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Jaunutės" sheetId="1" r:id="rId1"/>
    <sheet name="Jaunučiai" sheetId="2" r:id="rId2"/>
    <sheet name="Berniukai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<sst xmlns="http://schemas.openxmlformats.org/spreadsheetml/2006/main" count="102" uniqueCount="72">
  <si>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Kaunas, LKKA maniežas</t>
  </si>
  <si>
    <t>Vieta</t>
  </si>
  <si>
    <t>Vardas</t>
  </si>
  <si>
    <t>Pavardė</t>
  </si>
  <si>
    <t>G.data</t>
  </si>
  <si>
    <t>60 m b.b.</t>
  </si>
  <si>
    <t>Aukštis</t>
  </si>
  <si>
    <t>Rutulys</t>
  </si>
  <si>
    <t>Tolis</t>
  </si>
  <si>
    <t>800 m</t>
  </si>
  <si>
    <t>Viso t.</t>
  </si>
  <si>
    <t>Treneris</t>
  </si>
  <si>
    <t>(3 kg.)</t>
  </si>
  <si>
    <t>x</t>
  </si>
  <si>
    <t>Kauno jaunučių-vaikų lengvosios atletikos daugikovių varžybos</t>
  </si>
  <si>
    <t>Jaunutės(1991-92)</t>
  </si>
  <si>
    <t>Rutulys-3 kg.</t>
  </si>
  <si>
    <t>2006  03 04</t>
  </si>
  <si>
    <t>Dovaldė</t>
  </si>
  <si>
    <t>Zaksaitė</t>
  </si>
  <si>
    <t>D.Rinkevičius,A.Miliauskas</t>
  </si>
  <si>
    <t>91 10 16</t>
  </si>
  <si>
    <t>Ilona</t>
  </si>
  <si>
    <t>Gorelova</t>
  </si>
  <si>
    <t>G.Šerėnienė</t>
  </si>
  <si>
    <t>92 03 23</t>
  </si>
  <si>
    <t>Inga</t>
  </si>
  <si>
    <t>Bartuševičiūtė</t>
  </si>
  <si>
    <t>D.Jankauskaitė,N.Sabaliauskienė</t>
  </si>
  <si>
    <t>91 06 17</t>
  </si>
  <si>
    <t>Aušra</t>
  </si>
  <si>
    <t>Zakarauskaitė</t>
  </si>
  <si>
    <t>A.Kazlauskas</t>
  </si>
  <si>
    <t>91 02 07</t>
  </si>
  <si>
    <t>60 m</t>
  </si>
  <si>
    <t>Kartis</t>
  </si>
  <si>
    <t>1000 m</t>
  </si>
  <si>
    <t>(0,75-8,00)</t>
  </si>
  <si>
    <t>60 m b.b.-0,76-8,00</t>
  </si>
  <si>
    <t>Rutulys-4 kg.</t>
  </si>
  <si>
    <t>60 m b.b.-0,84-8,50</t>
  </si>
  <si>
    <t>2006 03 03-04</t>
  </si>
  <si>
    <t>Ignas</t>
  </si>
  <si>
    <t>Lukoševičius</t>
  </si>
  <si>
    <t>91 10 07</t>
  </si>
  <si>
    <t>Mantas</t>
  </si>
  <si>
    <t>Kijauskas</t>
  </si>
  <si>
    <t>R.Sadzevičienė,V.Šilinskas</t>
  </si>
  <si>
    <t>91 01 17</t>
  </si>
  <si>
    <t>Rytis</t>
  </si>
  <si>
    <t>Leščinskas</t>
  </si>
  <si>
    <t>92 03 04</t>
  </si>
  <si>
    <t>Eitvydas</t>
  </si>
  <si>
    <t>Sadauskas</t>
  </si>
  <si>
    <t>91 06 06</t>
  </si>
  <si>
    <t>Erlandas</t>
  </si>
  <si>
    <t>Slavinskas</t>
  </si>
  <si>
    <t>O.Pavilionienė,N.Gedgaudienė</t>
  </si>
  <si>
    <t>-</t>
  </si>
  <si>
    <t>Jaunučiai(1991-92)</t>
  </si>
  <si>
    <t>Berniukai(1993 ir jaun.)</t>
  </si>
  <si>
    <t>60 m b.b.-12,00-0,76-7,50</t>
  </si>
  <si>
    <t>2006 03 03</t>
  </si>
  <si>
    <t>Laimis</t>
  </si>
  <si>
    <t>Dima</t>
  </si>
  <si>
    <t>S.Obelienienė</t>
  </si>
  <si>
    <t>93 05 13</t>
  </si>
  <si>
    <t>Vilius</t>
  </si>
  <si>
    <t>Stokas</t>
  </si>
  <si>
    <t>93 12 10</t>
  </si>
  <si>
    <t>Daiva Jankauskaitė</t>
  </si>
  <si>
    <t>Varžybų vyr.teisėja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</si>
</sst>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m:ss.00"/>
    <numFmt numFmtId="166" formatCode="mm:ss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:ss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7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Alignment="1">
      <alignment/>
    </xf>
    <xf numFmtId="171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7" fillId="0" borderId="7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Zeros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</cols>
  <sheetData>
    <row r="1" ht="15.75">
      <c r="E1" s="1" t="s">
        <v>14</v>
      </c>
    </row>
    <row r="2" spans="4:5" ht="5.25" customHeight="1">
      <c r="D2" s="2">
        <v>1.1574074074074073E-05</v>
      </c>
      <c r="E2" s="1"/>
    </row>
    <row r="3" spans="1:12" ht="12.75">
      <c r="A3" s="3" t="s">
        <v>0</v>
      </c>
      <c r="D3" s="4" t="s">
        <v>15</v>
      </c>
      <c r="E3" s="5"/>
      <c r="G3" t="s">
        <v>38</v>
      </c>
      <c r="I3" t="s">
        <v>16</v>
      </c>
      <c r="L3" s="5" t="s">
        <v>17</v>
      </c>
    </row>
    <row r="5" spans="1:10" s="11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s="16" customFormat="1" ht="13.5">
      <c r="A6" s="12"/>
      <c r="B6" s="13"/>
      <c r="C6" s="14" t="s">
        <v>11</v>
      </c>
      <c r="D6" s="12"/>
      <c r="E6" s="15" t="s">
        <v>37</v>
      </c>
      <c r="F6" s="12"/>
      <c r="G6" s="12" t="s">
        <v>12</v>
      </c>
      <c r="H6" s="12"/>
      <c r="I6" s="12"/>
      <c r="J6" s="12"/>
    </row>
    <row r="7" spans="1:10" ht="12" customHeight="1">
      <c r="A7" s="6">
        <f>A6+1</f>
        <v>1</v>
      </c>
      <c r="B7" s="17" t="s">
        <v>18</v>
      </c>
      <c r="C7" s="18" t="s">
        <v>19</v>
      </c>
      <c r="D7" s="19" t="s">
        <v>21</v>
      </c>
      <c r="E7" s="28">
        <v>10.2</v>
      </c>
      <c r="F7" s="20">
        <v>1.3</v>
      </c>
      <c r="G7" s="20">
        <v>8.46</v>
      </c>
      <c r="H7" s="20">
        <v>4.94</v>
      </c>
      <c r="I7" s="27">
        <v>0.0019849537037037036</v>
      </c>
      <c r="J7" s="6">
        <f>SUM(E8:I8)</f>
        <v>2461</v>
      </c>
    </row>
    <row r="8" spans="1:10" ht="12" customHeight="1">
      <c r="A8" s="21">
        <f>A7</f>
        <v>1</v>
      </c>
      <c r="B8" s="22"/>
      <c r="C8" s="23" t="s">
        <v>20</v>
      </c>
      <c r="D8" s="24"/>
      <c r="E8" s="12">
        <v>632</v>
      </c>
      <c r="F8" s="12">
        <f>IF(ISBLANK(F7),"",INT(1.84523*(F7*100-75)^1.348))</f>
        <v>409</v>
      </c>
      <c r="G8" s="12">
        <f>IF(ISBLANK(G7),"",INT(56.0211*(G7-1.5)^1.05))</f>
        <v>429</v>
      </c>
      <c r="H8" s="12">
        <f>IF(ISBLANK(H7),"",INT(0.188807*(H7*100-210)^1.41))</f>
        <v>543</v>
      </c>
      <c r="I8" s="12">
        <f>IF(ISBLANK(I7),"",INT(0.11193*(254-(I7/$D$2))^1.88))</f>
        <v>448</v>
      </c>
      <c r="J8" s="25">
        <f>J7</f>
        <v>2461</v>
      </c>
    </row>
    <row r="9" spans="1:10" ht="12" customHeight="1">
      <c r="A9" s="6">
        <f>A8+1</f>
        <v>2</v>
      </c>
      <c r="B9" s="17" t="s">
        <v>22</v>
      </c>
      <c r="C9" s="18" t="s">
        <v>23</v>
      </c>
      <c r="D9" s="19" t="s">
        <v>25</v>
      </c>
      <c r="E9" s="28">
        <v>9.7</v>
      </c>
      <c r="F9" s="20">
        <v>1.3</v>
      </c>
      <c r="G9" s="20">
        <v>8.82</v>
      </c>
      <c r="H9" s="20">
        <v>4.78</v>
      </c>
      <c r="I9" s="27">
        <v>0.002127314814814815</v>
      </c>
      <c r="J9" s="6">
        <f>SUM(E10:I10)</f>
        <v>2415</v>
      </c>
    </row>
    <row r="10" spans="1:10" ht="12" customHeight="1">
      <c r="A10" s="21">
        <f>A9</f>
        <v>2</v>
      </c>
      <c r="B10" s="22"/>
      <c r="C10" s="23" t="s">
        <v>24</v>
      </c>
      <c r="D10" s="24"/>
      <c r="E10" s="12">
        <v>723</v>
      </c>
      <c r="F10" s="12">
        <f>IF(ISBLANK(F9),"",INT(1.84523*(F9*100-75)^1.348))</f>
        <v>409</v>
      </c>
      <c r="G10" s="12">
        <f>IF(ISBLANK(G9),"",INT(56.0211*(G9-1.5)^1.05))</f>
        <v>452</v>
      </c>
      <c r="H10" s="12">
        <f>IF(ISBLANK(H9),"",INT(0.188807*(H9*100-210)^1.41))</f>
        <v>500</v>
      </c>
      <c r="I10" s="12">
        <f>IF(ISBLANK(I9),"",INT(0.11193*(254-(I9/$D$2))^1.88))</f>
        <v>331</v>
      </c>
      <c r="J10" s="25">
        <f>J9</f>
        <v>2415</v>
      </c>
    </row>
    <row r="11" spans="1:10" ht="12" customHeight="1">
      <c r="A11" s="6">
        <f>A10+1</f>
        <v>3</v>
      </c>
      <c r="B11" s="17" t="s">
        <v>26</v>
      </c>
      <c r="C11" s="18" t="s">
        <v>27</v>
      </c>
      <c r="D11" s="19" t="s">
        <v>29</v>
      </c>
      <c r="E11" s="28">
        <v>11</v>
      </c>
      <c r="F11" s="20">
        <v>1.35</v>
      </c>
      <c r="G11" s="20">
        <v>7.58</v>
      </c>
      <c r="H11" s="20">
        <v>4.6</v>
      </c>
      <c r="I11" s="27">
        <v>0.0019976851851851852</v>
      </c>
      <c r="J11" s="6">
        <f>SUM(E12:I12)</f>
        <v>2221</v>
      </c>
    </row>
    <row r="12" spans="1:10" ht="12" customHeight="1">
      <c r="A12" s="21">
        <f>A11</f>
        <v>3</v>
      </c>
      <c r="B12" s="22"/>
      <c r="C12" s="23" t="s">
        <v>28</v>
      </c>
      <c r="D12" s="24"/>
      <c r="E12" s="12">
        <v>498</v>
      </c>
      <c r="F12" s="12">
        <f>IF(ISBLANK(F11),"",INT(1.84523*(F11*100-75)^1.348))</f>
        <v>460</v>
      </c>
      <c r="G12" s="12">
        <f>IF(ISBLANK(G11),"",INT(56.0211*(G11-1.5)^1.05))</f>
        <v>372</v>
      </c>
      <c r="H12" s="12">
        <f>IF(ISBLANK(H11),"",INT(0.188807*(H11*100-210)^1.41))</f>
        <v>454</v>
      </c>
      <c r="I12" s="12">
        <f>IF(ISBLANK(I11),"",INT(0.11193*(254-(I11/$D$2))^1.88))</f>
        <v>437</v>
      </c>
      <c r="J12" s="25">
        <f>J11</f>
        <v>2221</v>
      </c>
    </row>
    <row r="13" spans="1:10" ht="12" customHeight="1">
      <c r="A13" s="6">
        <f>A12+1</f>
        <v>4</v>
      </c>
      <c r="B13" s="17" t="s">
        <v>30</v>
      </c>
      <c r="C13" s="18" t="s">
        <v>31</v>
      </c>
      <c r="D13" s="19" t="s">
        <v>33</v>
      </c>
      <c r="E13" s="28">
        <v>9.4</v>
      </c>
      <c r="F13" s="20">
        <v>1.3</v>
      </c>
      <c r="G13" s="20">
        <v>8.85</v>
      </c>
      <c r="H13" s="20" t="s">
        <v>13</v>
      </c>
      <c r="I13" s="27">
        <v>0.002002314814814815</v>
      </c>
      <c r="J13" s="6">
        <f>SUM(E14:I14)</f>
        <v>2077</v>
      </c>
    </row>
    <row r="14" spans="1:10" ht="12" customHeight="1">
      <c r="A14" s="21">
        <f>A13</f>
        <v>4</v>
      </c>
      <c r="B14" s="22"/>
      <c r="C14" s="23" t="s">
        <v>32</v>
      </c>
      <c r="D14" s="24"/>
      <c r="E14" s="12">
        <v>781</v>
      </c>
      <c r="F14" s="12">
        <f>IF(ISBLANK(F13),"",INT(1.84523*(F13*100-75)^1.348))</f>
        <v>409</v>
      </c>
      <c r="G14" s="12">
        <f>IF(ISBLANK(G13),"",INT(56.0211*(G13-1.5)^1.05))</f>
        <v>454</v>
      </c>
      <c r="H14" s="12"/>
      <c r="I14" s="12">
        <f>IF(ISBLANK(I13),"",INT(0.11193*(254-(I13/$D$2))^1.88))</f>
        <v>433</v>
      </c>
      <c r="J14" s="25">
        <f>J13</f>
        <v>2077</v>
      </c>
    </row>
    <row r="16" ht="15.75">
      <c r="E16" s="26"/>
    </row>
    <row r="18" ht="15.75">
      <c r="E18" s="26"/>
    </row>
    <row r="20" ht="15.75">
      <c r="E20" s="26"/>
    </row>
    <row r="22" ht="15.75">
      <c r="E22" s="26"/>
    </row>
    <row r="24" ht="15.75">
      <c r="E24" s="26"/>
    </row>
    <row r="26" ht="15.75">
      <c r="E26" s="26"/>
    </row>
    <row r="28" ht="15.75">
      <c r="E28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31" sqref="B3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</cols>
  <sheetData>
    <row r="1" ht="15.75">
      <c r="E1" s="1" t="s">
        <v>14</v>
      </c>
    </row>
    <row r="2" spans="4:5" ht="5.25" customHeight="1">
      <c r="D2" s="29">
        <v>1.1574074074074073E-05</v>
      </c>
      <c r="E2" s="1"/>
    </row>
    <row r="3" spans="1:12" ht="12.75">
      <c r="A3" s="3" t="s">
        <v>0</v>
      </c>
      <c r="D3" s="4" t="s">
        <v>59</v>
      </c>
      <c r="G3" t="s">
        <v>39</v>
      </c>
      <c r="I3" t="s">
        <v>40</v>
      </c>
      <c r="L3" s="5" t="s">
        <v>41</v>
      </c>
    </row>
    <row r="5" spans="1:12" s="11" customFormat="1" ht="12.75">
      <c r="A5" s="6" t="s">
        <v>1</v>
      </c>
      <c r="B5" s="7" t="s">
        <v>2</v>
      </c>
      <c r="C5" s="8" t="s">
        <v>3</v>
      </c>
      <c r="D5" s="9" t="s">
        <v>4</v>
      </c>
      <c r="E5" s="9" t="s">
        <v>34</v>
      </c>
      <c r="F5" s="9" t="s">
        <v>8</v>
      </c>
      <c r="G5" s="9" t="s">
        <v>7</v>
      </c>
      <c r="H5" s="9" t="s">
        <v>6</v>
      </c>
      <c r="I5" s="10" t="s">
        <v>5</v>
      </c>
      <c r="J5" s="9" t="s">
        <v>35</v>
      </c>
      <c r="K5" s="9" t="s">
        <v>36</v>
      </c>
      <c r="L5" s="9" t="s">
        <v>10</v>
      </c>
    </row>
    <row r="6" spans="1:12" s="16" customFormat="1" ht="13.5">
      <c r="A6" s="12"/>
      <c r="B6" s="13"/>
      <c r="C6" s="14" t="s">
        <v>11</v>
      </c>
      <c r="D6" s="12"/>
      <c r="E6" s="12"/>
      <c r="F6" s="12"/>
      <c r="G6" s="30"/>
      <c r="H6" s="30"/>
      <c r="I6" s="15"/>
      <c r="J6" s="12"/>
      <c r="K6" s="30"/>
      <c r="L6" s="12"/>
    </row>
    <row r="7" spans="1:12" ht="12.75">
      <c r="A7" s="6">
        <f>A6+1</f>
        <v>1</v>
      </c>
      <c r="B7" s="17" t="s">
        <v>42</v>
      </c>
      <c r="C7" s="18" t="s">
        <v>43</v>
      </c>
      <c r="D7" s="19" t="s">
        <v>44</v>
      </c>
      <c r="E7" s="36">
        <v>7.8</v>
      </c>
      <c r="F7" s="31">
        <v>5.44</v>
      </c>
      <c r="G7" s="31">
        <v>9.2</v>
      </c>
      <c r="H7" s="31">
        <v>1.55</v>
      </c>
      <c r="I7" s="28">
        <v>10.3</v>
      </c>
      <c r="J7" s="32">
        <v>2.1</v>
      </c>
      <c r="K7" s="27">
        <v>0.0024247685185185184</v>
      </c>
      <c r="L7" s="33">
        <f>SUM(E8:K8)</f>
        <v>2888</v>
      </c>
    </row>
    <row r="8" spans="1:12" ht="12.75">
      <c r="A8" s="21">
        <f>A7</f>
        <v>1</v>
      </c>
      <c r="B8" s="22"/>
      <c r="C8" s="23" t="s">
        <v>28</v>
      </c>
      <c r="D8" s="24"/>
      <c r="E8" s="34">
        <v>548</v>
      </c>
      <c r="F8" s="12">
        <f>IF(ISBLANK(F7),"",TRUNC(0.14354*(F7*100-220)^1.4))</f>
        <v>469</v>
      </c>
      <c r="G8" s="35">
        <f>IF(ISBLANK(G7),"",TRUNC(51.39*(G7-1.5)^1.05))</f>
        <v>438</v>
      </c>
      <c r="H8" s="35">
        <f>IF(ISBLANK(H7),"",TRUNC(0.8465*(H7*100-75)^1.42))</f>
        <v>426</v>
      </c>
      <c r="I8" s="12">
        <v>444</v>
      </c>
      <c r="J8" s="12">
        <f>IF(ISBLANK(J7),"",TRUNC(0.2797*(J7*100-100)^1.35))</f>
        <v>159</v>
      </c>
      <c r="K8" s="12">
        <f>IF(ISBLANK(K7),"",INT(0.08713*(305.5-(K7/$D$2))^1.85))</f>
        <v>404</v>
      </c>
      <c r="L8" s="25">
        <f>L7</f>
        <v>2888</v>
      </c>
    </row>
    <row r="9" spans="1:12" ht="12.75">
      <c r="A9" s="6">
        <f>A8+1</f>
        <v>2</v>
      </c>
      <c r="B9" s="17" t="s">
        <v>45</v>
      </c>
      <c r="C9" s="18" t="s">
        <v>46</v>
      </c>
      <c r="D9" s="19" t="s">
        <v>48</v>
      </c>
      <c r="E9" s="36">
        <v>7.8</v>
      </c>
      <c r="F9" s="31">
        <v>4.86</v>
      </c>
      <c r="G9" s="31">
        <v>8.63</v>
      </c>
      <c r="H9" s="31">
        <v>1.5</v>
      </c>
      <c r="I9" s="28">
        <v>10.2</v>
      </c>
      <c r="J9" s="32">
        <v>2.8</v>
      </c>
      <c r="K9" s="27">
        <v>0.002846064814814815</v>
      </c>
      <c r="L9" s="33">
        <f>SUM(E10:K10)</f>
        <v>2634</v>
      </c>
    </row>
    <row r="10" spans="1:12" ht="12.75">
      <c r="A10" s="21">
        <f>A9</f>
        <v>2</v>
      </c>
      <c r="B10" s="22"/>
      <c r="C10" s="23" t="s">
        <v>47</v>
      </c>
      <c r="D10" s="24"/>
      <c r="E10" s="34">
        <v>548</v>
      </c>
      <c r="F10" s="12">
        <f>IF(ISBLANK(F9),"",TRUNC(0.14354*(F9*100-220)^1.4))</f>
        <v>356</v>
      </c>
      <c r="G10" s="35">
        <f>IF(ISBLANK(G9),"",TRUNC(51.39*(G9-1.5)^1.05))</f>
        <v>404</v>
      </c>
      <c r="H10" s="35">
        <f>IF(ISBLANK(H9),"",TRUNC(0.8465*(H9*100-75)^1.42))</f>
        <v>389</v>
      </c>
      <c r="I10" s="12">
        <v>461</v>
      </c>
      <c r="J10" s="12">
        <f>IF(ISBLANK(J9),"",TRUNC(0.2797*(J9*100-100)^1.35))</f>
        <v>309</v>
      </c>
      <c r="K10" s="12">
        <f>IF(ISBLANK(K9),"",INT(0.08713*(305.5-(K9/$D$2))^1.85))</f>
        <v>167</v>
      </c>
      <c r="L10" s="25">
        <f>L9</f>
        <v>2634</v>
      </c>
    </row>
    <row r="11" spans="1:12" ht="12.75">
      <c r="A11" s="6">
        <f>A10+1</f>
        <v>3</v>
      </c>
      <c r="B11" s="17" t="s">
        <v>49</v>
      </c>
      <c r="C11" s="18" t="s">
        <v>50</v>
      </c>
      <c r="D11" s="19" t="s">
        <v>51</v>
      </c>
      <c r="E11" s="36">
        <v>8.5</v>
      </c>
      <c r="F11" s="31">
        <v>4.1</v>
      </c>
      <c r="G11" s="31">
        <v>5.54</v>
      </c>
      <c r="H11" s="31">
        <v>1.2</v>
      </c>
      <c r="I11" s="28">
        <v>11.1</v>
      </c>
      <c r="J11" s="32">
        <v>2.7</v>
      </c>
      <c r="K11" s="27">
        <v>0.002416666666666667</v>
      </c>
      <c r="L11" s="33">
        <f>SUM(E12:K12)</f>
        <v>2008</v>
      </c>
    </row>
    <row r="12" spans="1:12" ht="12.75">
      <c r="A12" s="21">
        <f>A11</f>
        <v>3</v>
      </c>
      <c r="B12" s="22"/>
      <c r="C12" s="23" t="s">
        <v>47</v>
      </c>
      <c r="D12" s="24"/>
      <c r="E12" s="34">
        <v>364</v>
      </c>
      <c r="F12" s="12">
        <f>IF(ISBLANK(F11),"",TRUNC(0.14354*(F11*100-220)^1.4))</f>
        <v>222</v>
      </c>
      <c r="G12" s="35">
        <f>IF(ISBLANK(G11),"",TRUNC(51.39*(G11-1.5)^1.05))</f>
        <v>222</v>
      </c>
      <c r="H12" s="35">
        <f>IF(ISBLANK(H11),"",TRUNC(0.8465*(H11*100-75)^1.42))</f>
        <v>188</v>
      </c>
      <c r="I12" s="12">
        <v>316</v>
      </c>
      <c r="J12" s="12">
        <f>IF(ISBLANK(J11),"",TRUNC(0.2797*(J11*100-100)^1.35))</f>
        <v>286</v>
      </c>
      <c r="K12" s="12">
        <f>IF(ISBLANK(K11),"",INT(0.08713*(305.5-(K11/$D$2))^1.85))</f>
        <v>410</v>
      </c>
      <c r="L12" s="25">
        <f>L11</f>
        <v>2008</v>
      </c>
    </row>
    <row r="13" spans="1:12" ht="12.75">
      <c r="A13" s="6">
        <f>A12+1</f>
        <v>4</v>
      </c>
      <c r="B13" s="17" t="s">
        <v>52</v>
      </c>
      <c r="C13" s="18" t="s">
        <v>53</v>
      </c>
      <c r="D13" s="19" t="s">
        <v>54</v>
      </c>
      <c r="E13" s="36">
        <v>9</v>
      </c>
      <c r="F13" s="31">
        <v>4.11</v>
      </c>
      <c r="G13" s="31">
        <v>6.51</v>
      </c>
      <c r="H13" s="31">
        <v>1.35</v>
      </c>
      <c r="I13" s="28">
        <v>12.3</v>
      </c>
      <c r="J13" s="32">
        <v>1.8</v>
      </c>
      <c r="K13" s="27">
        <v>0.0030983796296296297</v>
      </c>
      <c r="L13" s="33">
        <f>SUM(E14:K14)</f>
        <v>1378</v>
      </c>
    </row>
    <row r="14" spans="1:12" ht="12.75">
      <c r="A14" s="21">
        <f>A13</f>
        <v>4</v>
      </c>
      <c r="B14" s="22"/>
      <c r="C14" s="23" t="s">
        <v>28</v>
      </c>
      <c r="D14" s="24"/>
      <c r="E14" s="34">
        <v>253</v>
      </c>
      <c r="F14" s="12">
        <f>IF(ISBLANK(F13),"",TRUNC(0.14354*(F13*100-220)^1.4))</f>
        <v>224</v>
      </c>
      <c r="G14" s="35">
        <f>IF(ISBLANK(G13),"",TRUNC(51.39*(G13-1.5)^1.05))</f>
        <v>279</v>
      </c>
      <c r="H14" s="35">
        <f>IF(ISBLANK(H13),"",TRUNC(0.8465*(H13*100-75)^1.42))</f>
        <v>283</v>
      </c>
      <c r="I14" s="12">
        <v>164</v>
      </c>
      <c r="J14" s="12">
        <f>IF(ISBLANK(J13),"",TRUNC(0.2797*(J13*100-100)^1.35))</f>
        <v>103</v>
      </c>
      <c r="K14" s="12">
        <f>IF(ISBLANK(K13),"",INT(0.08713*(305.5-(K13/$D$2))^1.85))</f>
        <v>72</v>
      </c>
      <c r="L14" s="25">
        <f>L13</f>
        <v>1378</v>
      </c>
    </row>
    <row r="15" spans="1:12" ht="12.75">
      <c r="A15" s="6"/>
      <c r="B15" s="17" t="s">
        <v>55</v>
      </c>
      <c r="C15" s="18" t="s">
        <v>56</v>
      </c>
      <c r="D15" s="19">
        <v>91</v>
      </c>
      <c r="E15" s="36">
        <v>8.8</v>
      </c>
      <c r="F15" s="31">
        <v>4.24</v>
      </c>
      <c r="G15" s="31">
        <v>5.86</v>
      </c>
      <c r="H15" s="31">
        <v>1.3</v>
      </c>
      <c r="I15" s="28" t="s">
        <v>58</v>
      </c>
      <c r="J15" s="32"/>
      <c r="K15" s="27"/>
      <c r="L15" s="33"/>
    </row>
    <row r="16" spans="1:12" ht="12.75">
      <c r="A16" s="21">
        <f>A15</f>
        <v>0</v>
      </c>
      <c r="B16" s="22"/>
      <c r="C16" s="23" t="s">
        <v>57</v>
      </c>
      <c r="D16" s="24"/>
      <c r="E16" s="34">
        <v>295</v>
      </c>
      <c r="F16" s="12">
        <f>IF(ISBLANK(F15),"",TRUNC(0.14354*(F15*100-220)^1.4))</f>
        <v>245</v>
      </c>
      <c r="G16" s="35">
        <f>IF(ISBLANK(G15),"",TRUNC(51.39*(G15-1.5)^1.05))</f>
        <v>241</v>
      </c>
      <c r="H16" s="35">
        <f>IF(ISBLANK(H15),"",TRUNC(0.8465*(H15*100-75)^1.42))</f>
        <v>250</v>
      </c>
      <c r="I16" s="12"/>
      <c r="J16" s="12">
        <f>IF(ISBLANK(J15),"",TRUNC(0.2797*(J15*100-100)^1.35))</f>
      </c>
      <c r="K16" s="12">
        <f>IF(ISBLANK(K15),"",INT(0.08713*(305.5-(K15/$D$2))^1.85))</f>
      </c>
      <c r="L16" s="25">
        <f>L15</f>
        <v>0</v>
      </c>
    </row>
    <row r="19" ht="15.75">
      <c r="F19" s="2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</cols>
  <sheetData>
    <row r="1" ht="15.75">
      <c r="E1" s="1" t="s">
        <v>14</v>
      </c>
    </row>
    <row r="2" spans="4:5" ht="5.25" customHeight="1">
      <c r="D2" s="29">
        <v>1.1574074074074073E-05</v>
      </c>
      <c r="E2" s="1"/>
    </row>
    <row r="3" spans="1:12" ht="12.75">
      <c r="A3" s="3" t="s">
        <v>0</v>
      </c>
      <c r="E3" s="4" t="s">
        <v>60</v>
      </c>
      <c r="H3" t="s">
        <v>16</v>
      </c>
      <c r="L3" s="5" t="s">
        <v>62</v>
      </c>
    </row>
    <row r="4" spans="1:12" ht="12.75">
      <c r="A4" s="3"/>
      <c r="E4" s="4"/>
      <c r="H4" t="s">
        <v>61</v>
      </c>
      <c r="L4" s="5"/>
    </row>
    <row r="6" spans="1:10" s="11" customFormat="1" ht="12.75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8</v>
      </c>
      <c r="G6" s="9" t="s">
        <v>7</v>
      </c>
      <c r="H6" s="9" t="s">
        <v>6</v>
      </c>
      <c r="I6" s="9" t="s">
        <v>9</v>
      </c>
      <c r="J6" s="9" t="s">
        <v>10</v>
      </c>
    </row>
    <row r="7" spans="1:10" s="16" customFormat="1" ht="13.5">
      <c r="A7" s="12"/>
      <c r="B7" s="13"/>
      <c r="C7" s="14" t="s">
        <v>11</v>
      </c>
      <c r="D7" s="12"/>
      <c r="E7" s="12"/>
      <c r="F7" s="12"/>
      <c r="G7" s="30"/>
      <c r="H7" s="30"/>
      <c r="I7" s="30"/>
      <c r="J7" s="12"/>
    </row>
    <row r="8" spans="1:10" ht="12.75">
      <c r="A8" s="6">
        <f>A7+1</f>
        <v>1</v>
      </c>
      <c r="B8" s="17" t="s">
        <v>63</v>
      </c>
      <c r="C8" s="18" t="s">
        <v>64</v>
      </c>
      <c r="D8" s="19" t="s">
        <v>66</v>
      </c>
      <c r="E8" s="36">
        <v>11.3</v>
      </c>
      <c r="F8" s="31">
        <v>4.37</v>
      </c>
      <c r="G8" s="31">
        <v>8.99</v>
      </c>
      <c r="H8" s="31">
        <v>1.3</v>
      </c>
      <c r="I8" s="27">
        <v>0.002615740740740741</v>
      </c>
      <c r="J8" s="33">
        <f>SUM(E9:I9)</f>
        <v>1288</v>
      </c>
    </row>
    <row r="9" spans="1:10" ht="12.75">
      <c r="A9" s="21">
        <f>A8</f>
        <v>1</v>
      </c>
      <c r="B9" s="22"/>
      <c r="C9" s="23" t="s">
        <v>65</v>
      </c>
      <c r="D9" s="24"/>
      <c r="E9" s="34">
        <v>288</v>
      </c>
      <c r="F9" s="12">
        <f>IF(ISBLANK(F8),"",TRUNC(0.14354*(F8*100-220)^1.4))</f>
        <v>267</v>
      </c>
      <c r="G9" s="35">
        <f>IF(ISBLANK(G8),"",TRUNC(51.39*(G8-1.5)^1.05))</f>
        <v>425</v>
      </c>
      <c r="H9" s="35">
        <f>IF(ISBLANK(H8),"",TRUNC(0.8465*(H8*100-75)^1.42))</f>
        <v>250</v>
      </c>
      <c r="I9" s="12">
        <v>58</v>
      </c>
      <c r="J9" s="25">
        <f>J8</f>
        <v>1288</v>
      </c>
    </row>
    <row r="10" spans="1:10" ht="12.75">
      <c r="A10" s="6">
        <f>A9+1</f>
        <v>2</v>
      </c>
      <c r="B10" s="17" t="s">
        <v>67</v>
      </c>
      <c r="C10" s="18" t="s">
        <v>68</v>
      </c>
      <c r="D10" s="19" t="s">
        <v>69</v>
      </c>
      <c r="E10" s="36">
        <v>12.8</v>
      </c>
      <c r="F10" s="31">
        <v>4.03</v>
      </c>
      <c r="G10" s="31">
        <v>5.5</v>
      </c>
      <c r="H10" s="31">
        <v>1.1</v>
      </c>
      <c r="I10" s="27">
        <v>0.0024942129629629633</v>
      </c>
      <c r="J10" s="33">
        <f>SUM(E11:I11)</f>
        <v>786</v>
      </c>
    </row>
    <row r="11" spans="1:10" ht="12.75">
      <c r="A11" s="21">
        <f>A10</f>
        <v>2</v>
      </c>
      <c r="B11" s="22"/>
      <c r="C11" s="23" t="s">
        <v>24</v>
      </c>
      <c r="D11" s="24"/>
      <c r="E11" s="34">
        <v>115</v>
      </c>
      <c r="F11" s="12">
        <f>IF(ISBLANK(F10),"",TRUNC(0.14354*(F10*100-220)^1.4))</f>
        <v>211</v>
      </c>
      <c r="G11" s="35">
        <f>IF(ISBLANK(G10),"",TRUNC(51.39*(G10-1.5)^1.05))</f>
        <v>220</v>
      </c>
      <c r="H11" s="35">
        <f>IF(ISBLANK(H10),"",TRUNC(0.8465*(H10*100-75)^1.42))</f>
        <v>131</v>
      </c>
      <c r="I11" s="12">
        <v>109</v>
      </c>
      <c r="J11" s="25">
        <f>J10</f>
        <v>786</v>
      </c>
    </row>
    <row r="14" spans="1:6" s="39" customFormat="1" ht="15.75">
      <c r="A14" s="38"/>
      <c r="B14" s="38" t="s">
        <v>71</v>
      </c>
      <c r="C14" s="38"/>
      <c r="D14" s="38"/>
      <c r="E14" s="38"/>
      <c r="F14" s="37" t="s">
        <v>70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stepas</cp:lastModifiedBy>
  <cp:lastPrinted>2006-03-07T12:17:36Z</cp:lastPrinted>
  <dcterms:created xsi:type="dcterms:W3CDTF">2006-03-07T11:52:01Z</dcterms:created>
  <dcterms:modified xsi:type="dcterms:W3CDTF">2006-04-10T05:13:59Z</dcterms:modified>
  <cp:category/>
  <cp:version/>
  <cp:contentType/>
  <cp:contentStatus/>
</cp:coreProperties>
</file>