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tabRatio="913" activeTab="4"/>
  </bookViews>
  <sheets>
    <sheet name="Jaunės" sheetId="1" r:id="rId1"/>
    <sheet name="Merginos" sheetId="2" r:id="rId2"/>
    <sheet name="Jauniai" sheetId="3" r:id="rId3"/>
    <sheet name="Jaunimas" sheetId="4" r:id="rId4"/>
    <sheet name="Suaugę" sheetId="5" r:id="rId5"/>
    <sheet name="60mv" sheetId="6" r:id="rId6"/>
    <sheet name="TolisV" sheetId="7" r:id="rId7"/>
    <sheet name="RutulysV" sheetId="8" r:id="rId8"/>
    <sheet name="AukštisV" sheetId="9" r:id="rId9"/>
    <sheet name="60mbbv" sheetId="10" r:id="rId10"/>
    <sheet name="KartisV" sheetId="11" r:id="rId11"/>
    <sheet name="1000mV" sheetId="12" r:id="rId12"/>
    <sheet name="60mbbm" sheetId="13" r:id="rId13"/>
    <sheet name="AukštisM" sheetId="14" r:id="rId14"/>
    <sheet name="RutulysM" sheetId="15" r:id="rId15"/>
    <sheet name="TolisM" sheetId="16" r:id="rId16"/>
    <sheet name="800M" sheetId="17" r:id="rId17"/>
  </sheets>
  <definedNames/>
  <calcPr fullCalcOnLoad="1"/>
</workbook>
</file>

<file path=xl/sharedStrings.xml><?xml version="1.0" encoding="utf-8"?>
<sst xmlns="http://schemas.openxmlformats.org/spreadsheetml/2006/main" count="2538" uniqueCount="300">
  <si>
    <t>Kaunas, LKKA maniežas</t>
  </si>
  <si>
    <t>Vieta</t>
  </si>
  <si>
    <t>Vardas</t>
  </si>
  <si>
    <t>Pavardė</t>
  </si>
  <si>
    <t>G.data</t>
  </si>
  <si>
    <t>Nr.</t>
  </si>
  <si>
    <t>Komanda</t>
  </si>
  <si>
    <t>60 m b.b.</t>
  </si>
  <si>
    <t>Aukštis</t>
  </si>
  <si>
    <t>Rutulys</t>
  </si>
  <si>
    <t>Tolis</t>
  </si>
  <si>
    <t>800 m</t>
  </si>
  <si>
    <t>Viso t.</t>
  </si>
  <si>
    <t>Treneris</t>
  </si>
  <si>
    <t>60 m</t>
  </si>
  <si>
    <t>Kartis</t>
  </si>
  <si>
    <t>1000 m</t>
  </si>
  <si>
    <t>Vyrai</t>
  </si>
  <si>
    <t>Rytis</t>
  </si>
  <si>
    <t>Zaniauskas</t>
  </si>
  <si>
    <t>Klaipėda</t>
  </si>
  <si>
    <t>Vilnius</t>
  </si>
  <si>
    <t>Kaunas</t>
  </si>
  <si>
    <t>V.Streckis</t>
  </si>
  <si>
    <t>5 kg.</t>
  </si>
  <si>
    <t>6 kg.</t>
  </si>
  <si>
    <t>0,99</t>
  </si>
  <si>
    <t>3 kg.</t>
  </si>
  <si>
    <t>Gim.data</t>
  </si>
  <si>
    <t>Miestas</t>
  </si>
  <si>
    <t>Rez.</t>
  </si>
  <si>
    <t>Tšk.</t>
  </si>
  <si>
    <t>1</t>
  </si>
  <si>
    <t>5</t>
  </si>
  <si>
    <t>2</t>
  </si>
  <si>
    <t>4</t>
  </si>
  <si>
    <t>3</t>
  </si>
  <si>
    <t>Elektrėnai</t>
  </si>
  <si>
    <t>Jaunės</t>
  </si>
  <si>
    <t>Sandra</t>
  </si>
  <si>
    <t>Raizgytė</t>
  </si>
  <si>
    <t>6</t>
  </si>
  <si>
    <t>Jauniai</t>
  </si>
  <si>
    <t>Nerijus</t>
  </si>
  <si>
    <t>Rimkevičius</t>
  </si>
  <si>
    <t xml:space="preserve">Tarptautinės kalėdinės lengvosios atletikos </t>
  </si>
  <si>
    <t>Takas</t>
  </si>
  <si>
    <t>Šuolis į tolį</t>
  </si>
  <si>
    <t>Bandymai</t>
  </si>
  <si>
    <t>7</t>
  </si>
  <si>
    <t>8</t>
  </si>
  <si>
    <t>Eilė</t>
  </si>
  <si>
    <t>Rutulio stūmimas</t>
  </si>
  <si>
    <t>Šuolis į aukštį</t>
  </si>
  <si>
    <t>9</t>
  </si>
  <si>
    <t>10</t>
  </si>
  <si>
    <t>11</t>
  </si>
  <si>
    <t>12</t>
  </si>
  <si>
    <t>13</t>
  </si>
  <si>
    <t>14</t>
  </si>
  <si>
    <t xml:space="preserve">1000 m </t>
  </si>
  <si>
    <t xml:space="preserve">800 m </t>
  </si>
  <si>
    <t>Gediminas</t>
  </si>
  <si>
    <t>Navickas</t>
  </si>
  <si>
    <t>Egidjus</t>
  </si>
  <si>
    <t>J.Martinkus,V.Zaniauskas</t>
  </si>
  <si>
    <t xml:space="preserve">Vykintas </t>
  </si>
  <si>
    <t>Dolobauskas</t>
  </si>
  <si>
    <t>Martynas</t>
  </si>
  <si>
    <t>Duoblys</t>
  </si>
  <si>
    <t>J.Martinkus</t>
  </si>
  <si>
    <t>T. Krasauskienė, D. Skirmantienė</t>
  </si>
  <si>
    <t>Abariūtė</t>
  </si>
  <si>
    <t>Bėgimas</t>
  </si>
  <si>
    <t>Jaunimas</t>
  </si>
  <si>
    <t>Šuolis su kartimi</t>
  </si>
  <si>
    <t>Merginos</t>
  </si>
  <si>
    <t>Moterys</t>
  </si>
  <si>
    <t>D.Jankauskaitė,N.Sabaliauskienė</t>
  </si>
  <si>
    <t>Lukas</t>
  </si>
  <si>
    <t>Ručinskas</t>
  </si>
  <si>
    <t>Ignas</t>
  </si>
  <si>
    <t>Lukoševičius</t>
  </si>
  <si>
    <t>1991-10 07</t>
  </si>
  <si>
    <t>Arūnas</t>
  </si>
  <si>
    <t>Tamošiūnas</t>
  </si>
  <si>
    <t>1991-12-12</t>
  </si>
  <si>
    <t>Eglė</t>
  </si>
  <si>
    <t>Jankauskaitė</t>
  </si>
  <si>
    <t>Paulius</t>
  </si>
  <si>
    <t>Šiauliai</t>
  </si>
  <si>
    <t>V.Žiedienė</t>
  </si>
  <si>
    <t>Deividas</t>
  </si>
  <si>
    <t>Indrė</t>
  </si>
  <si>
    <t>Bartašiūnaitė</t>
  </si>
  <si>
    <t>Agnė</t>
  </si>
  <si>
    <t>Julija</t>
  </si>
  <si>
    <t>Žukauskaitė</t>
  </si>
  <si>
    <t>Mantvydas</t>
  </si>
  <si>
    <t>Spudis</t>
  </si>
  <si>
    <t>Šiuša</t>
  </si>
  <si>
    <t>Julius</t>
  </si>
  <si>
    <t>Petryla</t>
  </si>
  <si>
    <t>Tomas</t>
  </si>
  <si>
    <t>Butautas</t>
  </si>
  <si>
    <t>Aistė</t>
  </si>
  <si>
    <t>Levickaitė</t>
  </si>
  <si>
    <t>J.Baikštienė</t>
  </si>
  <si>
    <t>Irmantas</t>
  </si>
  <si>
    <t>Lianzbergas</t>
  </si>
  <si>
    <t>Mindaugas</t>
  </si>
  <si>
    <t>Šilkus</t>
  </si>
  <si>
    <t>J.Baikštienė, T.Skalikas</t>
  </si>
  <si>
    <t>Evaldas</t>
  </si>
  <si>
    <t>Reinotas</t>
  </si>
  <si>
    <t>Eligijus</t>
  </si>
  <si>
    <t>Krūminas</t>
  </si>
  <si>
    <t>Rūta</t>
  </si>
  <si>
    <t>Moliejūtė</t>
  </si>
  <si>
    <t>1992-08-15</t>
  </si>
  <si>
    <t>O.Pavilionienė,N.Gedgaudienė</t>
  </si>
  <si>
    <t>A.Gavėnas</t>
  </si>
  <si>
    <t>Karolis</t>
  </si>
  <si>
    <t>daugiakovių varžybos</t>
  </si>
  <si>
    <t>0,91-8,80</t>
  </si>
  <si>
    <t>0,76-8,25</t>
  </si>
  <si>
    <t>160</t>
  </si>
  <si>
    <t>175</t>
  </si>
  <si>
    <t>150</t>
  </si>
  <si>
    <t>165</t>
  </si>
  <si>
    <t>Kalėdinės lengvosios atletikos daugiakovių varžybos</t>
  </si>
  <si>
    <t>2008 12 20</t>
  </si>
  <si>
    <t>2008 12 19-20</t>
  </si>
  <si>
    <t>Ieva</t>
  </si>
  <si>
    <t>Radavičiūtė</t>
  </si>
  <si>
    <t>1992-07-27</t>
  </si>
  <si>
    <t>Šiaulių rajonas</t>
  </si>
  <si>
    <t>Valerijus Ponomariovas</t>
  </si>
  <si>
    <t>Evakdas</t>
  </si>
  <si>
    <t>Alejūnas</t>
  </si>
  <si>
    <t>1990-03-04</t>
  </si>
  <si>
    <t>Petras Vaitkus</t>
  </si>
  <si>
    <t>Justina</t>
  </si>
  <si>
    <t>1991-02-10</t>
  </si>
  <si>
    <t>Tadas</t>
  </si>
  <si>
    <t>Volkavičius</t>
  </si>
  <si>
    <t>V.Kidikas, A.Miliauskas</t>
  </si>
  <si>
    <t>Milda</t>
  </si>
  <si>
    <t>Kulikauskaitė</t>
  </si>
  <si>
    <t>1987-03-13</t>
  </si>
  <si>
    <t>Vaivada</t>
  </si>
  <si>
    <t>R.Sadzevičienė,V.Šilinskas</t>
  </si>
  <si>
    <t>Marius</t>
  </si>
  <si>
    <t>Vadeikis</t>
  </si>
  <si>
    <t>R.Petruškevičius,R.Morkūnienė</t>
  </si>
  <si>
    <t>Povilas</t>
  </si>
  <si>
    <t>Mykolaitis</t>
  </si>
  <si>
    <t>1983-02-23</t>
  </si>
  <si>
    <t>R.Petruškevičius</t>
  </si>
  <si>
    <t>Bernotaitytė</t>
  </si>
  <si>
    <t>1991-01-15</t>
  </si>
  <si>
    <t>G.Goštautaitė,D.Jankauskaitė</t>
  </si>
  <si>
    <t>Nikonovičius</t>
  </si>
  <si>
    <t>Jaunės(1992-93)</t>
  </si>
  <si>
    <t>Merginos(1990-91)</t>
  </si>
  <si>
    <t>Jauniai(1992-93)</t>
  </si>
  <si>
    <t>Jaunimas(1990-91)</t>
  </si>
  <si>
    <t xml:space="preserve">Kalėdinės lengvosios atletikos </t>
  </si>
  <si>
    <t>2008 12 19</t>
  </si>
  <si>
    <t>Neringa</t>
  </si>
  <si>
    <t>Starkevičiūtė</t>
  </si>
  <si>
    <t>1992-08-02</t>
  </si>
  <si>
    <t>A.Starkevičius</t>
  </si>
  <si>
    <t>1990-05-11</t>
  </si>
  <si>
    <t>Alubickas</t>
  </si>
  <si>
    <t>1990-09-06</t>
  </si>
  <si>
    <t>V.Žiedienė,J.Spudis</t>
  </si>
  <si>
    <t>1990-02-06</t>
  </si>
  <si>
    <t>V.Žiedienė, J.Spudis</t>
  </si>
  <si>
    <t>1991-04-06</t>
  </si>
  <si>
    <t>1991-05-11</t>
  </si>
  <si>
    <t>1992-01-07</t>
  </si>
  <si>
    <t>Kurkudelytė</t>
  </si>
  <si>
    <t>1992-04-17</t>
  </si>
  <si>
    <t>1992-07-23</t>
  </si>
  <si>
    <t>Augustė</t>
  </si>
  <si>
    <t>Labenskytė</t>
  </si>
  <si>
    <t>1993-08-03</t>
  </si>
  <si>
    <t>1990-01-12</t>
  </si>
  <si>
    <t>1987-03-28</t>
  </si>
  <si>
    <t>1989-04-25</t>
  </si>
  <si>
    <t>1991-03-05</t>
  </si>
  <si>
    <t>Daujotas</t>
  </si>
  <si>
    <t>1988-12-08</t>
  </si>
  <si>
    <t>Arnoldas</t>
  </si>
  <si>
    <t>Stanelis</t>
  </si>
  <si>
    <t>1992-09-01</t>
  </si>
  <si>
    <t>1992-04-06</t>
  </si>
  <si>
    <t>Monika</t>
  </si>
  <si>
    <t>Baliutavičiūtė</t>
  </si>
  <si>
    <t>1992-08-23</t>
  </si>
  <si>
    <t>Justė</t>
  </si>
  <si>
    <t>Šulcaitė</t>
  </si>
  <si>
    <t>Jaunimas-vyrai</t>
  </si>
  <si>
    <t>Sigita</t>
  </si>
  <si>
    <t>Lasavičiūtė</t>
  </si>
  <si>
    <t>1986-09-26</t>
  </si>
  <si>
    <t>A.Gavėnas,N.Sabaliauskienė</t>
  </si>
  <si>
    <t>Viktorija</t>
  </si>
  <si>
    <t>Žemaitytė</t>
  </si>
  <si>
    <t>1985-03-11</t>
  </si>
  <si>
    <t>Jonas</t>
  </si>
  <si>
    <t>Vekerotas</t>
  </si>
  <si>
    <t>Simanavičius</t>
  </si>
  <si>
    <t>Aivaras</t>
  </si>
  <si>
    <t>Pranckevičius</t>
  </si>
  <si>
    <t>A.J.Stanislovaičiai</t>
  </si>
  <si>
    <t xml:space="preserve">Justinas </t>
  </si>
  <si>
    <t>Grainys</t>
  </si>
  <si>
    <t>1988-06-04</t>
  </si>
  <si>
    <t>Barvainas</t>
  </si>
  <si>
    <t>1990-08-06</t>
  </si>
  <si>
    <t>DNS</t>
  </si>
  <si>
    <t>DNF</t>
  </si>
  <si>
    <t>R.Aančlauskas</t>
  </si>
  <si>
    <t>Z.Rajunčius</t>
  </si>
  <si>
    <t>R.Voronkova,H.Statkus</t>
  </si>
  <si>
    <t>x</t>
  </si>
  <si>
    <t>-</t>
  </si>
  <si>
    <t>X</t>
  </si>
  <si>
    <t>NM</t>
  </si>
  <si>
    <t>155</t>
  </si>
  <si>
    <t>170</t>
  </si>
  <si>
    <t>173</t>
  </si>
  <si>
    <t>176</t>
  </si>
  <si>
    <t>179</t>
  </si>
  <si>
    <t>182</t>
  </si>
  <si>
    <t>185</t>
  </si>
  <si>
    <t>188</t>
  </si>
  <si>
    <t>O</t>
  </si>
  <si>
    <t>0</t>
  </si>
  <si>
    <t>XO</t>
  </si>
  <si>
    <t>XXX</t>
  </si>
  <si>
    <t>XXO</t>
  </si>
  <si>
    <t>1,75</t>
  </si>
  <si>
    <t>1,89</t>
  </si>
  <si>
    <t>1,83</t>
  </si>
  <si>
    <t>180</t>
  </si>
  <si>
    <t>183</t>
  </si>
  <si>
    <t>186</t>
  </si>
  <si>
    <t>189</t>
  </si>
  <si>
    <t>192</t>
  </si>
  <si>
    <t>195</t>
  </si>
  <si>
    <t>198</t>
  </si>
  <si>
    <t>Anastasija</t>
  </si>
  <si>
    <t>Michejeva</t>
  </si>
  <si>
    <t>I.Michejeva</t>
  </si>
  <si>
    <t>Gintrė</t>
  </si>
  <si>
    <t>Petrauskaitė</t>
  </si>
  <si>
    <t>D.D.Senkai</t>
  </si>
  <si>
    <t>DQ</t>
  </si>
  <si>
    <t>125</t>
  </si>
  <si>
    <t>130</t>
  </si>
  <si>
    <t>135</t>
  </si>
  <si>
    <t>140</t>
  </si>
  <si>
    <t>145</t>
  </si>
  <si>
    <t>148</t>
  </si>
  <si>
    <t>151</t>
  </si>
  <si>
    <t>154</t>
  </si>
  <si>
    <t>157</t>
  </si>
  <si>
    <t>163</t>
  </si>
  <si>
    <t>166</t>
  </si>
  <si>
    <t>169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</si>
  <si>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</si>
  <si>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</si>
  <si>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</si>
  <si>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</si>
  <si>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</si>
  <si>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</si>
  <si>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</si>
  <si>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</si>
  <si>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</si>
  <si>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</si>
  <si>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</si>
  <si>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</si>
  <si>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</si>
  <si>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</si>
  <si>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</si>
  <si>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</si>
  <si>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</si>
  <si>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</si>
  <si>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</si>
  <si>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XX-</t>
  </si>
  <si>
    <t>dns</t>
  </si>
  <si>
    <t>390</t>
  </si>
  <si>
    <t>400</t>
  </si>
  <si>
    <t>410</t>
  </si>
  <si>
    <t>420</t>
  </si>
  <si>
    <t>Varžybų vyr. teisėjas</t>
  </si>
  <si>
    <t>Valdas Kazlauskas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</si>
</sst>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:ss.0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0.000"/>
    <numFmt numFmtId="181" formatCode="0.0000"/>
    <numFmt numFmtId="182" formatCode="yy/mm/dd"/>
    <numFmt numFmtId="183" formatCode="0.00000"/>
    <numFmt numFmtId="184" formatCode="yyyy\-mm\-dd;@"/>
    <numFmt numFmtId="185" formatCode="[$-427]yyyy\ &quot;m.&quot;\ mmmm\ d\ &quot;d.&quot;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3" fontId="4" fillId="0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173" fontId="4" fillId="0" borderId="0" xfId="0" applyNumberFormat="1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right"/>
    </xf>
    <xf numFmtId="49" fontId="15" fillId="0" borderId="20" xfId="0" applyNumberFormat="1" applyFont="1" applyBorder="1" applyAlignment="1">
      <alignment horizontal="left"/>
    </xf>
    <xf numFmtId="49" fontId="23" fillId="0" borderId="18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18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2" fontId="17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right"/>
    </xf>
    <xf numFmtId="49" fontId="15" fillId="0" borderId="23" xfId="0" applyNumberFormat="1" applyFont="1" applyBorder="1" applyAlignment="1">
      <alignment horizontal="left"/>
    </xf>
    <xf numFmtId="49" fontId="15" fillId="0" borderId="24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84" fontId="16" fillId="0" borderId="20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3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15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49" fontId="15" fillId="0" borderId="32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34" xfId="0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2" fontId="27" fillId="0" borderId="36" xfId="0" applyNumberFormat="1" applyFont="1" applyBorder="1" applyAlignment="1">
      <alignment horizontal="center" vertical="center"/>
    </xf>
    <xf numFmtId="173" fontId="17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/>
    </xf>
    <xf numFmtId="184" fontId="10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4" fontId="1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84" fontId="10" fillId="0" borderId="20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84" fontId="16" fillId="0" borderId="18" xfId="0" applyNumberFormat="1" applyFont="1" applyBorder="1" applyAlignment="1">
      <alignment horizontal="left" vertical="center"/>
    </xf>
    <xf numFmtId="0" fontId="29" fillId="0" borderId="18" xfId="0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39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3" max="3" width="14.28125" style="0" customWidth="1"/>
    <col min="4" max="4" width="10.421875" style="0" bestFit="1" customWidth="1"/>
    <col min="5" max="5" width="13.421875" style="0" customWidth="1"/>
  </cols>
  <sheetData>
    <row r="1" ht="15.75">
      <c r="F1" s="1" t="s">
        <v>130</v>
      </c>
    </row>
    <row r="2" spans="4:6" ht="5.25" customHeight="1">
      <c r="D2" s="2">
        <v>1.1574074074074073E-05</v>
      </c>
      <c r="F2" s="1"/>
    </row>
    <row r="3" spans="1:11" ht="12.75">
      <c r="A3" s="3" t="s">
        <v>0</v>
      </c>
      <c r="E3" s="4" t="s">
        <v>163</v>
      </c>
      <c r="F3" s="5"/>
      <c r="K3" s="5" t="s">
        <v>131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7" customFormat="1" ht="13.5">
      <c r="A6" s="13"/>
      <c r="B6" s="14"/>
      <c r="C6" s="15" t="s">
        <v>13</v>
      </c>
      <c r="D6" s="13"/>
      <c r="E6" s="16"/>
      <c r="F6" s="13" t="s">
        <v>125</v>
      </c>
      <c r="G6" s="13"/>
      <c r="H6" s="13" t="s">
        <v>27</v>
      </c>
      <c r="I6" s="13"/>
      <c r="J6" s="13"/>
      <c r="K6" s="13"/>
    </row>
    <row r="7" spans="1:11" ht="12" customHeight="1">
      <c r="A7" s="6">
        <f>A6+1</f>
        <v>1</v>
      </c>
      <c r="B7" s="18" t="s">
        <v>117</v>
      </c>
      <c r="C7" s="19" t="s">
        <v>118</v>
      </c>
      <c r="D7" s="110" t="s">
        <v>119</v>
      </c>
      <c r="E7" s="19" t="s">
        <v>22</v>
      </c>
      <c r="F7" s="20">
        <v>9.56</v>
      </c>
      <c r="G7" s="20">
        <v>1.63</v>
      </c>
      <c r="H7" s="20">
        <v>12</v>
      </c>
      <c r="I7" s="20">
        <v>4.86</v>
      </c>
      <c r="J7" s="21">
        <v>0.0020240740740740744</v>
      </c>
      <c r="K7" s="6">
        <f>SUM(F8:J8)</f>
        <v>3164</v>
      </c>
    </row>
    <row r="8" spans="1:11" ht="12" customHeight="1">
      <c r="A8" s="22">
        <f>A7</f>
        <v>1</v>
      </c>
      <c r="B8" s="23"/>
      <c r="C8" s="24" t="s">
        <v>120</v>
      </c>
      <c r="D8" s="111"/>
      <c r="E8" s="24"/>
      <c r="F8" s="13">
        <f>IF(ISBLANK(F7),"",INT(20.0479*(17-F7)^1.835))</f>
        <v>796</v>
      </c>
      <c r="G8" s="13">
        <f>IF(ISBLANK(G7),"",INT(1.84523*(G7*100-75)^1.348))</f>
        <v>771</v>
      </c>
      <c r="H8" s="13">
        <f>IF(ISBLANK(H7),"",INT(56.0211*(H7-1.5)^1.05))</f>
        <v>661</v>
      </c>
      <c r="I8" s="13">
        <f>IF(ISBLANK(I7),"",INT(0.188807*(I7*100-210)^1.41))</f>
        <v>522</v>
      </c>
      <c r="J8" s="13">
        <f>IF(ISBLANK(J7),"",INT(0.11193*(254-(J7/$D$2))^1.88))</f>
        <v>414</v>
      </c>
      <c r="K8" s="26">
        <f>K7</f>
        <v>3164</v>
      </c>
    </row>
    <row r="9" spans="1:11" ht="12" customHeight="1">
      <c r="A9" s="6">
        <f>A8+1</f>
        <v>2</v>
      </c>
      <c r="B9" s="18" t="s">
        <v>133</v>
      </c>
      <c r="C9" s="19" t="s">
        <v>134</v>
      </c>
      <c r="D9" s="110" t="s">
        <v>135</v>
      </c>
      <c r="E9" s="19" t="s">
        <v>136</v>
      </c>
      <c r="F9" s="20">
        <v>9.64</v>
      </c>
      <c r="G9" s="20">
        <v>1.48</v>
      </c>
      <c r="H9" s="20">
        <v>10.19</v>
      </c>
      <c r="I9" s="20">
        <v>5.21</v>
      </c>
      <c r="J9" s="21">
        <v>0.0018347222222222222</v>
      </c>
      <c r="K9" s="6">
        <f>SUM(F10:J10)</f>
        <v>3129</v>
      </c>
    </row>
    <row r="10" spans="1:11" ht="12" customHeight="1">
      <c r="A10" s="22">
        <f>A9</f>
        <v>2</v>
      </c>
      <c r="B10" s="23"/>
      <c r="C10" s="24" t="s">
        <v>137</v>
      </c>
      <c r="D10" s="111"/>
      <c r="E10" s="24"/>
      <c r="F10" s="13">
        <f>IF(ISBLANK(F9),"",INT(20.0479*(17-F9)^1.835))</f>
        <v>781</v>
      </c>
      <c r="G10" s="13">
        <f>IF(ISBLANK(G9),"",INT(1.84523*(G9*100-75)^1.348))</f>
        <v>599</v>
      </c>
      <c r="H10" s="13">
        <f>IF(ISBLANK(H9),"",INT(56.0211*(H9-1.5)^1.05))</f>
        <v>542</v>
      </c>
      <c r="I10" s="13">
        <f>IF(ISBLANK(I9),"",INT(0.188807*(I9*100-210)^1.41))</f>
        <v>617</v>
      </c>
      <c r="J10" s="13">
        <f>IF(ISBLANK(J9),"",INT(0.11193*(254-(J9/$D$2))^1.88))</f>
        <v>590</v>
      </c>
      <c r="K10" s="26">
        <f>K9</f>
        <v>3129</v>
      </c>
    </row>
    <row r="11" spans="1:11" ht="12" customHeight="1">
      <c r="A11" s="6">
        <f>A10+1</f>
        <v>3</v>
      </c>
      <c r="B11" s="18" t="s">
        <v>257</v>
      </c>
      <c r="C11" s="19" t="s">
        <v>258</v>
      </c>
      <c r="D11" s="110">
        <v>33851</v>
      </c>
      <c r="E11" s="19" t="s">
        <v>20</v>
      </c>
      <c r="F11" s="20">
        <v>9.94</v>
      </c>
      <c r="G11" s="20">
        <v>1.54</v>
      </c>
      <c r="H11" s="20">
        <v>9.93</v>
      </c>
      <c r="I11" s="20">
        <v>4.8</v>
      </c>
      <c r="J11" s="21">
        <v>0.001829050925925926</v>
      </c>
      <c r="K11" s="6">
        <f>SUM(F12:J12)</f>
        <v>3016</v>
      </c>
    </row>
    <row r="12" spans="1:11" ht="12" customHeight="1">
      <c r="A12" s="22">
        <f>A11</f>
        <v>3</v>
      </c>
      <c r="B12" s="23"/>
      <c r="C12" s="24" t="s">
        <v>259</v>
      </c>
      <c r="D12" s="111"/>
      <c r="E12" s="24"/>
      <c r="F12" s="13">
        <f>IF(ISBLANK(F11),"",INT(20.0479*(17-F11)^1.835))</f>
        <v>723</v>
      </c>
      <c r="G12" s="13">
        <f>IF(ISBLANK(G11),"",INT(1.84523*(G11*100-75)^1.348))</f>
        <v>666</v>
      </c>
      <c r="H12" s="13">
        <f>IF(ISBLANK(H11),"",INT(56.0211*(H11-1.5)^1.05))</f>
        <v>525</v>
      </c>
      <c r="I12" s="13">
        <f>IF(ISBLANK(I11),"",INT(0.188807*(I11*100-210)^1.41))</f>
        <v>506</v>
      </c>
      <c r="J12" s="13">
        <f>IF(ISBLANK(J11),"",INT(0.11193*(254-(J11/$D$2))^1.88))</f>
        <v>596</v>
      </c>
      <c r="K12" s="26">
        <f>K11</f>
        <v>3016</v>
      </c>
    </row>
    <row r="13" spans="1:11" ht="12" customHeight="1">
      <c r="A13" s="6">
        <f>A12+1</f>
        <v>4</v>
      </c>
      <c r="B13" s="18" t="s">
        <v>169</v>
      </c>
      <c r="C13" s="19" t="s">
        <v>170</v>
      </c>
      <c r="D13" s="110" t="s">
        <v>171</v>
      </c>
      <c r="E13" s="19" t="s">
        <v>22</v>
      </c>
      <c r="F13" s="20">
        <v>9.63</v>
      </c>
      <c r="G13" s="20">
        <v>1.54</v>
      </c>
      <c r="H13" s="20">
        <v>7.16</v>
      </c>
      <c r="I13" s="20">
        <v>5.19</v>
      </c>
      <c r="J13" s="21">
        <v>0.001828125</v>
      </c>
      <c r="K13" s="6">
        <f>SUM(F14:J14)</f>
        <v>3003</v>
      </c>
    </row>
    <row r="14" spans="1:11" ht="12" customHeight="1">
      <c r="A14" s="22">
        <f>A13</f>
        <v>4</v>
      </c>
      <c r="B14" s="23"/>
      <c r="C14" s="24" t="s">
        <v>172</v>
      </c>
      <c r="D14" s="111"/>
      <c r="E14" s="24"/>
      <c r="F14" s="13">
        <f>IF(ISBLANK(F13),"",INT(20.0479*(17-F13)^1.835))</f>
        <v>783</v>
      </c>
      <c r="G14" s="13">
        <f>IF(ISBLANK(G13),"",INT(1.84523*(G13*100-75)^1.348))</f>
        <v>666</v>
      </c>
      <c r="H14" s="13">
        <f>IF(ISBLANK(H13),"",INT(56.0211*(H13-1.5)^1.05))</f>
        <v>345</v>
      </c>
      <c r="I14" s="13">
        <f>IF(ISBLANK(I13),"",INT(0.188807*(I13*100-210)^1.41))</f>
        <v>612</v>
      </c>
      <c r="J14" s="13">
        <f>IF(ISBLANK(J13),"",INT(0.11193*(254-(J13/$D$2))^1.88))</f>
        <v>597</v>
      </c>
      <c r="K14" s="26">
        <f>K13</f>
        <v>3003</v>
      </c>
    </row>
    <row r="15" spans="1:11" ht="12" customHeight="1">
      <c r="A15" s="6">
        <f>A14+1</f>
        <v>5</v>
      </c>
      <c r="B15" s="18" t="s">
        <v>185</v>
      </c>
      <c r="C15" s="19" t="s">
        <v>186</v>
      </c>
      <c r="D15" s="110" t="s">
        <v>187</v>
      </c>
      <c r="E15" s="19" t="s">
        <v>90</v>
      </c>
      <c r="F15" s="20">
        <v>10.18</v>
      </c>
      <c r="G15" s="20">
        <v>1.45</v>
      </c>
      <c r="H15" s="20">
        <v>8.05</v>
      </c>
      <c r="I15" s="20">
        <v>4.52</v>
      </c>
      <c r="J15" s="21">
        <v>0.0018015046296296297</v>
      </c>
      <c r="K15" s="6">
        <f>SUM(F16:J16)</f>
        <v>2705</v>
      </c>
    </row>
    <row r="16" spans="1:11" ht="12" customHeight="1">
      <c r="A16" s="22">
        <f>A15</f>
        <v>5</v>
      </c>
      <c r="B16" s="23"/>
      <c r="C16" s="24" t="s">
        <v>91</v>
      </c>
      <c r="D16" s="111"/>
      <c r="E16" s="24"/>
      <c r="F16" s="13">
        <f>IF(ISBLANK(F15),"",INT(20.0479*(17-F15)^1.835))</f>
        <v>679</v>
      </c>
      <c r="G16" s="13">
        <f>IF(ISBLANK(G15),"",INT(1.84523*(G15*100-75)^1.348))</f>
        <v>566</v>
      </c>
      <c r="H16" s="13">
        <f>IF(ISBLANK(H15),"",INT(56.0211*(H15-1.5)^1.05))</f>
        <v>403</v>
      </c>
      <c r="I16" s="13">
        <f>IF(ISBLANK(I15),"",INT(0.188807*(I15*100-210)^1.41))</f>
        <v>433</v>
      </c>
      <c r="J16" s="13">
        <f>IF(ISBLANK(J15),"",INT(0.11193*(254-(J15/$D$2))^1.88))</f>
        <v>624</v>
      </c>
      <c r="K16" s="26">
        <f>K15</f>
        <v>2705</v>
      </c>
    </row>
    <row r="17" spans="1:11" ht="12" customHeight="1">
      <c r="A17" s="6">
        <f>A16+1</f>
        <v>6</v>
      </c>
      <c r="B17" s="18" t="s">
        <v>254</v>
      </c>
      <c r="C17" s="19" t="s">
        <v>255</v>
      </c>
      <c r="D17" s="110">
        <v>34060</v>
      </c>
      <c r="E17" s="19" t="s">
        <v>90</v>
      </c>
      <c r="F17" s="20">
        <v>10.25</v>
      </c>
      <c r="G17" s="20">
        <v>1.35</v>
      </c>
      <c r="H17" s="20">
        <v>11.42</v>
      </c>
      <c r="I17" s="20">
        <v>4.27</v>
      </c>
      <c r="J17" s="21">
        <v>0.0020938657407407408</v>
      </c>
      <c r="K17" s="6">
        <f>SUM(F18:J18)</f>
        <v>2477</v>
      </c>
    </row>
    <row r="18" spans="1:11" ht="12" customHeight="1">
      <c r="A18" s="22">
        <f>A17</f>
        <v>6</v>
      </c>
      <c r="B18" s="23"/>
      <c r="C18" s="24" t="s">
        <v>256</v>
      </c>
      <c r="D18" s="111"/>
      <c r="E18" s="24"/>
      <c r="F18" s="13">
        <f>IF(ISBLANK(F17),"",INT(20.0479*(17-F17)^1.835))</f>
        <v>666</v>
      </c>
      <c r="G18" s="13">
        <f>IF(ISBLANK(G17),"",INT(1.84523*(G17*100-75)^1.348))</f>
        <v>460</v>
      </c>
      <c r="H18" s="13">
        <f>IF(ISBLANK(H17),"",INT(56.0211*(H17-1.5)^1.05))</f>
        <v>623</v>
      </c>
      <c r="I18" s="13">
        <f>IF(ISBLANK(I17),"",INT(0.188807*(I17*100-210)^1.41))</f>
        <v>371</v>
      </c>
      <c r="J18" s="13">
        <f>IF(ISBLANK(J17),"",INT(0.11193*(254-(J17/$D$2))^1.88))</f>
        <v>357</v>
      </c>
      <c r="K18" s="26">
        <f>K17</f>
        <v>2477</v>
      </c>
    </row>
    <row r="19" spans="1:11" ht="12" customHeight="1">
      <c r="A19" s="6">
        <f>A18+1</f>
        <v>7</v>
      </c>
      <c r="B19" s="18" t="s">
        <v>198</v>
      </c>
      <c r="C19" s="19" t="s">
        <v>199</v>
      </c>
      <c r="D19" s="110" t="s">
        <v>200</v>
      </c>
      <c r="E19" s="19" t="s">
        <v>90</v>
      </c>
      <c r="F19" s="20">
        <v>10.35</v>
      </c>
      <c r="G19" s="20">
        <v>1.35</v>
      </c>
      <c r="H19" s="20">
        <v>9.51</v>
      </c>
      <c r="I19" s="20">
        <v>4.52</v>
      </c>
      <c r="J19" s="21">
        <v>0.002040162037037037</v>
      </c>
      <c r="K19" s="6">
        <f>SUM(F20:J20)</f>
        <v>2439</v>
      </c>
    </row>
    <row r="20" spans="1:11" ht="12" customHeight="1">
      <c r="A20" s="22">
        <f>A19</f>
        <v>7</v>
      </c>
      <c r="B20" s="23"/>
      <c r="C20" s="24" t="s">
        <v>107</v>
      </c>
      <c r="D20" s="111"/>
      <c r="E20" s="24"/>
      <c r="F20" s="13">
        <f>IF(ISBLANK(F19),"",INT(20.0479*(17-F19)^1.835))</f>
        <v>648</v>
      </c>
      <c r="G20" s="13">
        <f>IF(ISBLANK(G19),"",INT(1.84523*(G19*100-75)^1.348))</f>
        <v>460</v>
      </c>
      <c r="H20" s="13">
        <f>IF(ISBLANK(H19),"",INT(56.0211*(H19-1.5)^1.05))</f>
        <v>497</v>
      </c>
      <c r="I20" s="13">
        <f>IF(ISBLANK(I19),"",INT(0.188807*(I19*100-210)^1.41))</f>
        <v>433</v>
      </c>
      <c r="J20" s="13">
        <f>IF(ISBLANK(J19),"",INT(0.11193*(254-(J19/$D$2))^1.88))</f>
        <v>401</v>
      </c>
      <c r="K20" s="26">
        <f>K19</f>
        <v>2439</v>
      </c>
    </row>
    <row r="21" spans="1:11" ht="12" customHeight="1">
      <c r="A21" s="6">
        <f>A20+1</f>
        <v>8</v>
      </c>
      <c r="B21" s="18" t="s">
        <v>105</v>
      </c>
      <c r="C21" s="19" t="s">
        <v>106</v>
      </c>
      <c r="D21" s="110" t="s">
        <v>197</v>
      </c>
      <c r="E21" s="19" t="s">
        <v>90</v>
      </c>
      <c r="F21" s="20">
        <v>9.81</v>
      </c>
      <c r="G21" s="20">
        <v>1.57</v>
      </c>
      <c r="H21" s="20">
        <v>7.69</v>
      </c>
      <c r="I21" s="20">
        <v>5.12</v>
      </c>
      <c r="J21" s="21" t="s">
        <v>223</v>
      </c>
      <c r="K21" s="6">
        <f>SUM(F22:J22)</f>
        <v>2420</v>
      </c>
    </row>
    <row r="22" spans="1:11" ht="12" customHeight="1">
      <c r="A22" s="22">
        <f>A21</f>
        <v>8</v>
      </c>
      <c r="B22" s="23"/>
      <c r="C22" s="24" t="s">
        <v>107</v>
      </c>
      <c r="D22" s="111"/>
      <c r="E22" s="24"/>
      <c r="F22" s="13">
        <f>IF(ISBLANK(F21),"",INT(20.0479*(17-F21)^1.835))</f>
        <v>748</v>
      </c>
      <c r="G22" s="13">
        <f>IF(ISBLANK(G21),"",INT(1.84523*(G21*100-75)^1.348))</f>
        <v>701</v>
      </c>
      <c r="H22" s="13">
        <f>IF(ISBLANK(H21),"",INT(56.0211*(H21-1.5)^1.05))</f>
        <v>379</v>
      </c>
      <c r="I22" s="13">
        <f>IF(ISBLANK(I21),"",INT(0.188807*(I21*100-210)^1.41))</f>
        <v>592</v>
      </c>
      <c r="J22" s="13"/>
      <c r="K22" s="26">
        <f>K21</f>
        <v>2420</v>
      </c>
    </row>
    <row r="23" spans="1:11" ht="12" customHeight="1">
      <c r="A23" s="6">
        <f>A22+1</f>
        <v>9</v>
      </c>
      <c r="B23" s="18" t="s">
        <v>95</v>
      </c>
      <c r="C23" s="19" t="s">
        <v>182</v>
      </c>
      <c r="D23" s="110" t="s">
        <v>183</v>
      </c>
      <c r="E23" s="19" t="s">
        <v>90</v>
      </c>
      <c r="F23" s="20">
        <v>10.23</v>
      </c>
      <c r="G23" s="20">
        <v>1.35</v>
      </c>
      <c r="H23" s="20">
        <v>8.32</v>
      </c>
      <c r="I23" s="20">
        <v>4.34</v>
      </c>
      <c r="J23" s="21">
        <v>0.0023010416666666665</v>
      </c>
      <c r="K23" s="6">
        <f>SUM(F24:J24)</f>
        <v>2148</v>
      </c>
    </row>
    <row r="24" spans="1:11" ht="12" customHeight="1">
      <c r="A24" s="22">
        <f>A23</f>
        <v>9</v>
      </c>
      <c r="B24" s="23"/>
      <c r="C24" s="24" t="s">
        <v>178</v>
      </c>
      <c r="D24" s="111"/>
      <c r="E24" s="24"/>
      <c r="F24" s="13">
        <f>IF(ISBLANK(F23),"",INT(20.0479*(17-F23)^1.835))</f>
        <v>670</v>
      </c>
      <c r="G24" s="13">
        <f>IF(ISBLANK(G23),"",INT(1.84523*(G23*100-75)^1.348))</f>
        <v>460</v>
      </c>
      <c r="H24" s="13">
        <f>IF(ISBLANK(H23),"",INT(56.0211*(H23-1.5)^1.05))</f>
        <v>420</v>
      </c>
      <c r="I24" s="13">
        <f>IF(ISBLANK(I23),"",INT(0.188807*(I23*100-210)^1.41))</f>
        <v>388</v>
      </c>
      <c r="J24" s="13">
        <f>IF(ISBLANK(J23),"",INT(0.11193*(254-(J23/$D$2))^1.88))</f>
        <v>210</v>
      </c>
      <c r="K24" s="26">
        <f>K23</f>
        <v>2148</v>
      </c>
    </row>
    <row r="25" spans="1:11" ht="12" customHeight="1">
      <c r="A25" s="6">
        <f>A24+1</f>
        <v>10</v>
      </c>
      <c r="B25" s="18" t="s">
        <v>201</v>
      </c>
      <c r="C25" s="19" t="s">
        <v>202</v>
      </c>
      <c r="D25" s="110" t="s">
        <v>200</v>
      </c>
      <c r="E25" s="19" t="s">
        <v>90</v>
      </c>
      <c r="F25" s="20">
        <v>11.28</v>
      </c>
      <c r="G25" s="20">
        <v>1.35</v>
      </c>
      <c r="H25" s="20">
        <v>9.64</v>
      </c>
      <c r="I25" s="20">
        <v>3.78</v>
      </c>
      <c r="J25" s="21">
        <v>0.002582986111111111</v>
      </c>
      <c r="K25" s="6">
        <f>SUM(F26:J26)</f>
        <v>1786</v>
      </c>
    </row>
    <row r="26" spans="1:11" ht="12" customHeight="1">
      <c r="A26" s="22">
        <f>A25</f>
        <v>10</v>
      </c>
      <c r="B26" s="23"/>
      <c r="C26" s="24" t="s">
        <v>107</v>
      </c>
      <c r="D26" s="111"/>
      <c r="E26" s="24"/>
      <c r="F26" s="13">
        <f>IF(ISBLANK(F25),"",INT(20.0479*(17-F25)^1.835))</f>
        <v>491</v>
      </c>
      <c r="G26" s="13">
        <f>IF(ISBLANK(G25),"",INT(1.84523*(G25*100-75)^1.348))</f>
        <v>460</v>
      </c>
      <c r="H26" s="13">
        <f>IF(ISBLANK(H25),"",INT(56.0211*(H25-1.5)^1.05))</f>
        <v>506</v>
      </c>
      <c r="I26" s="13">
        <f>IF(ISBLANK(I25),"",INT(0.188807*(I25*100-210)^1.41))</f>
        <v>259</v>
      </c>
      <c r="J26" s="13">
        <f>IF(ISBLANK(J25),"",INT(0.11193*(254-(J25/$D$2))^1.88))</f>
        <v>70</v>
      </c>
      <c r="K26" s="26">
        <f>K25</f>
        <v>1786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zoomScalePageLayoutView="0" workbookViewId="0" topLeftCell="A28">
      <selection activeCell="E51" sqref="E51"/>
    </sheetView>
  </sheetViews>
  <sheetFormatPr defaultColWidth="9.140625" defaultRowHeight="12.75"/>
  <cols>
    <col min="1" max="1" width="5.7109375" style="40" customWidth="1"/>
    <col min="2" max="2" width="11.57421875" style="40" customWidth="1"/>
    <col min="3" max="3" width="14.140625" style="40" bestFit="1" customWidth="1"/>
    <col min="4" max="4" width="10.28125" style="40" customWidth="1"/>
    <col min="5" max="5" width="12.8515625" style="40" customWidth="1"/>
    <col min="6" max="6" width="7.28125" style="40" customWidth="1"/>
    <col min="7" max="7" width="9.421875" style="40" customWidth="1"/>
    <col min="8" max="16384" width="9.140625" style="40" customWidth="1"/>
  </cols>
  <sheetData>
    <row r="1" spans="2:5" ht="18.75">
      <c r="B1" s="41"/>
      <c r="D1" s="1" t="s">
        <v>167</v>
      </c>
      <c r="E1" s="42"/>
    </row>
    <row r="2" spans="2:5" ht="18.75">
      <c r="B2" s="41"/>
      <c r="D2" s="41" t="s">
        <v>123</v>
      </c>
      <c r="E2" s="42"/>
    </row>
    <row r="3" spans="1:7" ht="18.75">
      <c r="A3" s="43" t="s">
        <v>22</v>
      </c>
      <c r="B3" s="44"/>
      <c r="D3" s="41"/>
      <c r="G3" s="5" t="s">
        <v>131</v>
      </c>
    </row>
    <row r="4" spans="2:5" s="46" customFormat="1" ht="5.25">
      <c r="B4" s="47"/>
      <c r="E4" s="48"/>
    </row>
    <row r="5" spans="2:7" ht="12.75">
      <c r="B5" s="49" t="s">
        <v>7</v>
      </c>
      <c r="C5" s="43"/>
      <c r="D5" s="49" t="s">
        <v>42</v>
      </c>
      <c r="E5" s="45" t="s">
        <v>73</v>
      </c>
      <c r="F5" s="43" t="s">
        <v>32</v>
      </c>
      <c r="G5" s="45"/>
    </row>
    <row r="6" spans="2:5" s="46" customFormat="1" ht="5.25">
      <c r="B6" s="47"/>
      <c r="E6" s="48"/>
    </row>
    <row r="7" spans="1:7" ht="12.75">
      <c r="A7" s="50" t="s">
        <v>46</v>
      </c>
      <c r="B7" s="51" t="s">
        <v>2</v>
      </c>
      <c r="C7" s="52" t="s">
        <v>3</v>
      </c>
      <c r="D7" s="50" t="s">
        <v>28</v>
      </c>
      <c r="E7" s="50" t="s">
        <v>29</v>
      </c>
      <c r="F7" s="53" t="s">
        <v>30</v>
      </c>
      <c r="G7" s="53" t="s">
        <v>31</v>
      </c>
    </row>
    <row r="8" spans="1:7" ht="17.25" customHeight="1">
      <c r="A8" s="54" t="s">
        <v>32</v>
      </c>
      <c r="B8" s="55" t="s">
        <v>79</v>
      </c>
      <c r="C8" s="56" t="s">
        <v>100</v>
      </c>
      <c r="D8" s="57" t="s">
        <v>184</v>
      </c>
      <c r="E8" s="58" t="s">
        <v>90</v>
      </c>
      <c r="F8" s="59">
        <v>9.59</v>
      </c>
      <c r="G8" s="13">
        <f>IF(ISBLANK(G7),"",TRUNC(20.5173*(15.5-F8)^1.92))</f>
        <v>621</v>
      </c>
    </row>
    <row r="9" spans="1:7" ht="17.25" customHeight="1">
      <c r="A9" s="54" t="s">
        <v>34</v>
      </c>
      <c r="B9" s="55" t="s">
        <v>194</v>
      </c>
      <c r="C9" s="56" t="s">
        <v>195</v>
      </c>
      <c r="D9" s="57" t="s">
        <v>196</v>
      </c>
      <c r="E9" s="58" t="s">
        <v>90</v>
      </c>
      <c r="F9" s="59">
        <v>9.11</v>
      </c>
      <c r="G9" s="13">
        <f>IF(ISBLANK(G8),"",TRUNC(20.5173*(15.5-F9)^1.92))</f>
        <v>722</v>
      </c>
    </row>
    <row r="10" spans="1:7" ht="17.25" customHeight="1">
      <c r="A10" s="54" t="s">
        <v>36</v>
      </c>
      <c r="B10" s="55" t="s">
        <v>68</v>
      </c>
      <c r="C10" s="56" t="s">
        <v>69</v>
      </c>
      <c r="D10" s="57">
        <v>33911</v>
      </c>
      <c r="E10" s="58" t="s">
        <v>20</v>
      </c>
      <c r="F10" s="59">
        <v>8.95</v>
      </c>
      <c r="G10" s="13">
        <f>IF(ISBLANK(G9),"",TRUNC(20.5173*(15.5-F10)^1.92))</f>
        <v>757</v>
      </c>
    </row>
    <row r="11" spans="1:7" ht="17.25" customHeight="1">
      <c r="A11" s="54" t="s">
        <v>35</v>
      </c>
      <c r="B11" s="55" t="s">
        <v>43</v>
      </c>
      <c r="C11" s="56" t="s">
        <v>44</v>
      </c>
      <c r="D11" s="57">
        <v>33846</v>
      </c>
      <c r="E11" s="58" t="s">
        <v>37</v>
      </c>
      <c r="F11" s="59">
        <v>8.58</v>
      </c>
      <c r="G11" s="13">
        <f>IF(ISBLANK(G10),"",TRUNC(20.5173*(15.5-F11)^1.92))</f>
        <v>841</v>
      </c>
    </row>
    <row r="12" spans="1:7" ht="17.25" customHeight="1">
      <c r="A12" s="54" t="s">
        <v>33</v>
      </c>
      <c r="B12" s="55" t="s">
        <v>101</v>
      </c>
      <c r="C12" s="56" t="s">
        <v>102</v>
      </c>
      <c r="D12" s="57" t="s">
        <v>181</v>
      </c>
      <c r="E12" s="58" t="s">
        <v>90</v>
      </c>
      <c r="F12" s="59">
        <v>9.66</v>
      </c>
      <c r="G12" s="13">
        <f>IF(ISBLANK(G11),"",TRUNC(20.5173*(15.5-F12)^1.92))</f>
        <v>607</v>
      </c>
    </row>
    <row r="13" spans="2:5" s="46" customFormat="1" ht="5.25">
      <c r="B13" s="47"/>
      <c r="E13" s="48"/>
    </row>
    <row r="14" spans="2:7" ht="12.75">
      <c r="B14" s="49" t="s">
        <v>7</v>
      </c>
      <c r="C14" s="43"/>
      <c r="D14" s="49" t="s">
        <v>74</v>
      </c>
      <c r="E14" s="45" t="s">
        <v>73</v>
      </c>
      <c r="F14" s="43" t="s">
        <v>32</v>
      </c>
      <c r="G14" s="45"/>
    </row>
    <row r="15" spans="2:5" s="46" customFormat="1" ht="5.25">
      <c r="B15" s="47"/>
      <c r="E15" s="48"/>
    </row>
    <row r="16" spans="1:7" ht="12.75">
      <c r="A16" s="50" t="s">
        <v>46</v>
      </c>
      <c r="B16" s="51" t="s">
        <v>2</v>
      </c>
      <c r="C16" s="52" t="s">
        <v>3</v>
      </c>
      <c r="D16" s="50" t="s">
        <v>28</v>
      </c>
      <c r="E16" s="50" t="s">
        <v>29</v>
      </c>
      <c r="F16" s="53" t="s">
        <v>30</v>
      </c>
      <c r="G16" s="53" t="s">
        <v>31</v>
      </c>
    </row>
    <row r="17" spans="1:7" ht="17.25" customHeight="1">
      <c r="A17" s="54" t="s">
        <v>32</v>
      </c>
      <c r="B17" s="71" t="s">
        <v>92</v>
      </c>
      <c r="C17" s="72" t="s">
        <v>174</v>
      </c>
      <c r="D17" s="73" t="s">
        <v>175</v>
      </c>
      <c r="E17" s="58" t="s">
        <v>90</v>
      </c>
      <c r="F17" s="59">
        <v>9.6</v>
      </c>
      <c r="G17" s="13">
        <f>IF(ISBLANK(G16),"",TRUNC(20.5173*(15.5-F17)^1.92))</f>
        <v>619</v>
      </c>
    </row>
    <row r="18" spans="1:7" ht="17.25" customHeight="1">
      <c r="A18" s="54" t="s">
        <v>34</v>
      </c>
      <c r="B18" s="71" t="s">
        <v>110</v>
      </c>
      <c r="C18" s="72" t="s">
        <v>111</v>
      </c>
      <c r="D18" s="73" t="s">
        <v>188</v>
      </c>
      <c r="E18" s="58" t="s">
        <v>90</v>
      </c>
      <c r="F18" s="59">
        <v>8.68</v>
      </c>
      <c r="G18" s="13">
        <f>IF(ISBLANK(G17),"",TRUNC(20.5173*(15.5-F18)^1.92))</f>
        <v>818</v>
      </c>
    </row>
    <row r="19" spans="1:7" ht="17.25" customHeight="1">
      <c r="A19" s="54" t="s">
        <v>36</v>
      </c>
      <c r="B19" s="71" t="s">
        <v>138</v>
      </c>
      <c r="C19" s="72" t="s">
        <v>139</v>
      </c>
      <c r="D19" s="73" t="s">
        <v>140</v>
      </c>
      <c r="E19" s="58" t="s">
        <v>136</v>
      </c>
      <c r="F19" s="59">
        <v>9.63</v>
      </c>
      <c r="G19" s="13">
        <f>IF(ISBLANK(G18),"",TRUNC(20.5173*(15.5-F19)^1.92))</f>
        <v>613</v>
      </c>
    </row>
    <row r="20" spans="1:7" ht="17.25" customHeight="1">
      <c r="A20" s="54" t="s">
        <v>35</v>
      </c>
      <c r="B20" s="71" t="s">
        <v>103</v>
      </c>
      <c r="C20" s="72" t="s">
        <v>104</v>
      </c>
      <c r="D20" s="73" t="s">
        <v>173</v>
      </c>
      <c r="E20" s="58" t="s">
        <v>90</v>
      </c>
      <c r="F20" s="59">
        <v>9.46</v>
      </c>
      <c r="G20" s="13">
        <f>IF(ISBLANK(G19),"",TRUNC(20.5173*(15.5-F20)^1.92))</f>
        <v>648</v>
      </c>
    </row>
    <row r="21" spans="2:8" s="46" customFormat="1" ht="12.75">
      <c r="B21" s="47"/>
      <c r="E21" s="48"/>
      <c r="H21" s="40"/>
    </row>
    <row r="22" spans="2:9" ht="12.75">
      <c r="B22" s="49" t="s">
        <v>7</v>
      </c>
      <c r="C22" s="43"/>
      <c r="D22" s="49" t="s">
        <v>74</v>
      </c>
      <c r="E22" s="45" t="s">
        <v>73</v>
      </c>
      <c r="F22" s="43" t="s">
        <v>34</v>
      </c>
      <c r="G22" s="45"/>
      <c r="I22" s="118"/>
    </row>
    <row r="23" spans="2:9" s="46" customFormat="1" ht="12.75">
      <c r="B23" s="47"/>
      <c r="E23" s="48"/>
      <c r="H23" s="40"/>
      <c r="I23" s="119"/>
    </row>
    <row r="24" spans="1:9" ht="12.75">
      <c r="A24" s="50" t="s">
        <v>46</v>
      </c>
      <c r="B24" s="51" t="s">
        <v>2</v>
      </c>
      <c r="C24" s="52" t="s">
        <v>3</v>
      </c>
      <c r="D24" s="50" t="s">
        <v>28</v>
      </c>
      <c r="E24" s="50" t="s">
        <v>29</v>
      </c>
      <c r="F24" s="53" t="s">
        <v>30</v>
      </c>
      <c r="G24" s="53" t="s">
        <v>31</v>
      </c>
      <c r="I24" s="85"/>
    </row>
    <row r="25" spans="1:9" ht="17.25" customHeight="1">
      <c r="A25" s="54" t="s">
        <v>32</v>
      </c>
      <c r="B25" s="71" t="s">
        <v>122</v>
      </c>
      <c r="C25" s="72" t="s">
        <v>150</v>
      </c>
      <c r="D25" s="73">
        <v>33294</v>
      </c>
      <c r="E25" s="58" t="s">
        <v>22</v>
      </c>
      <c r="F25" s="59">
        <v>10.91</v>
      </c>
      <c r="G25" s="13">
        <f>IF(ISBLANK(G24),"",TRUNC(20.5173*(15.5-F25)^1.92))</f>
        <v>382</v>
      </c>
      <c r="I25" s="118"/>
    </row>
    <row r="26" spans="1:9" ht="17.25" customHeight="1">
      <c r="A26" s="54" t="s">
        <v>34</v>
      </c>
      <c r="B26" s="71" t="s">
        <v>98</v>
      </c>
      <c r="C26" s="72" t="s">
        <v>99</v>
      </c>
      <c r="D26" s="73" t="s">
        <v>180</v>
      </c>
      <c r="E26" s="58" t="s">
        <v>90</v>
      </c>
      <c r="F26" s="59">
        <v>10.14</v>
      </c>
      <c r="G26" s="13">
        <f>IF(ISBLANK(G25),"",TRUNC(20.5173*(15.5-F26)^1.92))</f>
        <v>515</v>
      </c>
      <c r="I26" s="118"/>
    </row>
    <row r="27" spans="1:9" ht="17.25" customHeight="1">
      <c r="A27" s="54" t="s">
        <v>36</v>
      </c>
      <c r="B27" s="71" t="s">
        <v>79</v>
      </c>
      <c r="C27" s="72" t="s">
        <v>80</v>
      </c>
      <c r="D27" s="73">
        <v>33395</v>
      </c>
      <c r="E27" s="58" t="s">
        <v>22</v>
      </c>
      <c r="F27" s="59">
        <v>9.2</v>
      </c>
      <c r="G27" s="13">
        <f>IF(ISBLANK(G26),"",TRUNC(20.5173*(15.5-F27)^1.92))</f>
        <v>702</v>
      </c>
      <c r="I27" s="118"/>
    </row>
    <row r="28" spans="1:9" ht="17.25" customHeight="1">
      <c r="A28" s="54" t="s">
        <v>35</v>
      </c>
      <c r="B28" s="71" t="s">
        <v>84</v>
      </c>
      <c r="C28" s="72" t="s">
        <v>85</v>
      </c>
      <c r="D28" s="73" t="s">
        <v>86</v>
      </c>
      <c r="E28" s="58" t="s">
        <v>22</v>
      </c>
      <c r="F28" s="59">
        <v>9.78</v>
      </c>
      <c r="G28" s="13">
        <f>IF(ISBLANK(G27),"",TRUNC(20.5173*(15.5-F28)^1.92))</f>
        <v>583</v>
      </c>
      <c r="I28" s="118"/>
    </row>
    <row r="29" spans="1:9" ht="17.25" customHeight="1">
      <c r="A29" s="54" t="s">
        <v>33</v>
      </c>
      <c r="B29" s="71" t="s">
        <v>81</v>
      </c>
      <c r="C29" s="72" t="s">
        <v>82</v>
      </c>
      <c r="D29" s="73" t="s">
        <v>83</v>
      </c>
      <c r="E29" s="58" t="s">
        <v>22</v>
      </c>
      <c r="F29" s="59">
        <v>8.88</v>
      </c>
      <c r="G29" s="13">
        <f>IF(ISBLANK(G28),"",TRUNC(20.5173*(15.5-F29)^1.92))</f>
        <v>772</v>
      </c>
      <c r="I29" s="118"/>
    </row>
    <row r="30" spans="2:9" s="46" customFormat="1" ht="12.75">
      <c r="B30" s="47"/>
      <c r="E30" s="48"/>
      <c r="H30" s="40"/>
      <c r="I30" s="118"/>
    </row>
    <row r="31" spans="2:9" ht="12.75">
      <c r="B31" s="49" t="s">
        <v>7</v>
      </c>
      <c r="C31" s="43"/>
      <c r="D31" s="49" t="s">
        <v>74</v>
      </c>
      <c r="E31" s="45" t="s">
        <v>73</v>
      </c>
      <c r="F31" s="43" t="s">
        <v>36</v>
      </c>
      <c r="G31" s="45"/>
      <c r="I31" s="85"/>
    </row>
    <row r="32" spans="2:9" s="46" customFormat="1" ht="12.75">
      <c r="B32" s="47"/>
      <c r="E32" s="48"/>
      <c r="I32" s="85"/>
    </row>
    <row r="33" spans="1:9" ht="12.75">
      <c r="A33" s="50" t="s">
        <v>46</v>
      </c>
      <c r="B33" s="51" t="s">
        <v>2</v>
      </c>
      <c r="C33" s="52" t="s">
        <v>3</v>
      </c>
      <c r="D33" s="50" t="s">
        <v>28</v>
      </c>
      <c r="E33" s="50" t="s">
        <v>29</v>
      </c>
      <c r="F33" s="53" t="s">
        <v>30</v>
      </c>
      <c r="G33" s="53" t="s">
        <v>31</v>
      </c>
      <c r="I33" s="85"/>
    </row>
    <row r="34" spans="1:9" ht="17.25" customHeight="1">
      <c r="A34" s="54" t="s">
        <v>32</v>
      </c>
      <c r="B34" s="71" t="s">
        <v>62</v>
      </c>
      <c r="C34" s="72" t="s">
        <v>63</v>
      </c>
      <c r="D34" s="73">
        <v>33431</v>
      </c>
      <c r="E34" s="58" t="s">
        <v>22</v>
      </c>
      <c r="F34" s="59" t="s">
        <v>260</v>
      </c>
      <c r="G34" s="22" t="e">
        <f>IF(ISBLANK(G33),"",TRUNC(20.5173*(15.5-F34)^1.92))</f>
        <v>#VALUE!</v>
      </c>
      <c r="I34" s="118"/>
    </row>
    <row r="35" spans="1:7" ht="17.25" customHeight="1">
      <c r="A35" s="54" t="s">
        <v>34</v>
      </c>
      <c r="B35" s="71" t="s">
        <v>211</v>
      </c>
      <c r="C35" s="72" t="s">
        <v>212</v>
      </c>
      <c r="D35" s="73">
        <v>33414</v>
      </c>
      <c r="E35" s="58" t="s">
        <v>22</v>
      </c>
      <c r="F35" s="59" t="s">
        <v>223</v>
      </c>
      <c r="G35" s="22" t="e">
        <f>IF(ISBLANK(G34),"",TRUNC(20.5173*(15.5-F35)^1.92))</f>
        <v>#VALUE!</v>
      </c>
    </row>
    <row r="36" spans="1:7" ht="17.25" customHeight="1">
      <c r="A36" s="54" t="s">
        <v>36</v>
      </c>
      <c r="B36" s="71" t="s">
        <v>108</v>
      </c>
      <c r="C36" s="72" t="s">
        <v>109</v>
      </c>
      <c r="D36" s="73" t="s">
        <v>191</v>
      </c>
      <c r="E36" s="58" t="s">
        <v>90</v>
      </c>
      <c r="F36" s="59" t="s">
        <v>222</v>
      </c>
      <c r="G36" s="22" t="e">
        <f>IF(ISBLANK(G35),"",TRUNC(20.5173*(15.5-F36)^1.92))</f>
        <v>#VALUE!</v>
      </c>
    </row>
    <row r="37" spans="1:7" ht="17.25" customHeight="1">
      <c r="A37" s="54" t="s">
        <v>35</v>
      </c>
      <c r="B37" s="55"/>
      <c r="C37" s="56"/>
      <c r="D37" s="57"/>
      <c r="E37" s="58"/>
      <c r="F37" s="59"/>
      <c r="G37" s="22">
        <f>IF(ISBLANK(G36),"",TRUNC(20.5173*(15.5-F37)^1.92))</f>
        <v>3958</v>
      </c>
    </row>
    <row r="38" spans="2:5" s="46" customFormat="1" ht="5.25">
      <c r="B38" s="47"/>
      <c r="E38" s="48"/>
    </row>
    <row r="39" spans="2:7" ht="12.75">
      <c r="B39" s="49" t="s">
        <v>7</v>
      </c>
      <c r="C39" s="43"/>
      <c r="D39" s="49" t="s">
        <v>17</v>
      </c>
      <c r="E39" s="45" t="s">
        <v>73</v>
      </c>
      <c r="F39" s="43" t="s">
        <v>32</v>
      </c>
      <c r="G39" s="45"/>
    </row>
    <row r="40" spans="2:5" s="46" customFormat="1" ht="5.25">
      <c r="B40" s="47"/>
      <c r="E40" s="48"/>
    </row>
    <row r="41" spans="1:7" ht="12.75">
      <c r="A41" s="50" t="s">
        <v>46</v>
      </c>
      <c r="B41" s="51" t="s">
        <v>2</v>
      </c>
      <c r="C41" s="52" t="s">
        <v>3</v>
      </c>
      <c r="D41" s="50" t="s">
        <v>28</v>
      </c>
      <c r="E41" s="50" t="s">
        <v>29</v>
      </c>
      <c r="F41" s="53" t="s">
        <v>30</v>
      </c>
      <c r="G41" s="53" t="s">
        <v>31</v>
      </c>
    </row>
    <row r="42" spans="1:7" ht="17.25" customHeight="1">
      <c r="A42" s="54" t="s">
        <v>32</v>
      </c>
      <c r="B42" s="71" t="s">
        <v>64</v>
      </c>
      <c r="C42" s="72" t="s">
        <v>19</v>
      </c>
      <c r="D42" s="73">
        <v>32017</v>
      </c>
      <c r="E42" s="58" t="s">
        <v>20</v>
      </c>
      <c r="F42" s="59">
        <v>8.93</v>
      </c>
      <c r="G42" s="13">
        <f>IF(ISBLANK(G41),"",TRUNC(20.5173*(15.5-F42)^1.92))</f>
        <v>761</v>
      </c>
    </row>
    <row r="43" spans="1:7" ht="17.25" customHeight="1">
      <c r="A43" s="54" t="s">
        <v>34</v>
      </c>
      <c r="B43" s="71" t="s">
        <v>144</v>
      </c>
      <c r="C43" s="72" t="s">
        <v>145</v>
      </c>
      <c r="D43" s="73" t="s">
        <v>149</v>
      </c>
      <c r="E43" s="58" t="s">
        <v>22</v>
      </c>
      <c r="F43" s="59" t="s">
        <v>223</v>
      </c>
      <c r="G43" s="22" t="e">
        <f>IF(ISBLANK(G42),"",TRUNC(20.5173*(15.5-F43)^1.92))</f>
        <v>#VALUE!</v>
      </c>
    </row>
    <row r="44" spans="1:7" ht="17.25" customHeight="1">
      <c r="A44" s="54" t="s">
        <v>36</v>
      </c>
      <c r="B44" s="71" t="s">
        <v>113</v>
      </c>
      <c r="C44" s="72" t="s">
        <v>114</v>
      </c>
      <c r="D44" s="73" t="s">
        <v>189</v>
      </c>
      <c r="E44" s="58" t="s">
        <v>90</v>
      </c>
      <c r="F44" s="59">
        <v>8.72</v>
      </c>
      <c r="G44" s="13">
        <f>IF(ISBLANK(G43),"",TRUNC(20.5173*(15.5-F44)^1.92))</f>
        <v>809</v>
      </c>
    </row>
    <row r="45" spans="1:7" ht="17.25" customHeight="1">
      <c r="A45" s="54" t="s">
        <v>35</v>
      </c>
      <c r="B45" s="55"/>
      <c r="C45" s="56"/>
      <c r="D45" s="57"/>
      <c r="E45" s="58"/>
      <c r="F45" s="59"/>
      <c r="G45" s="13"/>
    </row>
    <row r="46" spans="2:5" s="46" customFormat="1" ht="5.25">
      <c r="B46" s="47"/>
      <c r="E46" s="48"/>
    </row>
    <row r="47" spans="2:7" ht="12.75">
      <c r="B47" s="49" t="s">
        <v>7</v>
      </c>
      <c r="C47" s="43"/>
      <c r="D47" s="49" t="s">
        <v>17</v>
      </c>
      <c r="E47" s="45" t="s">
        <v>73</v>
      </c>
      <c r="F47" s="43" t="s">
        <v>34</v>
      </c>
      <c r="G47" s="45"/>
    </row>
    <row r="48" spans="2:5" s="46" customFormat="1" ht="5.25">
      <c r="B48" s="47"/>
      <c r="E48" s="48"/>
    </row>
    <row r="49" spans="1:7" ht="12.75">
      <c r="A49" s="50" t="s">
        <v>46</v>
      </c>
      <c r="B49" s="51" t="s">
        <v>2</v>
      </c>
      <c r="C49" s="52" t="s">
        <v>3</v>
      </c>
      <c r="D49" s="50" t="s">
        <v>28</v>
      </c>
      <c r="E49" s="50" t="s">
        <v>29</v>
      </c>
      <c r="F49" s="53" t="s">
        <v>30</v>
      </c>
      <c r="G49" s="53" t="s">
        <v>31</v>
      </c>
    </row>
    <row r="50" spans="1:7" ht="17.25" customHeight="1">
      <c r="A50" s="54" t="s">
        <v>32</v>
      </c>
      <c r="B50" s="71" t="s">
        <v>18</v>
      </c>
      <c r="C50" s="72" t="s">
        <v>192</v>
      </c>
      <c r="D50" s="73" t="s">
        <v>193</v>
      </c>
      <c r="E50" s="58" t="s">
        <v>90</v>
      </c>
      <c r="F50" s="59">
        <v>9.79</v>
      </c>
      <c r="G50" s="13">
        <f>IF(ISBLANK(G49),"",TRUNC(20.5173*(15.5-F50)^1.92))</f>
        <v>581</v>
      </c>
    </row>
    <row r="51" spans="1:7" ht="17.25" customHeight="1">
      <c r="A51" s="54" t="s">
        <v>34</v>
      </c>
      <c r="B51" s="71" t="s">
        <v>115</v>
      </c>
      <c r="C51" s="72" t="s">
        <v>116</v>
      </c>
      <c r="D51" s="73" t="s">
        <v>190</v>
      </c>
      <c r="E51" s="58" t="s">
        <v>90</v>
      </c>
      <c r="F51" s="59">
        <v>10.56</v>
      </c>
      <c r="G51" s="13">
        <f>IF(ISBLANK(G50),"",TRUNC(20.5173*(15.5-F51)^1.92))</f>
        <v>440</v>
      </c>
    </row>
    <row r="52" spans="1:7" ht="17.25" customHeight="1">
      <c r="A52" s="54" t="s">
        <v>36</v>
      </c>
      <c r="B52" s="71" t="s">
        <v>66</v>
      </c>
      <c r="C52" s="72" t="s">
        <v>67</v>
      </c>
      <c r="D52" s="73">
        <v>32769</v>
      </c>
      <c r="E52" s="58" t="s">
        <v>20</v>
      </c>
      <c r="F52" s="59" t="s">
        <v>222</v>
      </c>
      <c r="G52" s="22" t="e">
        <f>IF(ISBLANK(G51),"",TRUNC(20.5173*(15.5-F52)^1.92))</f>
        <v>#VALUE!</v>
      </c>
    </row>
    <row r="53" spans="1:7" ht="17.25" customHeight="1">
      <c r="A53" s="54" t="s">
        <v>35</v>
      </c>
      <c r="B53" s="55"/>
      <c r="C53" s="56"/>
      <c r="D53" s="57"/>
      <c r="E53" s="58"/>
      <c r="F53" s="59"/>
      <c r="G53" s="1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J33"/>
  <sheetViews>
    <sheetView zoomScalePageLayoutView="0" workbookViewId="0" topLeftCell="A7">
      <selection activeCell="Y24" sqref="Y24:AA24"/>
    </sheetView>
  </sheetViews>
  <sheetFormatPr defaultColWidth="9.140625" defaultRowHeight="12.75"/>
  <cols>
    <col min="1" max="1" width="4.421875" style="75" customWidth="1"/>
    <col min="2" max="2" width="9.7109375" style="80" customWidth="1"/>
    <col min="3" max="3" width="11.28125" style="80" customWidth="1"/>
    <col min="4" max="60" width="1.8515625" style="75" customWidth="1"/>
    <col min="61" max="61" width="4.57421875" style="80" customWidth="1"/>
    <col min="62" max="62" width="4.8515625" style="80" customWidth="1"/>
    <col min="63" max="16384" width="9.140625" style="80" customWidth="1"/>
  </cols>
  <sheetData>
    <row r="1" spans="4:61" ht="15.75">
      <c r="D1" s="42"/>
      <c r="E1" s="1" t="s">
        <v>167</v>
      </c>
      <c r="F1" s="40"/>
      <c r="BI1" s="5" t="s">
        <v>131</v>
      </c>
    </row>
    <row r="2" spans="4:61" ht="18.75">
      <c r="D2" s="42"/>
      <c r="E2" s="41" t="s">
        <v>123</v>
      </c>
      <c r="F2" s="40"/>
      <c r="BI2" s="45" t="s">
        <v>22</v>
      </c>
    </row>
    <row r="3" spans="1:60" s="82" customFormat="1" ht="12.75">
      <c r="A3" s="81"/>
      <c r="D3" s="40"/>
      <c r="E3" s="40"/>
      <c r="F3" s="49" t="s">
        <v>42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</row>
    <row r="4" spans="2:19" ht="15.75">
      <c r="B4" s="83" t="s">
        <v>75</v>
      </c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2" s="82" customFormat="1" ht="6" thickBot="1">
      <c r="A5" s="81"/>
      <c r="B5" s="86"/>
    </row>
    <row r="6" spans="1:62" ht="13.5" thickBot="1">
      <c r="A6" s="106" t="s">
        <v>51</v>
      </c>
      <c r="B6" s="107" t="s">
        <v>2</v>
      </c>
      <c r="C6" s="108" t="s">
        <v>3</v>
      </c>
      <c r="D6" s="135" t="s">
        <v>273</v>
      </c>
      <c r="E6" s="136"/>
      <c r="F6" s="137"/>
      <c r="G6" s="135" t="s">
        <v>274</v>
      </c>
      <c r="H6" s="136"/>
      <c r="I6" s="137"/>
      <c r="J6" s="135" t="s">
        <v>275</v>
      </c>
      <c r="K6" s="136"/>
      <c r="L6" s="137"/>
      <c r="M6" s="135" t="s">
        <v>276</v>
      </c>
      <c r="N6" s="136"/>
      <c r="O6" s="137"/>
      <c r="P6" s="135" t="s">
        <v>277</v>
      </c>
      <c r="Q6" s="136"/>
      <c r="R6" s="137"/>
      <c r="S6" s="135" t="s">
        <v>278</v>
      </c>
      <c r="T6" s="136"/>
      <c r="U6" s="137"/>
      <c r="V6" s="135" t="s">
        <v>279</v>
      </c>
      <c r="W6" s="136"/>
      <c r="X6" s="137"/>
      <c r="Y6" s="135" t="s">
        <v>280</v>
      </c>
      <c r="Z6" s="136"/>
      <c r="AA6" s="137"/>
      <c r="AB6" s="135" t="s">
        <v>281</v>
      </c>
      <c r="AC6" s="136"/>
      <c r="AD6" s="137"/>
      <c r="AE6" s="135" t="s">
        <v>282</v>
      </c>
      <c r="AF6" s="136"/>
      <c r="AG6" s="137"/>
      <c r="AH6" s="135" t="s">
        <v>283</v>
      </c>
      <c r="AI6" s="136"/>
      <c r="AJ6" s="137"/>
      <c r="AK6" s="135" t="s">
        <v>284</v>
      </c>
      <c r="AL6" s="136"/>
      <c r="AM6" s="137"/>
      <c r="AN6" s="135" t="s">
        <v>285</v>
      </c>
      <c r="AO6" s="136"/>
      <c r="AP6" s="137"/>
      <c r="AQ6" s="135" t="s">
        <v>286</v>
      </c>
      <c r="AR6" s="136"/>
      <c r="AS6" s="137"/>
      <c r="AT6" s="135" t="s">
        <v>287</v>
      </c>
      <c r="AU6" s="136"/>
      <c r="AV6" s="137"/>
      <c r="AW6" s="135" t="s">
        <v>288</v>
      </c>
      <c r="AX6" s="136"/>
      <c r="AY6" s="137"/>
      <c r="AZ6" s="135" t="s">
        <v>289</v>
      </c>
      <c r="BA6" s="136"/>
      <c r="BB6" s="137"/>
      <c r="BC6" s="135" t="s">
        <v>290</v>
      </c>
      <c r="BD6" s="136"/>
      <c r="BE6" s="137"/>
      <c r="BF6" s="135"/>
      <c r="BG6" s="136"/>
      <c r="BH6" s="137"/>
      <c r="BI6" s="97" t="s">
        <v>30</v>
      </c>
      <c r="BJ6" s="98" t="s">
        <v>31</v>
      </c>
    </row>
    <row r="7" spans="1:62" ht="12.75" customHeight="1" thickBot="1">
      <c r="A7" s="99" t="s">
        <v>32</v>
      </c>
      <c r="B7" s="55" t="s">
        <v>194</v>
      </c>
      <c r="C7" s="56" t="s">
        <v>195</v>
      </c>
      <c r="D7" s="135"/>
      <c r="E7" s="136"/>
      <c r="F7" s="137"/>
      <c r="G7" s="135"/>
      <c r="H7" s="136"/>
      <c r="I7" s="137"/>
      <c r="J7" s="135"/>
      <c r="K7" s="136"/>
      <c r="L7" s="137"/>
      <c r="M7" s="135"/>
      <c r="N7" s="136"/>
      <c r="O7" s="137"/>
      <c r="P7" s="135"/>
      <c r="Q7" s="136"/>
      <c r="R7" s="137"/>
      <c r="S7" s="135"/>
      <c r="T7" s="136"/>
      <c r="U7" s="137"/>
      <c r="V7" s="135"/>
      <c r="W7" s="136"/>
      <c r="X7" s="137"/>
      <c r="Y7" s="135"/>
      <c r="Z7" s="136"/>
      <c r="AA7" s="137"/>
      <c r="AB7" s="135"/>
      <c r="AC7" s="136"/>
      <c r="AD7" s="137"/>
      <c r="AE7" s="135"/>
      <c r="AF7" s="136"/>
      <c r="AG7" s="137"/>
      <c r="AH7" s="135" t="s">
        <v>239</v>
      </c>
      <c r="AI7" s="136"/>
      <c r="AJ7" s="137"/>
      <c r="AK7" s="135" t="s">
        <v>239</v>
      </c>
      <c r="AL7" s="136"/>
      <c r="AM7" s="137"/>
      <c r="AN7" s="135" t="s">
        <v>228</v>
      </c>
      <c r="AO7" s="136"/>
      <c r="AP7" s="137"/>
      <c r="AQ7" s="135" t="s">
        <v>239</v>
      </c>
      <c r="AR7" s="136"/>
      <c r="AS7" s="137"/>
      <c r="AT7" s="135" t="s">
        <v>241</v>
      </c>
      <c r="AU7" s="136"/>
      <c r="AV7" s="137"/>
      <c r="AW7" s="135" t="s">
        <v>241</v>
      </c>
      <c r="AX7" s="136"/>
      <c r="AY7" s="137"/>
      <c r="AZ7" s="135" t="s">
        <v>239</v>
      </c>
      <c r="BA7" s="136"/>
      <c r="BB7" s="137"/>
      <c r="BC7" s="135" t="s">
        <v>242</v>
      </c>
      <c r="BD7" s="136"/>
      <c r="BE7" s="137"/>
      <c r="BF7" s="135"/>
      <c r="BG7" s="136"/>
      <c r="BH7" s="137"/>
      <c r="BI7" s="103">
        <v>3.6</v>
      </c>
      <c r="BJ7" s="13">
        <f>IF(ISBLANK(#REF!),"",TRUNC(0.2797*(BI7*100-100)^1.35))</f>
        <v>509</v>
      </c>
    </row>
    <row r="8" spans="1:62" ht="12.75" customHeight="1" thickBot="1">
      <c r="A8" s="99" t="s">
        <v>34</v>
      </c>
      <c r="B8" s="55" t="s">
        <v>68</v>
      </c>
      <c r="C8" s="56" t="s">
        <v>69</v>
      </c>
      <c r="D8" s="135"/>
      <c r="E8" s="136"/>
      <c r="F8" s="137"/>
      <c r="G8" s="135"/>
      <c r="H8" s="136"/>
      <c r="I8" s="137"/>
      <c r="J8" s="135"/>
      <c r="K8" s="136"/>
      <c r="L8" s="137"/>
      <c r="M8" s="135"/>
      <c r="N8" s="136"/>
      <c r="O8" s="137"/>
      <c r="P8" s="135"/>
      <c r="Q8" s="136"/>
      <c r="R8" s="137"/>
      <c r="S8" s="135"/>
      <c r="T8" s="136"/>
      <c r="U8" s="137"/>
      <c r="V8" s="135"/>
      <c r="W8" s="136"/>
      <c r="X8" s="137"/>
      <c r="Y8" s="135"/>
      <c r="Z8" s="136"/>
      <c r="AA8" s="137"/>
      <c r="AB8" s="135" t="s">
        <v>239</v>
      </c>
      <c r="AC8" s="136"/>
      <c r="AD8" s="137"/>
      <c r="AE8" s="135" t="s">
        <v>239</v>
      </c>
      <c r="AF8" s="136"/>
      <c r="AG8" s="137"/>
      <c r="AH8" s="135" t="s">
        <v>242</v>
      </c>
      <c r="AI8" s="136"/>
      <c r="AJ8" s="137"/>
      <c r="AK8" s="135"/>
      <c r="AL8" s="136"/>
      <c r="AM8" s="137"/>
      <c r="AN8" s="135"/>
      <c r="AO8" s="136"/>
      <c r="AP8" s="137"/>
      <c r="AQ8" s="135"/>
      <c r="AR8" s="136"/>
      <c r="AS8" s="137"/>
      <c r="AT8" s="135"/>
      <c r="AU8" s="136"/>
      <c r="AV8" s="137"/>
      <c r="AW8" s="135"/>
      <c r="AX8" s="136"/>
      <c r="AY8" s="137"/>
      <c r="AZ8" s="135"/>
      <c r="BA8" s="136"/>
      <c r="BB8" s="137"/>
      <c r="BC8" s="135"/>
      <c r="BD8" s="136"/>
      <c r="BE8" s="137"/>
      <c r="BF8" s="135"/>
      <c r="BG8" s="136"/>
      <c r="BH8" s="137"/>
      <c r="BI8" s="103">
        <v>2.9</v>
      </c>
      <c r="BJ8" s="13">
        <f>IF(ISBLANK(#REF!),"",TRUNC(0.2797*(BI8*100-100)^1.35))</f>
        <v>333</v>
      </c>
    </row>
    <row r="9" spans="1:62" ht="12.75" customHeight="1" thickBot="1">
      <c r="A9" s="99" t="s">
        <v>36</v>
      </c>
      <c r="B9" s="55" t="s">
        <v>43</v>
      </c>
      <c r="C9" s="56" t="s">
        <v>44</v>
      </c>
      <c r="D9" s="135" t="s">
        <v>239</v>
      </c>
      <c r="E9" s="136"/>
      <c r="F9" s="137"/>
      <c r="G9" s="135" t="s">
        <v>241</v>
      </c>
      <c r="H9" s="136"/>
      <c r="I9" s="137"/>
      <c r="J9" s="135" t="s">
        <v>228</v>
      </c>
      <c r="K9" s="136"/>
      <c r="L9" s="137"/>
      <c r="M9" s="135" t="s">
        <v>239</v>
      </c>
      <c r="N9" s="136"/>
      <c r="O9" s="137"/>
      <c r="P9" s="135" t="s">
        <v>241</v>
      </c>
      <c r="Q9" s="136"/>
      <c r="R9" s="137"/>
      <c r="S9" s="135" t="s">
        <v>242</v>
      </c>
      <c r="T9" s="136"/>
      <c r="U9" s="137"/>
      <c r="V9" s="135"/>
      <c r="W9" s="136"/>
      <c r="X9" s="137"/>
      <c r="Y9" s="135"/>
      <c r="Z9" s="136"/>
      <c r="AA9" s="137"/>
      <c r="AB9" s="135"/>
      <c r="AC9" s="136"/>
      <c r="AD9" s="137"/>
      <c r="AE9" s="135"/>
      <c r="AF9" s="136"/>
      <c r="AG9" s="137"/>
      <c r="AH9" s="135"/>
      <c r="AI9" s="136"/>
      <c r="AJ9" s="137"/>
      <c r="AK9" s="135"/>
      <c r="AL9" s="136"/>
      <c r="AM9" s="137"/>
      <c r="AN9" s="135"/>
      <c r="AO9" s="136"/>
      <c r="AP9" s="137"/>
      <c r="AQ9" s="135"/>
      <c r="AR9" s="136"/>
      <c r="AS9" s="137"/>
      <c r="AT9" s="135"/>
      <c r="AU9" s="136"/>
      <c r="AV9" s="137"/>
      <c r="AW9" s="135"/>
      <c r="AX9" s="136"/>
      <c r="AY9" s="137"/>
      <c r="AZ9" s="135"/>
      <c r="BA9" s="136"/>
      <c r="BB9" s="137"/>
      <c r="BC9" s="135"/>
      <c r="BD9" s="136"/>
      <c r="BE9" s="137"/>
      <c r="BF9" s="135"/>
      <c r="BG9" s="136"/>
      <c r="BH9" s="137"/>
      <c r="BI9" s="103">
        <v>2.4</v>
      </c>
      <c r="BJ9" s="13">
        <f>IF(ISBLANK(#REF!),"",TRUNC(0.2797*(BI9*100-100)^1.35))</f>
        <v>220</v>
      </c>
    </row>
    <row r="10" spans="1:62" ht="12.75" customHeight="1" thickBot="1">
      <c r="A10" s="99" t="s">
        <v>35</v>
      </c>
      <c r="B10" s="55" t="s">
        <v>101</v>
      </c>
      <c r="C10" s="56" t="s">
        <v>102</v>
      </c>
      <c r="D10" s="135"/>
      <c r="E10" s="136"/>
      <c r="F10" s="137"/>
      <c r="G10" s="135"/>
      <c r="H10" s="136"/>
      <c r="I10" s="137"/>
      <c r="J10" s="135" t="s">
        <v>239</v>
      </c>
      <c r="K10" s="136"/>
      <c r="L10" s="137"/>
      <c r="M10" s="135" t="s">
        <v>228</v>
      </c>
      <c r="N10" s="136"/>
      <c r="O10" s="137"/>
      <c r="P10" s="135" t="s">
        <v>239</v>
      </c>
      <c r="Q10" s="136"/>
      <c r="R10" s="137"/>
      <c r="S10" s="135" t="s">
        <v>241</v>
      </c>
      <c r="T10" s="136"/>
      <c r="U10" s="137"/>
      <c r="V10" s="135" t="s">
        <v>241</v>
      </c>
      <c r="W10" s="136"/>
      <c r="X10" s="137"/>
      <c r="Y10" s="135" t="s">
        <v>242</v>
      </c>
      <c r="Z10" s="136"/>
      <c r="AA10" s="137"/>
      <c r="AB10" s="135"/>
      <c r="AC10" s="136"/>
      <c r="AD10" s="137"/>
      <c r="AE10" s="135"/>
      <c r="AF10" s="136"/>
      <c r="AG10" s="137"/>
      <c r="AH10" s="135"/>
      <c r="AI10" s="136"/>
      <c r="AJ10" s="137"/>
      <c r="AK10" s="135"/>
      <c r="AL10" s="136"/>
      <c r="AM10" s="137"/>
      <c r="AN10" s="135"/>
      <c r="AO10" s="136"/>
      <c r="AP10" s="137"/>
      <c r="AQ10" s="135"/>
      <c r="AR10" s="136"/>
      <c r="AS10" s="137"/>
      <c r="AT10" s="135"/>
      <c r="AU10" s="136"/>
      <c r="AV10" s="137"/>
      <c r="AW10" s="135"/>
      <c r="AX10" s="136"/>
      <c r="AY10" s="137"/>
      <c r="AZ10" s="135"/>
      <c r="BA10" s="136"/>
      <c r="BB10" s="137"/>
      <c r="BC10" s="135"/>
      <c r="BD10" s="136"/>
      <c r="BE10" s="137"/>
      <c r="BF10" s="135"/>
      <c r="BG10" s="136"/>
      <c r="BH10" s="137"/>
      <c r="BI10" s="103">
        <v>2.6</v>
      </c>
      <c r="BJ10" s="13">
        <f>IF(ISBLANK(#REF!),"",TRUNC(0.2797*(BI10*100-100)^1.35))</f>
        <v>264</v>
      </c>
    </row>
    <row r="11" spans="1:62" ht="12.75" customHeight="1" thickBot="1">
      <c r="A11" s="99" t="s">
        <v>33</v>
      </c>
      <c r="B11" s="55" t="s">
        <v>79</v>
      </c>
      <c r="C11" s="56" t="s">
        <v>100</v>
      </c>
      <c r="D11" s="135"/>
      <c r="E11" s="136"/>
      <c r="F11" s="137"/>
      <c r="G11" s="135"/>
      <c r="H11" s="136"/>
      <c r="I11" s="137"/>
      <c r="J11" s="135" t="s">
        <v>239</v>
      </c>
      <c r="K11" s="136"/>
      <c r="L11" s="137"/>
      <c r="M11" s="135" t="s">
        <v>228</v>
      </c>
      <c r="N11" s="136"/>
      <c r="O11" s="137"/>
      <c r="P11" s="135" t="s">
        <v>239</v>
      </c>
      <c r="Q11" s="136"/>
      <c r="R11" s="137"/>
      <c r="S11" s="135" t="s">
        <v>241</v>
      </c>
      <c r="T11" s="136"/>
      <c r="U11" s="137"/>
      <c r="V11" s="135" t="s">
        <v>243</v>
      </c>
      <c r="W11" s="136"/>
      <c r="X11" s="137"/>
      <c r="Y11" s="135" t="s">
        <v>239</v>
      </c>
      <c r="Z11" s="136"/>
      <c r="AA11" s="137"/>
      <c r="AB11" s="135" t="s">
        <v>239</v>
      </c>
      <c r="AC11" s="136"/>
      <c r="AD11" s="137"/>
      <c r="AE11" s="135" t="s">
        <v>242</v>
      </c>
      <c r="AF11" s="136"/>
      <c r="AG11" s="137"/>
      <c r="AH11" s="135"/>
      <c r="AI11" s="136"/>
      <c r="AJ11" s="137"/>
      <c r="AK11" s="135"/>
      <c r="AL11" s="136"/>
      <c r="AM11" s="137"/>
      <c r="AN11" s="135"/>
      <c r="AO11" s="136"/>
      <c r="AP11" s="137"/>
      <c r="AQ11" s="135"/>
      <c r="AR11" s="136"/>
      <c r="AS11" s="137"/>
      <c r="AT11" s="135"/>
      <c r="AU11" s="136"/>
      <c r="AV11" s="137"/>
      <c r="AW11" s="135"/>
      <c r="AX11" s="136"/>
      <c r="AY11" s="137"/>
      <c r="AZ11" s="135"/>
      <c r="BA11" s="136"/>
      <c r="BB11" s="137"/>
      <c r="BC11" s="135"/>
      <c r="BD11" s="136"/>
      <c r="BE11" s="137"/>
      <c r="BF11" s="135"/>
      <c r="BG11" s="136"/>
      <c r="BH11" s="137"/>
      <c r="BI11" s="103">
        <v>2.8</v>
      </c>
      <c r="BJ11" s="13">
        <f>IF(ISBLANK(#REF!),"",TRUNC(0.2797*(BI11*100-100)^1.35))</f>
        <v>309</v>
      </c>
    </row>
    <row r="12" spans="1:60" s="82" customFormat="1" ht="5.25">
      <c r="A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ht="15.75">
      <c r="B13" s="83" t="s">
        <v>75</v>
      </c>
    </row>
    <row r="14" spans="1:2" s="82" customFormat="1" ht="6" thickBot="1">
      <c r="A14" s="81"/>
      <c r="B14" s="86"/>
    </row>
    <row r="15" spans="1:62" ht="13.5" thickBot="1">
      <c r="A15" s="106" t="s">
        <v>51</v>
      </c>
      <c r="B15" s="107" t="s">
        <v>2</v>
      </c>
      <c r="C15" s="108" t="s">
        <v>3</v>
      </c>
      <c r="D15" s="135" t="s">
        <v>273</v>
      </c>
      <c r="E15" s="136"/>
      <c r="F15" s="137"/>
      <c r="G15" s="135" t="s">
        <v>274</v>
      </c>
      <c r="H15" s="136"/>
      <c r="I15" s="137"/>
      <c r="J15" s="135" t="s">
        <v>275</v>
      </c>
      <c r="K15" s="136"/>
      <c r="L15" s="137"/>
      <c r="M15" s="135" t="s">
        <v>276</v>
      </c>
      <c r="N15" s="136"/>
      <c r="O15" s="137"/>
      <c r="P15" s="135" t="s">
        <v>277</v>
      </c>
      <c r="Q15" s="136"/>
      <c r="R15" s="137"/>
      <c r="S15" s="135" t="s">
        <v>278</v>
      </c>
      <c r="T15" s="136"/>
      <c r="U15" s="137"/>
      <c r="V15" s="135" t="s">
        <v>279</v>
      </c>
      <c r="W15" s="136"/>
      <c r="X15" s="137"/>
      <c r="Y15" s="135" t="s">
        <v>280</v>
      </c>
      <c r="Z15" s="136"/>
      <c r="AA15" s="137"/>
      <c r="AB15" s="135" t="s">
        <v>281</v>
      </c>
      <c r="AC15" s="136"/>
      <c r="AD15" s="137"/>
      <c r="AE15" s="135" t="s">
        <v>282</v>
      </c>
      <c r="AF15" s="136"/>
      <c r="AG15" s="137"/>
      <c r="AH15" s="135" t="s">
        <v>283</v>
      </c>
      <c r="AI15" s="136"/>
      <c r="AJ15" s="137"/>
      <c r="AK15" s="135" t="s">
        <v>284</v>
      </c>
      <c r="AL15" s="136"/>
      <c r="AM15" s="137"/>
      <c r="AN15" s="135" t="s">
        <v>285</v>
      </c>
      <c r="AO15" s="136"/>
      <c r="AP15" s="137"/>
      <c r="AQ15" s="135" t="s">
        <v>286</v>
      </c>
      <c r="AR15" s="136"/>
      <c r="AS15" s="137"/>
      <c r="AT15" s="135" t="s">
        <v>287</v>
      </c>
      <c r="AU15" s="136"/>
      <c r="AV15" s="137"/>
      <c r="AW15" s="135" t="s">
        <v>288</v>
      </c>
      <c r="AX15" s="136"/>
      <c r="AY15" s="137"/>
      <c r="AZ15" s="135" t="s">
        <v>289</v>
      </c>
      <c r="BA15" s="136"/>
      <c r="BB15" s="137"/>
      <c r="BC15" s="135" t="s">
        <v>290</v>
      </c>
      <c r="BD15" s="136"/>
      <c r="BE15" s="137"/>
      <c r="BF15" s="135"/>
      <c r="BG15" s="136"/>
      <c r="BH15" s="137"/>
      <c r="BI15" s="97" t="s">
        <v>30</v>
      </c>
      <c r="BJ15" s="98" t="s">
        <v>31</v>
      </c>
    </row>
    <row r="16" spans="1:62" ht="12.75" customHeight="1" thickBot="1">
      <c r="A16" s="99" t="s">
        <v>32</v>
      </c>
      <c r="B16" s="55" t="s">
        <v>110</v>
      </c>
      <c r="C16" s="56" t="s">
        <v>111</v>
      </c>
      <c r="D16" s="135"/>
      <c r="E16" s="136"/>
      <c r="F16" s="137"/>
      <c r="G16" s="135"/>
      <c r="H16" s="136"/>
      <c r="I16" s="137"/>
      <c r="J16" s="135"/>
      <c r="K16" s="136"/>
      <c r="L16" s="137"/>
      <c r="M16" s="135"/>
      <c r="N16" s="136"/>
      <c r="O16" s="137"/>
      <c r="P16" s="135"/>
      <c r="Q16" s="136"/>
      <c r="R16" s="137"/>
      <c r="S16" s="135"/>
      <c r="T16" s="136"/>
      <c r="U16" s="137"/>
      <c r="V16" s="135" t="s">
        <v>239</v>
      </c>
      <c r="W16" s="136"/>
      <c r="X16" s="137"/>
      <c r="Y16" s="135" t="s">
        <v>228</v>
      </c>
      <c r="Z16" s="136"/>
      <c r="AA16" s="137"/>
      <c r="AB16" s="135" t="s">
        <v>239</v>
      </c>
      <c r="AC16" s="136"/>
      <c r="AD16" s="137"/>
      <c r="AE16" s="135" t="s">
        <v>241</v>
      </c>
      <c r="AF16" s="136"/>
      <c r="AG16" s="137"/>
      <c r="AH16" s="135" t="s">
        <v>241</v>
      </c>
      <c r="AI16" s="136"/>
      <c r="AJ16" s="137"/>
      <c r="AK16" s="135" t="s">
        <v>243</v>
      </c>
      <c r="AL16" s="136"/>
      <c r="AM16" s="137"/>
      <c r="AN16" s="135" t="s">
        <v>292</v>
      </c>
      <c r="AO16" s="136"/>
      <c r="AP16" s="137"/>
      <c r="AQ16" s="135"/>
      <c r="AR16" s="136"/>
      <c r="AS16" s="137"/>
      <c r="AT16" s="135"/>
      <c r="AU16" s="136"/>
      <c r="AV16" s="137"/>
      <c r="AW16" s="135"/>
      <c r="AX16" s="136"/>
      <c r="AY16" s="137"/>
      <c r="AZ16" s="135"/>
      <c r="BA16" s="136"/>
      <c r="BB16" s="137"/>
      <c r="BC16" s="135"/>
      <c r="BD16" s="136"/>
      <c r="BE16" s="137"/>
      <c r="BF16" s="135"/>
      <c r="BG16" s="136"/>
      <c r="BH16" s="137"/>
      <c r="BI16" s="103">
        <v>3.1</v>
      </c>
      <c r="BJ16" s="13">
        <f>IF(ISBLANK(BJ15),"",TRUNC(0.2797*(BI16*100-100)^1.35))</f>
        <v>381</v>
      </c>
    </row>
    <row r="17" spans="1:62" ht="12.75" customHeight="1" thickBot="1">
      <c r="A17" s="99" t="s">
        <v>34</v>
      </c>
      <c r="B17" s="55" t="s">
        <v>138</v>
      </c>
      <c r="C17" s="56" t="s">
        <v>139</v>
      </c>
      <c r="D17" s="135"/>
      <c r="E17" s="136"/>
      <c r="F17" s="137"/>
      <c r="G17" s="135"/>
      <c r="H17" s="136"/>
      <c r="I17" s="137"/>
      <c r="J17" s="135" t="s">
        <v>239</v>
      </c>
      <c r="K17" s="136"/>
      <c r="L17" s="137"/>
      <c r="M17" s="135" t="s">
        <v>228</v>
      </c>
      <c r="N17" s="136"/>
      <c r="O17" s="137"/>
      <c r="P17" s="135" t="s">
        <v>239</v>
      </c>
      <c r="Q17" s="136"/>
      <c r="R17" s="137"/>
      <c r="S17" s="135" t="s">
        <v>239</v>
      </c>
      <c r="T17" s="136"/>
      <c r="U17" s="137"/>
      <c r="V17" s="135" t="s">
        <v>239</v>
      </c>
      <c r="W17" s="136"/>
      <c r="X17" s="137"/>
      <c r="Y17" s="135" t="s">
        <v>239</v>
      </c>
      <c r="Z17" s="136"/>
      <c r="AA17" s="137"/>
      <c r="AB17" s="135" t="s">
        <v>241</v>
      </c>
      <c r="AC17" s="136"/>
      <c r="AD17" s="137"/>
      <c r="AE17" s="135" t="s">
        <v>241</v>
      </c>
      <c r="AF17" s="136"/>
      <c r="AG17" s="137"/>
      <c r="AH17" s="135" t="s">
        <v>239</v>
      </c>
      <c r="AI17" s="136"/>
      <c r="AJ17" s="137"/>
      <c r="AK17" s="135" t="s">
        <v>292</v>
      </c>
      <c r="AL17" s="136"/>
      <c r="AM17" s="137"/>
      <c r="AN17" s="135"/>
      <c r="AO17" s="136"/>
      <c r="AP17" s="137"/>
      <c r="AQ17" s="135"/>
      <c r="AR17" s="136"/>
      <c r="AS17" s="137"/>
      <c r="AT17" s="135"/>
      <c r="AU17" s="136"/>
      <c r="AV17" s="137"/>
      <c r="AW17" s="135"/>
      <c r="AX17" s="136"/>
      <c r="AY17" s="137"/>
      <c r="AZ17" s="135"/>
      <c r="BA17" s="136"/>
      <c r="BB17" s="137"/>
      <c r="BC17" s="135"/>
      <c r="BD17" s="136"/>
      <c r="BE17" s="137"/>
      <c r="BF17" s="135"/>
      <c r="BG17" s="136"/>
      <c r="BH17" s="137"/>
      <c r="BI17" s="103">
        <v>3</v>
      </c>
      <c r="BJ17" s="13">
        <f>IF(ISBLANK(BJ16),"",TRUNC(0.2797*(BI17*100-100)^1.35))</f>
        <v>357</v>
      </c>
    </row>
    <row r="18" spans="1:62" ht="12.75" customHeight="1" thickBot="1">
      <c r="A18" s="99" t="s">
        <v>36</v>
      </c>
      <c r="B18" s="55" t="s">
        <v>103</v>
      </c>
      <c r="C18" s="56" t="s">
        <v>104</v>
      </c>
      <c r="D18" s="135"/>
      <c r="E18" s="136"/>
      <c r="F18" s="137"/>
      <c r="G18" s="135"/>
      <c r="H18" s="136"/>
      <c r="I18" s="137"/>
      <c r="J18" s="135"/>
      <c r="K18" s="136"/>
      <c r="L18" s="137"/>
      <c r="M18" s="135"/>
      <c r="N18" s="136"/>
      <c r="O18" s="137"/>
      <c r="P18" s="135"/>
      <c r="Q18" s="136"/>
      <c r="R18" s="137"/>
      <c r="S18" s="135"/>
      <c r="T18" s="136"/>
      <c r="U18" s="137"/>
      <c r="V18" s="135" t="s">
        <v>239</v>
      </c>
      <c r="W18" s="136"/>
      <c r="X18" s="137"/>
      <c r="Y18" s="135" t="s">
        <v>228</v>
      </c>
      <c r="Z18" s="136"/>
      <c r="AA18" s="137"/>
      <c r="AB18" s="135" t="s">
        <v>228</v>
      </c>
      <c r="AC18" s="136"/>
      <c r="AD18" s="137"/>
      <c r="AE18" s="135" t="s">
        <v>239</v>
      </c>
      <c r="AF18" s="136"/>
      <c r="AG18" s="137"/>
      <c r="AH18" s="135" t="s">
        <v>239</v>
      </c>
      <c r="AI18" s="136"/>
      <c r="AJ18" s="137"/>
      <c r="AK18" s="135" t="s">
        <v>228</v>
      </c>
      <c r="AL18" s="136"/>
      <c r="AM18" s="137"/>
      <c r="AN18" s="135" t="s">
        <v>241</v>
      </c>
      <c r="AO18" s="136"/>
      <c r="AP18" s="137"/>
      <c r="AQ18" s="135" t="s">
        <v>239</v>
      </c>
      <c r="AR18" s="136"/>
      <c r="AS18" s="137"/>
      <c r="AT18" s="135" t="s">
        <v>241</v>
      </c>
      <c r="AU18" s="136"/>
      <c r="AV18" s="137"/>
      <c r="AW18" s="135" t="s">
        <v>242</v>
      </c>
      <c r="AX18" s="136"/>
      <c r="AY18" s="137"/>
      <c r="AZ18" s="135"/>
      <c r="BA18" s="136"/>
      <c r="BB18" s="137"/>
      <c r="BC18" s="135"/>
      <c r="BD18" s="136"/>
      <c r="BE18" s="137"/>
      <c r="BF18" s="135"/>
      <c r="BG18" s="136"/>
      <c r="BH18" s="137"/>
      <c r="BI18" s="103">
        <v>3.4</v>
      </c>
      <c r="BJ18" s="13">
        <f>IF(ISBLANK(#REF!),"",TRUNC(0.2797*(BI18*100-100)^1.35))</f>
        <v>457</v>
      </c>
    </row>
    <row r="19" spans="1:62" ht="12.75" customHeight="1" thickBot="1">
      <c r="A19" s="99" t="s">
        <v>35</v>
      </c>
      <c r="B19" s="55" t="s">
        <v>122</v>
      </c>
      <c r="C19" s="56" t="s">
        <v>150</v>
      </c>
      <c r="D19" s="135"/>
      <c r="E19" s="136"/>
      <c r="F19" s="137"/>
      <c r="G19" s="135"/>
      <c r="H19" s="136"/>
      <c r="I19" s="137"/>
      <c r="J19" s="135"/>
      <c r="K19" s="136"/>
      <c r="L19" s="137"/>
      <c r="M19" s="135"/>
      <c r="N19" s="136"/>
      <c r="O19" s="137"/>
      <c r="P19" s="135"/>
      <c r="Q19" s="136"/>
      <c r="R19" s="137"/>
      <c r="S19" s="135"/>
      <c r="T19" s="136"/>
      <c r="U19" s="137"/>
      <c r="V19" s="135"/>
      <c r="W19" s="136"/>
      <c r="X19" s="137"/>
      <c r="Y19" s="135" t="s">
        <v>241</v>
      </c>
      <c r="Z19" s="136"/>
      <c r="AA19" s="137"/>
      <c r="AB19" s="135" t="s">
        <v>228</v>
      </c>
      <c r="AC19" s="136"/>
      <c r="AD19" s="137"/>
      <c r="AE19" s="135" t="s">
        <v>239</v>
      </c>
      <c r="AF19" s="136"/>
      <c r="AG19" s="137"/>
      <c r="AH19" s="135" t="s">
        <v>228</v>
      </c>
      <c r="AI19" s="136"/>
      <c r="AJ19" s="137"/>
      <c r="AK19" s="135" t="s">
        <v>239</v>
      </c>
      <c r="AL19" s="136"/>
      <c r="AM19" s="137"/>
      <c r="AN19" s="135" t="s">
        <v>239</v>
      </c>
      <c r="AO19" s="136"/>
      <c r="AP19" s="137"/>
      <c r="AQ19" s="135" t="s">
        <v>239</v>
      </c>
      <c r="AR19" s="136"/>
      <c r="AS19" s="137"/>
      <c r="AT19" s="135" t="s">
        <v>242</v>
      </c>
      <c r="AU19" s="136"/>
      <c r="AV19" s="137"/>
      <c r="AW19" s="135"/>
      <c r="AX19" s="136"/>
      <c r="AY19" s="137"/>
      <c r="AZ19" s="135"/>
      <c r="BA19" s="136"/>
      <c r="BB19" s="137"/>
      <c r="BC19" s="135"/>
      <c r="BD19" s="136"/>
      <c r="BE19" s="137"/>
      <c r="BF19" s="135"/>
      <c r="BG19" s="136"/>
      <c r="BH19" s="137"/>
      <c r="BI19" s="103">
        <v>3.3</v>
      </c>
      <c r="BJ19" s="13">
        <f>IF(ISBLANK(#REF!),"",TRUNC(0.2797*(BI19*100-100)^1.35))</f>
        <v>431</v>
      </c>
    </row>
    <row r="20" spans="1:62" ht="12.75" customHeight="1" thickBot="1">
      <c r="A20" s="99" t="s">
        <v>33</v>
      </c>
      <c r="B20" s="55" t="s">
        <v>98</v>
      </c>
      <c r="C20" s="56" t="s">
        <v>99</v>
      </c>
      <c r="D20" s="135"/>
      <c r="E20" s="136"/>
      <c r="F20" s="137"/>
      <c r="G20" s="135"/>
      <c r="H20" s="136"/>
      <c r="I20" s="137"/>
      <c r="J20" s="135"/>
      <c r="K20" s="136"/>
      <c r="L20" s="137"/>
      <c r="M20" s="135"/>
      <c r="N20" s="136"/>
      <c r="O20" s="137"/>
      <c r="P20" s="135"/>
      <c r="Q20" s="136"/>
      <c r="R20" s="137"/>
      <c r="S20" s="135"/>
      <c r="T20" s="136"/>
      <c r="U20" s="137"/>
      <c r="V20" s="135"/>
      <c r="W20" s="136"/>
      <c r="X20" s="137"/>
      <c r="Y20" s="135"/>
      <c r="Z20" s="136"/>
      <c r="AA20" s="137"/>
      <c r="AB20" s="135" t="s">
        <v>239</v>
      </c>
      <c r="AC20" s="136"/>
      <c r="AD20" s="137"/>
      <c r="AE20" s="135" t="s">
        <v>228</v>
      </c>
      <c r="AF20" s="136"/>
      <c r="AG20" s="137"/>
      <c r="AH20" s="135" t="s">
        <v>228</v>
      </c>
      <c r="AI20" s="136"/>
      <c r="AJ20" s="137"/>
      <c r="AK20" s="135" t="s">
        <v>241</v>
      </c>
      <c r="AL20" s="136"/>
      <c r="AM20" s="137"/>
      <c r="AN20" s="135" t="s">
        <v>228</v>
      </c>
      <c r="AO20" s="136"/>
      <c r="AP20" s="137"/>
      <c r="AQ20" s="135" t="s">
        <v>241</v>
      </c>
      <c r="AR20" s="136"/>
      <c r="AS20" s="137"/>
      <c r="AT20" s="135" t="s">
        <v>241</v>
      </c>
      <c r="AU20" s="136"/>
      <c r="AV20" s="137"/>
      <c r="AW20" s="135" t="s">
        <v>239</v>
      </c>
      <c r="AX20" s="136"/>
      <c r="AY20" s="137"/>
      <c r="AZ20" s="135" t="s">
        <v>239</v>
      </c>
      <c r="BA20" s="136"/>
      <c r="BB20" s="137"/>
      <c r="BC20" s="135" t="s">
        <v>242</v>
      </c>
      <c r="BD20" s="136"/>
      <c r="BE20" s="137"/>
      <c r="BF20" s="135"/>
      <c r="BG20" s="136"/>
      <c r="BH20" s="137"/>
      <c r="BI20" s="103">
        <v>3.6</v>
      </c>
      <c r="BJ20" s="13">
        <f>IF(ISBLANK(#REF!),"",TRUNC(0.2797*(BI20*100-100)^1.35))</f>
        <v>509</v>
      </c>
    </row>
    <row r="21" spans="1:62" ht="12.75" customHeight="1" thickBot="1">
      <c r="A21" s="99" t="s">
        <v>41</v>
      </c>
      <c r="B21" s="55" t="s">
        <v>79</v>
      </c>
      <c r="C21" s="56" t="s">
        <v>80</v>
      </c>
      <c r="D21" s="135"/>
      <c r="E21" s="136"/>
      <c r="F21" s="137"/>
      <c r="G21" s="135"/>
      <c r="H21" s="136"/>
      <c r="I21" s="137"/>
      <c r="J21" s="135"/>
      <c r="K21" s="136"/>
      <c r="L21" s="137"/>
      <c r="M21" s="135"/>
      <c r="N21" s="136"/>
      <c r="O21" s="137"/>
      <c r="P21" s="135"/>
      <c r="Q21" s="136"/>
      <c r="R21" s="137"/>
      <c r="S21" s="135"/>
      <c r="T21" s="136"/>
      <c r="U21" s="137"/>
      <c r="V21" s="135"/>
      <c r="W21" s="136"/>
      <c r="X21" s="137"/>
      <c r="Y21" s="135" t="s">
        <v>239</v>
      </c>
      <c r="Z21" s="136"/>
      <c r="AA21" s="137"/>
      <c r="AB21" s="135" t="s">
        <v>228</v>
      </c>
      <c r="AC21" s="136"/>
      <c r="AD21" s="137"/>
      <c r="AE21" s="135" t="s">
        <v>239</v>
      </c>
      <c r="AF21" s="136"/>
      <c r="AG21" s="137"/>
      <c r="AH21" s="135" t="s">
        <v>228</v>
      </c>
      <c r="AI21" s="136"/>
      <c r="AJ21" s="137"/>
      <c r="AK21" s="135" t="s">
        <v>239</v>
      </c>
      <c r="AL21" s="136"/>
      <c r="AM21" s="137"/>
      <c r="AN21" s="135" t="s">
        <v>239</v>
      </c>
      <c r="AO21" s="136"/>
      <c r="AP21" s="137"/>
      <c r="AQ21" s="135" t="s">
        <v>243</v>
      </c>
      <c r="AR21" s="136"/>
      <c r="AS21" s="137"/>
      <c r="AT21" s="135" t="s">
        <v>243</v>
      </c>
      <c r="AU21" s="136"/>
      <c r="AV21" s="137"/>
      <c r="AW21" s="135" t="s">
        <v>239</v>
      </c>
      <c r="AX21" s="136"/>
      <c r="AY21" s="137"/>
      <c r="AZ21" s="135" t="s">
        <v>243</v>
      </c>
      <c r="BA21" s="136"/>
      <c r="BB21" s="137"/>
      <c r="BC21" s="135" t="s">
        <v>242</v>
      </c>
      <c r="BD21" s="136"/>
      <c r="BE21" s="137"/>
      <c r="BF21" s="135"/>
      <c r="BG21" s="136"/>
      <c r="BH21" s="137"/>
      <c r="BI21" s="103">
        <v>3.6</v>
      </c>
      <c r="BJ21" s="13">
        <f>IF(ISBLANK(#REF!),"",TRUNC(0.2797*(BI21*100-100)^1.35))</f>
        <v>509</v>
      </c>
    </row>
    <row r="22" spans="1:62" ht="12.75" customHeight="1" thickBot="1">
      <c r="A22" s="99" t="s">
        <v>49</v>
      </c>
      <c r="B22" s="55" t="s">
        <v>84</v>
      </c>
      <c r="C22" s="56" t="s">
        <v>85</v>
      </c>
      <c r="D22" s="135" t="s">
        <v>239</v>
      </c>
      <c r="E22" s="136"/>
      <c r="F22" s="137"/>
      <c r="G22" s="135" t="s">
        <v>239</v>
      </c>
      <c r="H22" s="136"/>
      <c r="I22" s="137"/>
      <c r="J22" s="135" t="s">
        <v>239</v>
      </c>
      <c r="K22" s="136"/>
      <c r="L22" s="137"/>
      <c r="M22" s="135" t="s">
        <v>239</v>
      </c>
      <c r="N22" s="136"/>
      <c r="O22" s="137"/>
      <c r="P22" s="135" t="s">
        <v>239</v>
      </c>
      <c r="Q22" s="136"/>
      <c r="R22" s="137"/>
      <c r="S22" s="135" t="s">
        <v>239</v>
      </c>
      <c r="T22" s="136"/>
      <c r="U22" s="137"/>
      <c r="V22" s="135" t="s">
        <v>242</v>
      </c>
      <c r="W22" s="136"/>
      <c r="X22" s="137"/>
      <c r="Y22" s="135"/>
      <c r="Z22" s="136"/>
      <c r="AA22" s="137"/>
      <c r="AB22" s="135"/>
      <c r="AC22" s="136"/>
      <c r="AD22" s="137"/>
      <c r="AE22" s="135"/>
      <c r="AF22" s="136"/>
      <c r="AG22" s="137"/>
      <c r="AH22" s="135"/>
      <c r="AI22" s="136"/>
      <c r="AJ22" s="137"/>
      <c r="AK22" s="135"/>
      <c r="AL22" s="136"/>
      <c r="AM22" s="137"/>
      <c r="AN22" s="135"/>
      <c r="AO22" s="136"/>
      <c r="AP22" s="137"/>
      <c r="AQ22" s="135"/>
      <c r="AR22" s="136"/>
      <c r="AS22" s="137"/>
      <c r="AT22" s="135"/>
      <c r="AU22" s="136"/>
      <c r="AV22" s="137"/>
      <c r="AW22" s="135"/>
      <c r="AX22" s="136"/>
      <c r="AY22" s="137"/>
      <c r="AZ22" s="135"/>
      <c r="BA22" s="136"/>
      <c r="BB22" s="137"/>
      <c r="BC22" s="135"/>
      <c r="BD22" s="136"/>
      <c r="BE22" s="137"/>
      <c r="BF22" s="135"/>
      <c r="BG22" s="136"/>
      <c r="BH22" s="137"/>
      <c r="BI22" s="103">
        <v>2.5</v>
      </c>
      <c r="BJ22" s="13">
        <f>IF(ISBLANK(#REF!),"",TRUNC(0.2797*(BI22*100-100)^1.35))</f>
        <v>242</v>
      </c>
    </row>
    <row r="23" spans="1:62" ht="12.75" customHeight="1" thickBot="1">
      <c r="A23" s="99" t="s">
        <v>50</v>
      </c>
      <c r="B23" s="55" t="s">
        <v>62</v>
      </c>
      <c r="C23" s="56" t="s">
        <v>63</v>
      </c>
      <c r="D23" s="135"/>
      <c r="E23" s="136"/>
      <c r="F23" s="137"/>
      <c r="G23" s="135"/>
      <c r="H23" s="136"/>
      <c r="I23" s="137"/>
      <c r="J23" s="135"/>
      <c r="K23" s="136"/>
      <c r="L23" s="137"/>
      <c r="M23" s="135"/>
      <c r="N23" s="136"/>
      <c r="O23" s="137"/>
      <c r="P23" s="135"/>
      <c r="Q23" s="136"/>
      <c r="R23" s="137"/>
      <c r="S23" s="135"/>
      <c r="T23" s="136"/>
      <c r="U23" s="137"/>
      <c r="V23" s="135"/>
      <c r="W23" s="136"/>
      <c r="X23" s="137"/>
      <c r="Y23" s="135" t="s">
        <v>239</v>
      </c>
      <c r="Z23" s="136"/>
      <c r="AA23" s="137"/>
      <c r="AB23" s="135" t="s">
        <v>228</v>
      </c>
      <c r="AC23" s="136"/>
      <c r="AD23" s="137"/>
      <c r="AE23" s="135" t="s">
        <v>239</v>
      </c>
      <c r="AF23" s="136"/>
      <c r="AG23" s="137"/>
      <c r="AH23" s="135" t="s">
        <v>239</v>
      </c>
      <c r="AI23" s="136"/>
      <c r="AJ23" s="137"/>
      <c r="AK23" s="135" t="s">
        <v>239</v>
      </c>
      <c r="AL23" s="136"/>
      <c r="AM23" s="137"/>
      <c r="AN23" s="135" t="s">
        <v>242</v>
      </c>
      <c r="AO23" s="136"/>
      <c r="AP23" s="137"/>
      <c r="AQ23" s="135"/>
      <c r="AR23" s="136"/>
      <c r="AS23" s="137"/>
      <c r="AT23" s="135"/>
      <c r="AU23" s="136"/>
      <c r="AV23" s="137"/>
      <c r="AW23" s="135"/>
      <c r="AX23" s="136"/>
      <c r="AY23" s="137"/>
      <c r="AZ23" s="135"/>
      <c r="BA23" s="136"/>
      <c r="BB23" s="137"/>
      <c r="BC23" s="135"/>
      <c r="BD23" s="136"/>
      <c r="BE23" s="137"/>
      <c r="BF23" s="135"/>
      <c r="BG23" s="136"/>
      <c r="BH23" s="137"/>
      <c r="BI23" s="103">
        <v>3.1</v>
      </c>
      <c r="BJ23" s="13">
        <f>IF(ISBLANK(#REF!),"",TRUNC(0.2797*(BI23*100-100)^1.35))</f>
        <v>381</v>
      </c>
    </row>
    <row r="24" spans="1:62" ht="12.75" customHeight="1" thickBot="1">
      <c r="A24" s="99" t="s">
        <v>54</v>
      </c>
      <c r="B24" s="55" t="s">
        <v>211</v>
      </c>
      <c r="C24" s="56" t="s">
        <v>212</v>
      </c>
      <c r="D24" s="135"/>
      <c r="E24" s="136"/>
      <c r="F24" s="137"/>
      <c r="G24" s="135"/>
      <c r="H24" s="136"/>
      <c r="I24" s="137"/>
      <c r="J24" s="135"/>
      <c r="K24" s="136"/>
      <c r="L24" s="137"/>
      <c r="M24" s="135"/>
      <c r="N24" s="136"/>
      <c r="O24" s="137"/>
      <c r="P24" s="135"/>
      <c r="Q24" s="136"/>
      <c r="R24" s="137"/>
      <c r="S24" s="135"/>
      <c r="T24" s="136"/>
      <c r="U24" s="137"/>
      <c r="V24" s="135"/>
      <c r="W24" s="136"/>
      <c r="X24" s="137"/>
      <c r="Y24" s="135"/>
      <c r="Z24" s="136"/>
      <c r="AA24" s="137"/>
      <c r="AB24" s="135"/>
      <c r="AC24" s="136"/>
      <c r="AD24" s="137"/>
      <c r="AE24" s="135"/>
      <c r="AF24" s="136"/>
      <c r="AG24" s="137"/>
      <c r="AH24" s="135"/>
      <c r="AI24" s="136"/>
      <c r="AJ24" s="137"/>
      <c r="AK24" s="135"/>
      <c r="AL24" s="136"/>
      <c r="AM24" s="137"/>
      <c r="AN24" s="135" t="s">
        <v>241</v>
      </c>
      <c r="AO24" s="136"/>
      <c r="AP24" s="137"/>
      <c r="AQ24" s="135" t="s">
        <v>239</v>
      </c>
      <c r="AR24" s="136"/>
      <c r="AS24" s="137"/>
      <c r="AT24" s="135" t="s">
        <v>242</v>
      </c>
      <c r="AU24" s="136"/>
      <c r="AV24" s="137"/>
      <c r="AW24" s="135"/>
      <c r="AX24" s="136"/>
      <c r="AY24" s="137"/>
      <c r="AZ24" s="135"/>
      <c r="BA24" s="136"/>
      <c r="BB24" s="137"/>
      <c r="BC24" s="135"/>
      <c r="BD24" s="136"/>
      <c r="BE24" s="137"/>
      <c r="BF24" s="135"/>
      <c r="BG24" s="136"/>
      <c r="BH24" s="137"/>
      <c r="BI24" s="103">
        <v>3.3</v>
      </c>
      <c r="BJ24" s="13">
        <f>IF(ISBLANK(#REF!),"",TRUNC(0.2797*(BI24*100-100)^1.35))</f>
        <v>431</v>
      </c>
    </row>
    <row r="25" spans="1:62" ht="12.75" customHeight="1" thickBot="1">
      <c r="A25" s="99" t="s">
        <v>55</v>
      </c>
      <c r="B25" s="55" t="s">
        <v>108</v>
      </c>
      <c r="C25" s="56" t="s">
        <v>109</v>
      </c>
      <c r="D25" s="135"/>
      <c r="E25" s="136"/>
      <c r="F25" s="137"/>
      <c r="G25" s="135"/>
      <c r="H25" s="136"/>
      <c r="I25" s="137"/>
      <c r="J25" s="135"/>
      <c r="K25" s="136"/>
      <c r="L25" s="137"/>
      <c r="M25" s="135"/>
      <c r="N25" s="136"/>
      <c r="O25" s="137"/>
      <c r="P25" s="135"/>
      <c r="Q25" s="136"/>
      <c r="R25" s="137"/>
      <c r="S25" s="135"/>
      <c r="T25" s="136"/>
      <c r="U25" s="137"/>
      <c r="V25" s="135"/>
      <c r="W25" s="136"/>
      <c r="X25" s="137"/>
      <c r="Y25" s="135"/>
      <c r="Z25" s="136"/>
      <c r="AA25" s="137"/>
      <c r="AB25" s="135"/>
      <c r="AC25" s="136"/>
      <c r="AD25" s="137"/>
      <c r="AE25" s="135"/>
      <c r="AF25" s="136"/>
      <c r="AG25" s="137"/>
      <c r="AH25" s="135"/>
      <c r="AI25" s="136"/>
      <c r="AJ25" s="137"/>
      <c r="AK25" s="135"/>
      <c r="AL25" s="136"/>
      <c r="AM25" s="137"/>
      <c r="AN25" s="135"/>
      <c r="AO25" s="136"/>
      <c r="AP25" s="137"/>
      <c r="AQ25" s="135"/>
      <c r="AR25" s="136"/>
      <c r="AS25" s="137"/>
      <c r="AT25" s="135"/>
      <c r="AU25" s="136"/>
      <c r="AV25" s="137"/>
      <c r="AW25" s="135"/>
      <c r="AX25" s="136"/>
      <c r="AY25" s="137"/>
      <c r="AZ25" s="135"/>
      <c r="BA25" s="136"/>
      <c r="BB25" s="137"/>
      <c r="BC25" s="135"/>
      <c r="BD25" s="136"/>
      <c r="BE25" s="137"/>
      <c r="BF25" s="135"/>
      <c r="BG25" s="136"/>
      <c r="BH25" s="137"/>
      <c r="BI25" s="103" t="s">
        <v>293</v>
      </c>
      <c r="BJ25" s="13"/>
    </row>
    <row r="26" spans="1:62" ht="12.75" customHeight="1" thickBot="1">
      <c r="A26" s="99" t="s">
        <v>56</v>
      </c>
      <c r="B26" s="55" t="s">
        <v>92</v>
      </c>
      <c r="C26" s="56" t="s">
        <v>174</v>
      </c>
      <c r="D26" s="135" t="s">
        <v>239</v>
      </c>
      <c r="E26" s="136"/>
      <c r="F26" s="137"/>
      <c r="G26" s="135" t="s">
        <v>228</v>
      </c>
      <c r="H26" s="136"/>
      <c r="I26" s="137"/>
      <c r="J26" s="135" t="s">
        <v>239</v>
      </c>
      <c r="K26" s="136"/>
      <c r="L26" s="137"/>
      <c r="M26" s="135" t="s">
        <v>228</v>
      </c>
      <c r="N26" s="136"/>
      <c r="O26" s="137"/>
      <c r="P26" s="135" t="s">
        <v>239</v>
      </c>
      <c r="Q26" s="136"/>
      <c r="R26" s="137"/>
      <c r="S26" s="135" t="s">
        <v>239</v>
      </c>
      <c r="T26" s="136"/>
      <c r="U26" s="137"/>
      <c r="V26" s="135" t="s">
        <v>241</v>
      </c>
      <c r="W26" s="136"/>
      <c r="X26" s="137"/>
      <c r="Y26" s="135" t="s">
        <v>242</v>
      </c>
      <c r="Z26" s="136"/>
      <c r="AA26" s="137"/>
      <c r="AB26" s="135"/>
      <c r="AC26" s="136"/>
      <c r="AD26" s="137"/>
      <c r="AE26" s="135"/>
      <c r="AF26" s="136"/>
      <c r="AG26" s="137"/>
      <c r="AH26" s="135"/>
      <c r="AI26" s="136"/>
      <c r="AJ26" s="137"/>
      <c r="AK26" s="135"/>
      <c r="AL26" s="136"/>
      <c r="AM26" s="137"/>
      <c r="AN26" s="135"/>
      <c r="AO26" s="136"/>
      <c r="AP26" s="137"/>
      <c r="AQ26" s="135"/>
      <c r="AR26" s="136"/>
      <c r="AS26" s="137"/>
      <c r="AT26" s="135"/>
      <c r="AU26" s="136"/>
      <c r="AV26" s="137"/>
      <c r="AW26" s="135"/>
      <c r="AX26" s="136"/>
      <c r="AY26" s="137"/>
      <c r="AZ26" s="135"/>
      <c r="BA26" s="136"/>
      <c r="BB26" s="137"/>
      <c r="BC26" s="135"/>
      <c r="BD26" s="136"/>
      <c r="BE26" s="137"/>
      <c r="BF26" s="135"/>
      <c r="BG26" s="136"/>
      <c r="BH26" s="137"/>
      <c r="BI26" s="103">
        <v>2.6</v>
      </c>
      <c r="BJ26" s="13">
        <f>IF(ISBLANK(#REF!),"",TRUNC(0.2797*(BI26*100-100)^1.35))</f>
        <v>264</v>
      </c>
    </row>
    <row r="27" spans="1:62" ht="12.75" customHeight="1" thickBot="1">
      <c r="A27" s="99"/>
      <c r="B27" s="55"/>
      <c r="C27" s="56"/>
      <c r="D27" s="135" t="s">
        <v>283</v>
      </c>
      <c r="E27" s="136"/>
      <c r="F27" s="137"/>
      <c r="G27" s="135" t="s">
        <v>284</v>
      </c>
      <c r="H27" s="136"/>
      <c r="I27" s="137"/>
      <c r="J27" s="135" t="s">
        <v>285</v>
      </c>
      <c r="K27" s="136"/>
      <c r="L27" s="137"/>
      <c r="M27" s="135" t="s">
        <v>286</v>
      </c>
      <c r="N27" s="136"/>
      <c r="O27" s="137"/>
      <c r="P27" s="135" t="s">
        <v>287</v>
      </c>
      <c r="Q27" s="136"/>
      <c r="R27" s="137"/>
      <c r="S27" s="135" t="s">
        <v>288</v>
      </c>
      <c r="T27" s="136"/>
      <c r="U27" s="137"/>
      <c r="V27" s="135" t="s">
        <v>289</v>
      </c>
      <c r="W27" s="136"/>
      <c r="X27" s="137"/>
      <c r="Y27" s="135" t="s">
        <v>290</v>
      </c>
      <c r="Z27" s="136"/>
      <c r="AA27" s="137"/>
      <c r="AB27" s="135" t="s">
        <v>291</v>
      </c>
      <c r="AC27" s="136"/>
      <c r="AD27" s="137"/>
      <c r="AE27" s="135" t="s">
        <v>294</v>
      </c>
      <c r="AF27" s="136"/>
      <c r="AG27" s="137"/>
      <c r="AH27" s="135" t="s">
        <v>295</v>
      </c>
      <c r="AI27" s="136"/>
      <c r="AJ27" s="137"/>
      <c r="AK27" s="135" t="s">
        <v>296</v>
      </c>
      <c r="AL27" s="136"/>
      <c r="AM27" s="137"/>
      <c r="AN27" s="135" t="s">
        <v>297</v>
      </c>
      <c r="AO27" s="136"/>
      <c r="AP27" s="137"/>
      <c r="AQ27" s="135"/>
      <c r="AR27" s="136"/>
      <c r="AS27" s="137"/>
      <c r="AT27" s="135"/>
      <c r="AU27" s="136"/>
      <c r="AV27" s="137"/>
      <c r="AW27" s="135"/>
      <c r="AX27" s="136"/>
      <c r="AY27" s="137"/>
      <c r="AZ27" s="135"/>
      <c r="BA27" s="136"/>
      <c r="BB27" s="137"/>
      <c r="BC27" s="135"/>
      <c r="BD27" s="136"/>
      <c r="BE27" s="137"/>
      <c r="BF27" s="135"/>
      <c r="BG27" s="136"/>
      <c r="BH27" s="137"/>
      <c r="BI27" s="103"/>
      <c r="BJ27" s="13"/>
    </row>
    <row r="28" spans="1:62" ht="12.75" customHeight="1" thickBot="1">
      <c r="A28" s="99" t="s">
        <v>32</v>
      </c>
      <c r="B28" s="55" t="s">
        <v>144</v>
      </c>
      <c r="C28" s="56" t="s">
        <v>145</v>
      </c>
      <c r="D28" s="135"/>
      <c r="E28" s="136"/>
      <c r="F28" s="137"/>
      <c r="G28" s="135"/>
      <c r="H28" s="136"/>
      <c r="I28" s="137"/>
      <c r="J28" s="135"/>
      <c r="K28" s="136"/>
      <c r="L28" s="137"/>
      <c r="M28" s="135"/>
      <c r="N28" s="136"/>
      <c r="O28" s="137"/>
      <c r="P28" s="135"/>
      <c r="Q28" s="136"/>
      <c r="R28" s="137"/>
      <c r="S28" s="135" t="s">
        <v>239</v>
      </c>
      <c r="T28" s="136"/>
      <c r="U28" s="137"/>
      <c r="V28" s="135" t="s">
        <v>228</v>
      </c>
      <c r="W28" s="136"/>
      <c r="X28" s="137"/>
      <c r="Y28" s="135" t="s">
        <v>239</v>
      </c>
      <c r="Z28" s="136"/>
      <c r="AA28" s="137"/>
      <c r="AB28" s="135" t="s">
        <v>228</v>
      </c>
      <c r="AC28" s="136"/>
      <c r="AD28" s="137"/>
      <c r="AE28" s="135" t="s">
        <v>243</v>
      </c>
      <c r="AF28" s="136"/>
      <c r="AG28" s="137"/>
      <c r="AH28" s="135" t="s">
        <v>241</v>
      </c>
      <c r="AI28" s="136"/>
      <c r="AJ28" s="137"/>
      <c r="AK28" s="135" t="s">
        <v>243</v>
      </c>
      <c r="AL28" s="136"/>
      <c r="AM28" s="137"/>
      <c r="AN28" s="135" t="s">
        <v>292</v>
      </c>
      <c r="AO28" s="136"/>
      <c r="AP28" s="137"/>
      <c r="AQ28" s="135"/>
      <c r="AR28" s="136"/>
      <c r="AS28" s="137"/>
      <c r="AT28" s="135"/>
      <c r="AU28" s="136"/>
      <c r="AV28" s="137"/>
      <c r="AW28" s="135"/>
      <c r="AX28" s="136"/>
      <c r="AY28" s="137"/>
      <c r="AZ28" s="135"/>
      <c r="BA28" s="136"/>
      <c r="BB28" s="137"/>
      <c r="BC28" s="135"/>
      <c r="BD28" s="136"/>
      <c r="BE28" s="137"/>
      <c r="BF28" s="135"/>
      <c r="BG28" s="136"/>
      <c r="BH28" s="137"/>
      <c r="BI28" s="103">
        <v>4.1</v>
      </c>
      <c r="BJ28" s="13">
        <f>IF(ISBLANK(#REF!),"",TRUNC(0.2797*(BI28*100-100)^1.35))</f>
        <v>645</v>
      </c>
    </row>
    <row r="29" spans="1:62" ht="12.75" customHeight="1" thickBot="1">
      <c r="A29" s="99" t="s">
        <v>34</v>
      </c>
      <c r="B29" s="55" t="s">
        <v>113</v>
      </c>
      <c r="C29" s="56" t="s">
        <v>114</v>
      </c>
      <c r="D29" s="135"/>
      <c r="E29" s="136"/>
      <c r="F29" s="137"/>
      <c r="G29" s="135"/>
      <c r="H29" s="136"/>
      <c r="I29" s="137"/>
      <c r="J29" s="135"/>
      <c r="K29" s="136"/>
      <c r="L29" s="137"/>
      <c r="M29" s="135"/>
      <c r="N29" s="136"/>
      <c r="O29" s="137"/>
      <c r="P29" s="135" t="s">
        <v>239</v>
      </c>
      <c r="Q29" s="136"/>
      <c r="R29" s="137"/>
      <c r="S29" s="135" t="s">
        <v>239</v>
      </c>
      <c r="T29" s="136"/>
      <c r="U29" s="137"/>
      <c r="V29" s="135" t="s">
        <v>241</v>
      </c>
      <c r="W29" s="136"/>
      <c r="X29" s="137"/>
      <c r="Y29" s="135" t="s">
        <v>239</v>
      </c>
      <c r="Z29" s="136"/>
      <c r="AA29" s="137"/>
      <c r="AB29" s="135" t="s">
        <v>243</v>
      </c>
      <c r="AC29" s="136"/>
      <c r="AD29" s="137"/>
      <c r="AE29" s="135" t="s">
        <v>239</v>
      </c>
      <c r="AF29" s="136"/>
      <c r="AG29" s="137"/>
      <c r="AH29" s="135" t="s">
        <v>243</v>
      </c>
      <c r="AI29" s="136"/>
      <c r="AJ29" s="137"/>
      <c r="AK29" s="135" t="s">
        <v>242</v>
      </c>
      <c r="AL29" s="136"/>
      <c r="AM29" s="137"/>
      <c r="AN29" s="135"/>
      <c r="AO29" s="136"/>
      <c r="AP29" s="137"/>
      <c r="AQ29" s="135"/>
      <c r="AR29" s="136"/>
      <c r="AS29" s="137"/>
      <c r="AT29" s="135"/>
      <c r="AU29" s="136"/>
      <c r="AV29" s="137"/>
      <c r="AW29" s="135"/>
      <c r="AX29" s="136"/>
      <c r="AY29" s="137"/>
      <c r="AZ29" s="135"/>
      <c r="BA29" s="136"/>
      <c r="BB29" s="137"/>
      <c r="BC29" s="135"/>
      <c r="BD29" s="136"/>
      <c r="BE29" s="137"/>
      <c r="BF29" s="135"/>
      <c r="BG29" s="136"/>
      <c r="BH29" s="137"/>
      <c r="BI29" s="103">
        <v>4</v>
      </c>
      <c r="BJ29" s="13">
        <f>IF(ISBLANK(#REF!),"",TRUNC(0.2797*(BI29*100-100)^1.35))</f>
        <v>617</v>
      </c>
    </row>
    <row r="30" spans="1:62" ht="12.75" customHeight="1" thickBot="1">
      <c r="A30" s="99" t="s">
        <v>36</v>
      </c>
      <c r="B30" s="55" t="s">
        <v>18</v>
      </c>
      <c r="C30" s="56" t="s">
        <v>192</v>
      </c>
      <c r="D30" s="135" t="s">
        <v>239</v>
      </c>
      <c r="E30" s="136"/>
      <c r="F30" s="137"/>
      <c r="G30" s="135" t="s">
        <v>242</v>
      </c>
      <c r="H30" s="136"/>
      <c r="I30" s="137"/>
      <c r="J30" s="135"/>
      <c r="K30" s="136"/>
      <c r="L30" s="137"/>
      <c r="M30" s="135"/>
      <c r="N30" s="136"/>
      <c r="O30" s="137"/>
      <c r="P30" s="135"/>
      <c r="Q30" s="136"/>
      <c r="R30" s="137"/>
      <c r="S30" s="135"/>
      <c r="T30" s="136"/>
      <c r="U30" s="137"/>
      <c r="V30" s="135"/>
      <c r="W30" s="136"/>
      <c r="X30" s="137"/>
      <c r="Y30" s="135"/>
      <c r="Z30" s="136"/>
      <c r="AA30" s="137"/>
      <c r="AB30" s="135"/>
      <c r="AC30" s="136"/>
      <c r="AD30" s="137"/>
      <c r="AE30" s="135"/>
      <c r="AF30" s="136"/>
      <c r="AG30" s="137"/>
      <c r="AH30" s="135"/>
      <c r="AI30" s="136"/>
      <c r="AJ30" s="137"/>
      <c r="AK30" s="135"/>
      <c r="AL30" s="136"/>
      <c r="AM30" s="137"/>
      <c r="AN30" s="135"/>
      <c r="AO30" s="136"/>
      <c r="AP30" s="137"/>
      <c r="AQ30" s="135"/>
      <c r="AR30" s="136"/>
      <c r="AS30" s="137"/>
      <c r="AT30" s="135"/>
      <c r="AU30" s="136"/>
      <c r="AV30" s="137"/>
      <c r="AW30" s="135"/>
      <c r="AX30" s="136"/>
      <c r="AY30" s="137"/>
      <c r="AZ30" s="135"/>
      <c r="BA30" s="136"/>
      <c r="BB30" s="137"/>
      <c r="BC30" s="135"/>
      <c r="BD30" s="136"/>
      <c r="BE30" s="137"/>
      <c r="BF30" s="135"/>
      <c r="BG30" s="136"/>
      <c r="BH30" s="137"/>
      <c r="BI30" s="103">
        <v>3</v>
      </c>
      <c r="BJ30" s="13">
        <f>IF(ISBLANK(#REF!),"",TRUNC(0.2797*(BI30*100-100)^1.35))</f>
        <v>357</v>
      </c>
    </row>
    <row r="31" spans="1:62" ht="12.75" customHeight="1" thickBot="1">
      <c r="A31" s="99" t="s">
        <v>35</v>
      </c>
      <c r="B31" s="55" t="s">
        <v>115</v>
      </c>
      <c r="C31" s="56" t="s">
        <v>116</v>
      </c>
      <c r="D31" s="135" t="s">
        <v>239</v>
      </c>
      <c r="E31" s="136"/>
      <c r="F31" s="137"/>
      <c r="G31" s="135" t="s">
        <v>239</v>
      </c>
      <c r="H31" s="136"/>
      <c r="I31" s="137"/>
      <c r="J31" s="135" t="s">
        <v>241</v>
      </c>
      <c r="K31" s="136"/>
      <c r="L31" s="137"/>
      <c r="M31" s="135" t="s">
        <v>239</v>
      </c>
      <c r="N31" s="136"/>
      <c r="O31" s="137"/>
      <c r="P31" s="135" t="s">
        <v>241</v>
      </c>
      <c r="Q31" s="136"/>
      <c r="R31" s="137"/>
      <c r="S31" s="135" t="s">
        <v>243</v>
      </c>
      <c r="T31" s="136"/>
      <c r="U31" s="137"/>
      <c r="V31" s="135" t="s">
        <v>242</v>
      </c>
      <c r="W31" s="136"/>
      <c r="X31" s="137"/>
      <c r="Y31" s="135"/>
      <c r="Z31" s="136"/>
      <c r="AA31" s="137"/>
      <c r="AB31" s="135"/>
      <c r="AC31" s="136"/>
      <c r="AD31" s="137"/>
      <c r="AE31" s="135"/>
      <c r="AF31" s="136"/>
      <c r="AG31" s="137"/>
      <c r="AH31" s="135"/>
      <c r="AI31" s="136"/>
      <c r="AJ31" s="137"/>
      <c r="AK31" s="135"/>
      <c r="AL31" s="136"/>
      <c r="AM31" s="137"/>
      <c r="AN31" s="135"/>
      <c r="AO31" s="136"/>
      <c r="AP31" s="137"/>
      <c r="AQ31" s="135"/>
      <c r="AR31" s="136"/>
      <c r="AS31" s="137"/>
      <c r="AT31" s="135"/>
      <c r="AU31" s="136"/>
      <c r="AV31" s="137"/>
      <c r="AW31" s="135"/>
      <c r="AX31" s="136"/>
      <c r="AY31" s="137"/>
      <c r="AZ31" s="135"/>
      <c r="BA31" s="136"/>
      <c r="BB31" s="137"/>
      <c r="BC31" s="135"/>
      <c r="BD31" s="136"/>
      <c r="BE31" s="137"/>
      <c r="BF31" s="135"/>
      <c r="BG31" s="136"/>
      <c r="BH31" s="137"/>
      <c r="BI31" s="103">
        <v>3.5</v>
      </c>
      <c r="BJ31" s="13">
        <f>IF(ISBLANK(#REF!),"",TRUNC(0.2797*(BI31*100-100)^1.35))</f>
        <v>482</v>
      </c>
    </row>
    <row r="32" spans="1:62" ht="12.75" customHeight="1" thickBot="1">
      <c r="A32" s="99" t="s">
        <v>33</v>
      </c>
      <c r="B32" s="55" t="s">
        <v>66</v>
      </c>
      <c r="C32" s="56" t="s">
        <v>67</v>
      </c>
      <c r="D32" s="135"/>
      <c r="E32" s="136"/>
      <c r="F32" s="137"/>
      <c r="G32" s="135"/>
      <c r="H32" s="136"/>
      <c r="I32" s="137"/>
      <c r="J32" s="135"/>
      <c r="K32" s="136"/>
      <c r="L32" s="137"/>
      <c r="M32" s="135"/>
      <c r="N32" s="136"/>
      <c r="O32" s="137"/>
      <c r="P32" s="135"/>
      <c r="Q32" s="136"/>
      <c r="R32" s="137"/>
      <c r="S32" s="135"/>
      <c r="T32" s="136"/>
      <c r="U32" s="137"/>
      <c r="V32" s="135"/>
      <c r="W32" s="136"/>
      <c r="X32" s="137"/>
      <c r="Y32" s="135"/>
      <c r="Z32" s="136"/>
      <c r="AA32" s="137"/>
      <c r="AB32" s="135"/>
      <c r="AC32" s="136"/>
      <c r="AD32" s="137"/>
      <c r="AE32" s="135"/>
      <c r="AF32" s="136"/>
      <c r="AG32" s="137"/>
      <c r="AH32" s="135"/>
      <c r="AI32" s="136"/>
      <c r="AJ32" s="137"/>
      <c r="AK32" s="135"/>
      <c r="AL32" s="136"/>
      <c r="AM32" s="137"/>
      <c r="AN32" s="135"/>
      <c r="AO32" s="136"/>
      <c r="AP32" s="137"/>
      <c r="AQ32" s="135"/>
      <c r="AR32" s="136"/>
      <c r="AS32" s="137"/>
      <c r="AT32" s="135"/>
      <c r="AU32" s="136"/>
      <c r="AV32" s="137"/>
      <c r="AW32" s="135"/>
      <c r="AX32" s="136"/>
      <c r="AY32" s="137"/>
      <c r="AZ32" s="135"/>
      <c r="BA32" s="136"/>
      <c r="BB32" s="137"/>
      <c r="BC32" s="135"/>
      <c r="BD32" s="136"/>
      <c r="BE32" s="137"/>
      <c r="BF32" s="135"/>
      <c r="BG32" s="136"/>
      <c r="BH32" s="137"/>
      <c r="BI32" s="103" t="s">
        <v>293</v>
      </c>
      <c r="BJ32" s="13"/>
    </row>
    <row r="33" spans="1:62" ht="12.75" customHeight="1" thickBot="1">
      <c r="A33" s="99" t="s">
        <v>41</v>
      </c>
      <c r="B33" s="55" t="s">
        <v>64</v>
      </c>
      <c r="C33" s="56" t="s">
        <v>19</v>
      </c>
      <c r="D33" s="135"/>
      <c r="E33" s="136"/>
      <c r="F33" s="137"/>
      <c r="G33" s="135"/>
      <c r="H33" s="136"/>
      <c r="I33" s="137"/>
      <c r="J33" s="135"/>
      <c r="K33" s="136"/>
      <c r="L33" s="137"/>
      <c r="M33" s="135" t="s">
        <v>241</v>
      </c>
      <c r="N33" s="136"/>
      <c r="O33" s="137"/>
      <c r="P33" s="135" t="s">
        <v>239</v>
      </c>
      <c r="Q33" s="136"/>
      <c r="R33" s="137"/>
      <c r="S33" s="135" t="s">
        <v>228</v>
      </c>
      <c r="T33" s="136"/>
      <c r="U33" s="137"/>
      <c r="V33" s="135" t="s">
        <v>239</v>
      </c>
      <c r="W33" s="136"/>
      <c r="X33" s="137"/>
      <c r="Y33" s="135" t="s">
        <v>228</v>
      </c>
      <c r="Z33" s="136"/>
      <c r="AA33" s="137"/>
      <c r="AB33" s="135" t="s">
        <v>239</v>
      </c>
      <c r="AC33" s="136"/>
      <c r="AD33" s="137"/>
      <c r="AE33" s="135" t="s">
        <v>241</v>
      </c>
      <c r="AF33" s="136"/>
      <c r="AG33" s="137"/>
      <c r="AH33" s="135" t="s">
        <v>239</v>
      </c>
      <c r="AI33" s="136"/>
      <c r="AJ33" s="137"/>
      <c r="AK33" s="135" t="s">
        <v>242</v>
      </c>
      <c r="AL33" s="136"/>
      <c r="AM33" s="137"/>
      <c r="AN33" s="135"/>
      <c r="AO33" s="136"/>
      <c r="AP33" s="137"/>
      <c r="AQ33" s="135"/>
      <c r="AR33" s="136"/>
      <c r="AS33" s="137"/>
      <c r="AT33" s="135"/>
      <c r="AU33" s="136"/>
      <c r="AV33" s="137"/>
      <c r="AW33" s="135"/>
      <c r="AX33" s="136"/>
      <c r="AY33" s="137"/>
      <c r="AZ33" s="135"/>
      <c r="BA33" s="136"/>
      <c r="BB33" s="137"/>
      <c r="BC33" s="135"/>
      <c r="BD33" s="136"/>
      <c r="BE33" s="137"/>
      <c r="BF33" s="135"/>
      <c r="BG33" s="136"/>
      <c r="BH33" s="137"/>
      <c r="BI33" s="103">
        <v>4</v>
      </c>
      <c r="BJ33" s="13">
        <f>IF(ISBLANK(#REF!),"",TRUNC(0.2797*(BI33*100-100)^1.35))</f>
        <v>617</v>
      </c>
    </row>
  </sheetData>
  <sheetProtection/>
  <mergeCells count="475">
    <mergeCell ref="P16:R16"/>
    <mergeCell ref="S16:U16"/>
    <mergeCell ref="V16:X16"/>
    <mergeCell ref="Y16:AA16"/>
    <mergeCell ref="D16:F16"/>
    <mergeCell ref="G16:I16"/>
    <mergeCell ref="J16:L16"/>
    <mergeCell ref="M16:O16"/>
    <mergeCell ref="AT16:AV16"/>
    <mergeCell ref="AW16:AY16"/>
    <mergeCell ref="AB16:AD16"/>
    <mergeCell ref="AE16:AG16"/>
    <mergeCell ref="AH16:AJ16"/>
    <mergeCell ref="AK16:AM16"/>
    <mergeCell ref="S17:U17"/>
    <mergeCell ref="V17:X17"/>
    <mergeCell ref="Y17:AA17"/>
    <mergeCell ref="AB17:AD17"/>
    <mergeCell ref="AN16:AP16"/>
    <mergeCell ref="AQ16:AS16"/>
    <mergeCell ref="AE17:AG17"/>
    <mergeCell ref="AH17:AJ17"/>
    <mergeCell ref="AK17:AM17"/>
    <mergeCell ref="AN17:AP17"/>
    <mergeCell ref="BF16:BH16"/>
    <mergeCell ref="D17:F17"/>
    <mergeCell ref="G17:I17"/>
    <mergeCell ref="J17:L17"/>
    <mergeCell ref="M17:O17"/>
    <mergeCell ref="P17:R17"/>
    <mergeCell ref="AQ17:AS17"/>
    <mergeCell ref="AT17:AV17"/>
    <mergeCell ref="AW17:AY17"/>
    <mergeCell ref="BF17:BH17"/>
    <mergeCell ref="AZ17:BB17"/>
    <mergeCell ref="BC17:BE17"/>
    <mergeCell ref="P18:R18"/>
    <mergeCell ref="S18:U18"/>
    <mergeCell ref="V18:X18"/>
    <mergeCell ref="Y18:AA18"/>
    <mergeCell ref="D18:F18"/>
    <mergeCell ref="G18:I18"/>
    <mergeCell ref="J18:L18"/>
    <mergeCell ref="M18:O18"/>
    <mergeCell ref="AN18:AP18"/>
    <mergeCell ref="AQ18:AS18"/>
    <mergeCell ref="AT18:AV18"/>
    <mergeCell ref="AW18:AY18"/>
    <mergeCell ref="AB18:AD18"/>
    <mergeCell ref="AE18:AG18"/>
    <mergeCell ref="AH18:AJ18"/>
    <mergeCell ref="AK18:AM18"/>
    <mergeCell ref="BF18:BH18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Q19:AS19"/>
    <mergeCell ref="AT19:AV19"/>
    <mergeCell ref="AW19:AY19"/>
    <mergeCell ref="BF19:BH19"/>
    <mergeCell ref="AE19:AG19"/>
    <mergeCell ref="AH19:AJ19"/>
    <mergeCell ref="AK19:AM19"/>
    <mergeCell ref="AN19:AP19"/>
    <mergeCell ref="P20:R20"/>
    <mergeCell ref="S20:U20"/>
    <mergeCell ref="V20:X20"/>
    <mergeCell ref="Y20:AA20"/>
    <mergeCell ref="D20:F20"/>
    <mergeCell ref="G20:I20"/>
    <mergeCell ref="J20:L20"/>
    <mergeCell ref="M20:O20"/>
    <mergeCell ref="AT20:AV20"/>
    <mergeCell ref="AW20:AY20"/>
    <mergeCell ref="AB20:AD20"/>
    <mergeCell ref="AE20:AG20"/>
    <mergeCell ref="AH20:AJ20"/>
    <mergeCell ref="AK20:AM20"/>
    <mergeCell ref="BF20:BH20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K21:AM21"/>
    <mergeCell ref="AN21:AP21"/>
    <mergeCell ref="AQ21:AS21"/>
    <mergeCell ref="AT21:AV21"/>
    <mergeCell ref="D15:F15"/>
    <mergeCell ref="G15:I15"/>
    <mergeCell ref="AE21:AG21"/>
    <mergeCell ref="AH21:AJ21"/>
    <mergeCell ref="AN20:AP20"/>
    <mergeCell ref="AQ20:AS20"/>
    <mergeCell ref="AW21:AY21"/>
    <mergeCell ref="BF21:BH21"/>
    <mergeCell ref="D22:F22"/>
    <mergeCell ref="G22:I22"/>
    <mergeCell ref="J22:L22"/>
    <mergeCell ref="M22:O22"/>
    <mergeCell ref="P22:R22"/>
    <mergeCell ref="S22:U22"/>
    <mergeCell ref="V22:X22"/>
    <mergeCell ref="Y22:AA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BF22:BH22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Q23:AS23"/>
    <mergeCell ref="AT23:AV23"/>
    <mergeCell ref="AW23:AY23"/>
    <mergeCell ref="BF23:BH23"/>
    <mergeCell ref="AE23:AG23"/>
    <mergeCell ref="AH23:AJ23"/>
    <mergeCell ref="AK23:AM23"/>
    <mergeCell ref="AN23:AP23"/>
    <mergeCell ref="P24:R24"/>
    <mergeCell ref="S24:U24"/>
    <mergeCell ref="V24:X24"/>
    <mergeCell ref="Y24:AA24"/>
    <mergeCell ref="D24:F24"/>
    <mergeCell ref="G24:I24"/>
    <mergeCell ref="J24:L24"/>
    <mergeCell ref="M24:O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BF24:BH24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W25:AY25"/>
    <mergeCell ref="BF25:BH25"/>
    <mergeCell ref="AE25:AG25"/>
    <mergeCell ref="AH25:AJ25"/>
    <mergeCell ref="AK25:AM25"/>
    <mergeCell ref="AN25:AP25"/>
    <mergeCell ref="D26:F26"/>
    <mergeCell ref="G26:I26"/>
    <mergeCell ref="J26:L26"/>
    <mergeCell ref="M26:O26"/>
    <mergeCell ref="AQ25:AS25"/>
    <mergeCell ref="AT25:AV25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AW27:AY27"/>
    <mergeCell ref="BF27:BH27"/>
    <mergeCell ref="AZ26:BB26"/>
    <mergeCell ref="AN26:AP26"/>
    <mergeCell ref="AQ26:AS26"/>
    <mergeCell ref="AT26:AV26"/>
    <mergeCell ref="AW26:AY26"/>
    <mergeCell ref="G28:I28"/>
    <mergeCell ref="J28:L28"/>
    <mergeCell ref="M28:O28"/>
    <mergeCell ref="BF26:BH26"/>
    <mergeCell ref="AE27:AG27"/>
    <mergeCell ref="AH27:AJ27"/>
    <mergeCell ref="AK27:AM27"/>
    <mergeCell ref="AN27:AP27"/>
    <mergeCell ref="AQ27:AS27"/>
    <mergeCell ref="AT27:AV27"/>
    <mergeCell ref="AW28:AY28"/>
    <mergeCell ref="AB28:AD28"/>
    <mergeCell ref="AE28:AG28"/>
    <mergeCell ref="AH28:AJ28"/>
    <mergeCell ref="AK28:AM28"/>
    <mergeCell ref="P28:R28"/>
    <mergeCell ref="S28:U28"/>
    <mergeCell ref="V28:X28"/>
    <mergeCell ref="Y28:AA28"/>
    <mergeCell ref="BF28:BH28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W29:AY29"/>
    <mergeCell ref="BF29:BH29"/>
    <mergeCell ref="AZ29:BB29"/>
    <mergeCell ref="BC29:BE29"/>
    <mergeCell ref="AE29:AG29"/>
    <mergeCell ref="AH29:AJ29"/>
    <mergeCell ref="AK29:AM29"/>
    <mergeCell ref="AN29:AP29"/>
    <mergeCell ref="D27:F27"/>
    <mergeCell ref="G27:I27"/>
    <mergeCell ref="J27:L27"/>
    <mergeCell ref="M27:O27"/>
    <mergeCell ref="AQ29:AS29"/>
    <mergeCell ref="AT29:AV29"/>
    <mergeCell ref="AN28:AP28"/>
    <mergeCell ref="AQ28:AS28"/>
    <mergeCell ref="AT28:AV28"/>
    <mergeCell ref="D28:F28"/>
    <mergeCell ref="S30:U30"/>
    <mergeCell ref="V30:X30"/>
    <mergeCell ref="Y30:AA30"/>
    <mergeCell ref="AB30:AD30"/>
    <mergeCell ref="P27:R27"/>
    <mergeCell ref="S27:U27"/>
    <mergeCell ref="V27:X27"/>
    <mergeCell ref="Y27:AA27"/>
    <mergeCell ref="AE30:AG30"/>
    <mergeCell ref="AH30:AJ30"/>
    <mergeCell ref="AK30:AM30"/>
    <mergeCell ref="AN30:AP30"/>
    <mergeCell ref="AB27:AD27"/>
    <mergeCell ref="D30:F30"/>
    <mergeCell ref="G30:I30"/>
    <mergeCell ref="J30:L30"/>
    <mergeCell ref="M30:O30"/>
    <mergeCell ref="P30:R30"/>
    <mergeCell ref="AQ30:AS30"/>
    <mergeCell ref="AT30:AV30"/>
    <mergeCell ref="AW30:AY30"/>
    <mergeCell ref="BF30:BH30"/>
    <mergeCell ref="AZ30:BB30"/>
    <mergeCell ref="BC30:BE30"/>
    <mergeCell ref="P31:R31"/>
    <mergeCell ref="S31:U31"/>
    <mergeCell ref="V31:X31"/>
    <mergeCell ref="Y31:AA31"/>
    <mergeCell ref="D31:F31"/>
    <mergeCell ref="G31:I31"/>
    <mergeCell ref="J31:L31"/>
    <mergeCell ref="M31:O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F31:BH31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W32:AY32"/>
    <mergeCell ref="BF32:BH32"/>
    <mergeCell ref="AE32:AG32"/>
    <mergeCell ref="AH32:AJ32"/>
    <mergeCell ref="AK32:AM32"/>
    <mergeCell ref="AN32:AP32"/>
    <mergeCell ref="D33:F33"/>
    <mergeCell ref="G33:I33"/>
    <mergeCell ref="J33:L33"/>
    <mergeCell ref="M33:O33"/>
    <mergeCell ref="AQ32:AS32"/>
    <mergeCell ref="AT32:AV32"/>
    <mergeCell ref="AB33:AD33"/>
    <mergeCell ref="AE33:AG33"/>
    <mergeCell ref="AH33:AJ33"/>
    <mergeCell ref="AK33:AM33"/>
    <mergeCell ref="P33:R33"/>
    <mergeCell ref="S33:U33"/>
    <mergeCell ref="V33:X33"/>
    <mergeCell ref="Y33:AA33"/>
    <mergeCell ref="BF33:BH33"/>
    <mergeCell ref="AN11:AP11"/>
    <mergeCell ref="AQ11:AS11"/>
    <mergeCell ref="AT11:AV11"/>
    <mergeCell ref="BF11:BH11"/>
    <mergeCell ref="AW11:AY11"/>
    <mergeCell ref="AN33:AP33"/>
    <mergeCell ref="AQ33:AS33"/>
    <mergeCell ref="AT33:AV33"/>
    <mergeCell ref="AW33:AY33"/>
    <mergeCell ref="V11:X11"/>
    <mergeCell ref="Y11:AA11"/>
    <mergeCell ref="AB11:AD11"/>
    <mergeCell ref="AE11:AG11"/>
    <mergeCell ref="AH11:AJ11"/>
    <mergeCell ref="AK11:AM11"/>
    <mergeCell ref="D11:F11"/>
    <mergeCell ref="G11:I11"/>
    <mergeCell ref="J11:L11"/>
    <mergeCell ref="M11:O11"/>
    <mergeCell ref="P11:R11"/>
    <mergeCell ref="S11:U11"/>
    <mergeCell ref="AN10:AP10"/>
    <mergeCell ref="AQ10:AS10"/>
    <mergeCell ref="AT10:AV10"/>
    <mergeCell ref="BF10:BH10"/>
    <mergeCell ref="AW10:AY10"/>
    <mergeCell ref="AZ10:BB10"/>
    <mergeCell ref="BC10:BE10"/>
    <mergeCell ref="V10:X10"/>
    <mergeCell ref="Y10:AA10"/>
    <mergeCell ref="AB10:AD10"/>
    <mergeCell ref="AE10:AG10"/>
    <mergeCell ref="AH10:AJ10"/>
    <mergeCell ref="AK10:AM10"/>
    <mergeCell ref="BF9:BH9"/>
    <mergeCell ref="AW9:AY9"/>
    <mergeCell ref="AZ9:BB9"/>
    <mergeCell ref="BC9:BE9"/>
    <mergeCell ref="D10:F10"/>
    <mergeCell ref="G10:I10"/>
    <mergeCell ref="J10:L10"/>
    <mergeCell ref="M10:O10"/>
    <mergeCell ref="P10:R10"/>
    <mergeCell ref="S10:U10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N8:AP8"/>
    <mergeCell ref="AQ8:AS8"/>
    <mergeCell ref="AT8:AV8"/>
    <mergeCell ref="BF8:BH8"/>
    <mergeCell ref="AW8:AY8"/>
    <mergeCell ref="AZ8:BB8"/>
    <mergeCell ref="BC8:BE8"/>
    <mergeCell ref="V8:X8"/>
    <mergeCell ref="Y8:AA8"/>
    <mergeCell ref="AB8:AD8"/>
    <mergeCell ref="AE8:AG8"/>
    <mergeCell ref="AH8:AJ8"/>
    <mergeCell ref="AK8:AM8"/>
    <mergeCell ref="AT7:AV7"/>
    <mergeCell ref="BF7:BH7"/>
    <mergeCell ref="AW7:AY7"/>
    <mergeCell ref="AZ7:BB7"/>
    <mergeCell ref="BC7:BE7"/>
    <mergeCell ref="D8:F8"/>
    <mergeCell ref="G8:I8"/>
    <mergeCell ref="J8:L8"/>
    <mergeCell ref="M8:O8"/>
    <mergeCell ref="P8:R8"/>
    <mergeCell ref="AB7:AD7"/>
    <mergeCell ref="AE7:AG7"/>
    <mergeCell ref="AH7:AJ7"/>
    <mergeCell ref="AK7:AM7"/>
    <mergeCell ref="AN7:AP7"/>
    <mergeCell ref="AQ7:AS7"/>
    <mergeCell ref="V15:X15"/>
    <mergeCell ref="Y15:AA15"/>
    <mergeCell ref="D7:F7"/>
    <mergeCell ref="G7:I7"/>
    <mergeCell ref="J7:L7"/>
    <mergeCell ref="M7:O7"/>
    <mergeCell ref="P7:R7"/>
    <mergeCell ref="S7:U7"/>
    <mergeCell ref="V7:X7"/>
    <mergeCell ref="Y7:AA7"/>
    <mergeCell ref="AT6:AV6"/>
    <mergeCell ref="BF6:BH6"/>
    <mergeCell ref="AH6:AJ6"/>
    <mergeCell ref="AK6:AM6"/>
    <mergeCell ref="AN6:AP6"/>
    <mergeCell ref="AQ6:AS6"/>
    <mergeCell ref="AW6:AY6"/>
    <mergeCell ref="AZ6:BB6"/>
    <mergeCell ref="BC6:BE6"/>
    <mergeCell ref="AB6:AD6"/>
    <mergeCell ref="AE6:AG6"/>
    <mergeCell ref="M6:O6"/>
    <mergeCell ref="J6:L6"/>
    <mergeCell ref="V6:X6"/>
    <mergeCell ref="S6:U6"/>
    <mergeCell ref="P6:R6"/>
    <mergeCell ref="Y6:AA6"/>
    <mergeCell ref="J15:L15"/>
    <mergeCell ref="M15:O15"/>
    <mergeCell ref="P15:R15"/>
    <mergeCell ref="S15:U15"/>
    <mergeCell ref="G6:I6"/>
    <mergeCell ref="D6:F6"/>
    <mergeCell ref="S8:U8"/>
    <mergeCell ref="D9:F9"/>
    <mergeCell ref="G9:I9"/>
    <mergeCell ref="J9:L9"/>
    <mergeCell ref="AN15:AP15"/>
    <mergeCell ref="AQ15:AS15"/>
    <mergeCell ref="AT15:AV15"/>
    <mergeCell ref="BF15:BH15"/>
    <mergeCell ref="AB15:AD15"/>
    <mergeCell ref="AE15:AG15"/>
    <mergeCell ref="AH15:AJ15"/>
    <mergeCell ref="AK15:AM15"/>
    <mergeCell ref="AZ18:BB18"/>
    <mergeCell ref="BC18:BE18"/>
    <mergeCell ref="AZ19:BB19"/>
    <mergeCell ref="BC19:BE19"/>
    <mergeCell ref="AZ11:BB11"/>
    <mergeCell ref="BC11:BE11"/>
    <mergeCell ref="AZ16:BB16"/>
    <mergeCell ref="BC16:BE16"/>
    <mergeCell ref="AZ22:BB22"/>
    <mergeCell ref="BC22:BE22"/>
    <mergeCell ref="AZ23:BB23"/>
    <mergeCell ref="BC23:BE23"/>
    <mergeCell ref="AZ20:BB20"/>
    <mergeCell ref="BC20:BE20"/>
    <mergeCell ref="AZ21:BB21"/>
    <mergeCell ref="BC21:BE21"/>
    <mergeCell ref="AZ27:BB27"/>
    <mergeCell ref="BC27:BE27"/>
    <mergeCell ref="AZ28:BB28"/>
    <mergeCell ref="BC28:BE28"/>
    <mergeCell ref="AZ24:BB24"/>
    <mergeCell ref="BC24:BE24"/>
    <mergeCell ref="AZ25:BB25"/>
    <mergeCell ref="BC25:BE25"/>
    <mergeCell ref="AZ33:BB33"/>
    <mergeCell ref="BC33:BE33"/>
    <mergeCell ref="AW15:AY15"/>
    <mergeCell ref="AZ15:BB15"/>
    <mergeCell ref="BC15:BE15"/>
    <mergeCell ref="AZ31:BB31"/>
    <mergeCell ref="BC31:BE31"/>
    <mergeCell ref="AZ32:BB32"/>
    <mergeCell ref="BC32:BE32"/>
    <mergeCell ref="BC26:BE26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zoomScalePageLayoutView="0" workbookViewId="0" topLeftCell="A13">
      <selection activeCell="D25" sqref="D25"/>
    </sheetView>
  </sheetViews>
  <sheetFormatPr defaultColWidth="9.140625" defaultRowHeight="12.75"/>
  <cols>
    <col min="1" max="2" width="4.7109375" style="40" customWidth="1"/>
    <col min="3" max="3" width="11.57421875" style="40" customWidth="1"/>
    <col min="4" max="4" width="13.421875" style="40" bestFit="1" customWidth="1"/>
    <col min="5" max="5" width="10.28125" style="40" customWidth="1"/>
    <col min="6" max="6" width="15.7109375" style="40" bestFit="1" customWidth="1"/>
    <col min="7" max="7" width="8.57421875" style="40" customWidth="1"/>
    <col min="8" max="8" width="5.7109375" style="40" customWidth="1"/>
    <col min="9" max="16384" width="9.140625" style="40" customWidth="1"/>
  </cols>
  <sheetData>
    <row r="1" spans="3:6" ht="18.75">
      <c r="C1" s="41"/>
      <c r="E1" s="1" t="s">
        <v>167</v>
      </c>
      <c r="F1" s="42"/>
    </row>
    <row r="2" spans="3:6" ht="18.75">
      <c r="C2" s="30">
        <v>1.1574074074074073E-05</v>
      </c>
      <c r="E2" s="41" t="s">
        <v>123</v>
      </c>
      <c r="F2" s="42"/>
    </row>
    <row r="3" spans="1:8" ht="18.75">
      <c r="A3" s="43" t="s">
        <v>22</v>
      </c>
      <c r="B3" s="43"/>
      <c r="C3" s="44"/>
      <c r="E3" s="41"/>
      <c r="H3" s="5" t="s">
        <v>131</v>
      </c>
    </row>
    <row r="4" spans="3:6" s="46" customFormat="1" ht="5.25">
      <c r="C4" s="47"/>
      <c r="F4" s="48"/>
    </row>
    <row r="5" spans="3:8" ht="12.75">
      <c r="C5" s="49" t="s">
        <v>60</v>
      </c>
      <c r="E5" s="49" t="s">
        <v>42</v>
      </c>
      <c r="F5" s="45"/>
      <c r="G5" s="43"/>
      <c r="H5" s="45"/>
    </row>
    <row r="6" spans="3:6" s="46" customFormat="1" ht="5.25">
      <c r="C6" s="47"/>
      <c r="F6" s="48"/>
    </row>
    <row r="7" spans="1:8" ht="12.75">
      <c r="A7" s="50" t="s">
        <v>1</v>
      </c>
      <c r="B7" s="105" t="s">
        <v>5</v>
      </c>
      <c r="C7" s="51" t="s">
        <v>2</v>
      </c>
      <c r="D7" s="52" t="s">
        <v>3</v>
      </c>
      <c r="E7" s="50" t="s">
        <v>28</v>
      </c>
      <c r="F7" s="50" t="s">
        <v>29</v>
      </c>
      <c r="G7" s="53" t="s">
        <v>30</v>
      </c>
      <c r="H7" s="53" t="s">
        <v>31</v>
      </c>
    </row>
    <row r="8" spans="1:8" ht="17.25" customHeight="1">
      <c r="A8" s="54" t="s">
        <v>32</v>
      </c>
      <c r="B8" s="54" t="s">
        <v>36</v>
      </c>
      <c r="C8" s="55" t="s">
        <v>43</v>
      </c>
      <c r="D8" s="56" t="s">
        <v>44</v>
      </c>
      <c r="E8" s="57">
        <v>33846</v>
      </c>
      <c r="F8" s="58" t="s">
        <v>37</v>
      </c>
      <c r="G8" s="104">
        <v>0.002079050925925926</v>
      </c>
      <c r="H8" s="13">
        <f>IF(ISBLANK(H7),"",INT(0.08713*(305.5-(G8/$C$2))^1.85))</f>
        <v>668</v>
      </c>
    </row>
    <row r="9" spans="1:8" ht="17.25" customHeight="1">
      <c r="A9" s="54" t="s">
        <v>34</v>
      </c>
      <c r="B9" s="54" t="s">
        <v>34</v>
      </c>
      <c r="C9" s="55" t="s">
        <v>68</v>
      </c>
      <c r="D9" s="56" t="s">
        <v>69</v>
      </c>
      <c r="E9" s="57">
        <v>33911</v>
      </c>
      <c r="F9" s="58" t="s">
        <v>20</v>
      </c>
      <c r="G9" s="104">
        <v>0.0020841435185185186</v>
      </c>
      <c r="H9" s="13">
        <f>IF(ISBLANK(H8),"",INT(0.08713*(305.5-(G9/$C$2))^1.85))</f>
        <v>664</v>
      </c>
    </row>
    <row r="10" spans="1:8" ht="17.25" customHeight="1">
      <c r="A10" s="54" t="s">
        <v>36</v>
      </c>
      <c r="B10" s="54" t="s">
        <v>35</v>
      </c>
      <c r="C10" s="55" t="s">
        <v>79</v>
      </c>
      <c r="D10" s="56" t="s">
        <v>100</v>
      </c>
      <c r="E10" s="57" t="s">
        <v>184</v>
      </c>
      <c r="F10" s="58" t="s">
        <v>90</v>
      </c>
      <c r="G10" s="104">
        <v>0.0022164351851851854</v>
      </c>
      <c r="H10" s="13">
        <f>IF(ISBLANK(H9),"",INT(0.08713*(305.5-(G10/$C$2))^1.85))</f>
        <v>556</v>
      </c>
    </row>
    <row r="11" spans="1:8" ht="17.25" customHeight="1">
      <c r="A11" s="54" t="s">
        <v>35</v>
      </c>
      <c r="B11" s="54" t="s">
        <v>33</v>
      </c>
      <c r="C11" s="55" t="s">
        <v>101</v>
      </c>
      <c r="D11" s="56" t="s">
        <v>102</v>
      </c>
      <c r="E11" s="57" t="s">
        <v>181</v>
      </c>
      <c r="F11" s="58" t="s">
        <v>90</v>
      </c>
      <c r="G11" s="104">
        <v>0.002286574074074074</v>
      </c>
      <c r="H11" s="13">
        <f>IF(ISBLANK(H10),"",INT(0.08713*(305.5-(G11/$C$2))^1.85))</f>
        <v>502</v>
      </c>
    </row>
    <row r="12" spans="1:8" ht="17.25" customHeight="1">
      <c r="A12" s="54" t="s">
        <v>33</v>
      </c>
      <c r="B12" s="54" t="s">
        <v>32</v>
      </c>
      <c r="C12" s="55" t="s">
        <v>194</v>
      </c>
      <c r="D12" s="56" t="s">
        <v>195</v>
      </c>
      <c r="E12" s="57" t="s">
        <v>196</v>
      </c>
      <c r="F12" s="58" t="s">
        <v>90</v>
      </c>
      <c r="G12" s="104">
        <v>0.002312847222222222</v>
      </c>
      <c r="H12" s="13">
        <f>IF(ISBLANK(H11),"",INT(0.08713*(305.5-(G12/$C$2))^1.85))</f>
        <v>483</v>
      </c>
    </row>
    <row r="13" spans="3:6" s="46" customFormat="1" ht="5.25">
      <c r="C13" s="47"/>
      <c r="F13" s="48"/>
    </row>
    <row r="14" spans="3:8" ht="12.75">
      <c r="C14" s="49" t="s">
        <v>60</v>
      </c>
      <c r="E14" s="49" t="s">
        <v>74</v>
      </c>
      <c r="F14" s="45"/>
      <c r="G14" s="43"/>
      <c r="H14" s="45"/>
    </row>
    <row r="15" spans="3:6" s="46" customFormat="1" ht="5.25">
      <c r="C15" s="47"/>
      <c r="F15" s="48"/>
    </row>
    <row r="16" spans="1:8" ht="12.75">
      <c r="A16" s="50" t="s">
        <v>1</v>
      </c>
      <c r="B16" s="105" t="s">
        <v>5</v>
      </c>
      <c r="C16" s="51" t="s">
        <v>2</v>
      </c>
      <c r="D16" s="52" t="s">
        <v>3</v>
      </c>
      <c r="E16" s="50" t="s">
        <v>28</v>
      </c>
      <c r="F16" s="50" t="s">
        <v>29</v>
      </c>
      <c r="G16" s="53" t="s">
        <v>30</v>
      </c>
      <c r="H16" s="53" t="s">
        <v>31</v>
      </c>
    </row>
    <row r="17" spans="1:8" ht="17.25" customHeight="1">
      <c r="A17" s="54" t="s">
        <v>32</v>
      </c>
      <c r="B17" s="54" t="s">
        <v>35</v>
      </c>
      <c r="C17" s="71" t="s">
        <v>138</v>
      </c>
      <c r="D17" s="72" t="s">
        <v>139</v>
      </c>
      <c r="E17" s="73" t="s">
        <v>140</v>
      </c>
      <c r="F17" s="58" t="s">
        <v>136</v>
      </c>
      <c r="G17" s="104">
        <v>0.0020280092592592593</v>
      </c>
      <c r="H17" s="13">
        <f>IF(ISBLANK(#REF!),"",INT(0.08713*(305.5-(G17/$C$2))^1.85))</f>
        <v>712</v>
      </c>
    </row>
    <row r="18" spans="1:8" ht="17.25" customHeight="1">
      <c r="A18" s="54" t="s">
        <v>34</v>
      </c>
      <c r="B18" s="54" t="s">
        <v>50</v>
      </c>
      <c r="C18" s="71" t="s">
        <v>84</v>
      </c>
      <c r="D18" s="72" t="s">
        <v>85</v>
      </c>
      <c r="E18" s="73" t="s">
        <v>86</v>
      </c>
      <c r="F18" s="58" t="s">
        <v>22</v>
      </c>
      <c r="G18" s="104">
        <v>0.002093287037037037</v>
      </c>
      <c r="H18" s="13">
        <f aca="true" t="shared" si="0" ref="H18:H26">IF(ISBLANK(H17),"",INT(0.08713*(305.5-(G18/$C$2))^1.85))</f>
        <v>656</v>
      </c>
    </row>
    <row r="19" spans="1:8" ht="17.25" customHeight="1">
      <c r="A19" s="54" t="s">
        <v>36</v>
      </c>
      <c r="B19" s="54" t="s">
        <v>32</v>
      </c>
      <c r="C19" s="71" t="s">
        <v>110</v>
      </c>
      <c r="D19" s="72" t="s">
        <v>111</v>
      </c>
      <c r="E19" s="73" t="s">
        <v>188</v>
      </c>
      <c r="F19" s="58" t="s">
        <v>90</v>
      </c>
      <c r="G19" s="104">
        <v>0.002151736111111111</v>
      </c>
      <c r="H19" s="13">
        <f t="shared" si="0"/>
        <v>607</v>
      </c>
    </row>
    <row r="20" spans="1:8" ht="17.25" customHeight="1">
      <c r="A20" s="54" t="s">
        <v>35</v>
      </c>
      <c r="B20" s="54" t="s">
        <v>36</v>
      </c>
      <c r="C20" s="71" t="s">
        <v>79</v>
      </c>
      <c r="D20" s="72" t="s">
        <v>80</v>
      </c>
      <c r="E20" s="73">
        <v>33395</v>
      </c>
      <c r="F20" s="58" t="s">
        <v>22</v>
      </c>
      <c r="G20" s="104">
        <v>0.0021763888888888887</v>
      </c>
      <c r="H20" s="13">
        <f t="shared" si="0"/>
        <v>588</v>
      </c>
    </row>
    <row r="21" spans="1:8" ht="17.25" customHeight="1">
      <c r="A21" s="54" t="s">
        <v>33</v>
      </c>
      <c r="B21" s="54" t="s">
        <v>33</v>
      </c>
      <c r="C21" s="71" t="s">
        <v>98</v>
      </c>
      <c r="D21" s="72" t="s">
        <v>99</v>
      </c>
      <c r="E21" s="73" t="s">
        <v>180</v>
      </c>
      <c r="F21" s="58" t="s">
        <v>90</v>
      </c>
      <c r="G21" s="104">
        <v>0.0021784722222222223</v>
      </c>
      <c r="H21" s="13">
        <f t="shared" si="0"/>
        <v>586</v>
      </c>
    </row>
    <row r="22" spans="1:8" ht="17.25" customHeight="1">
      <c r="A22" s="54" t="s">
        <v>41</v>
      </c>
      <c r="B22" s="54" t="s">
        <v>49</v>
      </c>
      <c r="C22" s="71" t="s">
        <v>122</v>
      </c>
      <c r="D22" s="72" t="s">
        <v>150</v>
      </c>
      <c r="E22" s="73">
        <v>33294</v>
      </c>
      <c r="F22" s="58" t="s">
        <v>22</v>
      </c>
      <c r="G22" s="104">
        <v>0.0021989583333333336</v>
      </c>
      <c r="H22" s="13">
        <f t="shared" si="0"/>
        <v>570</v>
      </c>
    </row>
    <row r="23" spans="1:8" ht="17.25" customHeight="1">
      <c r="A23" s="54" t="s">
        <v>49</v>
      </c>
      <c r="B23" s="54" t="s">
        <v>55</v>
      </c>
      <c r="C23" s="71" t="s">
        <v>62</v>
      </c>
      <c r="D23" s="72" t="s">
        <v>63</v>
      </c>
      <c r="E23" s="73">
        <v>33431</v>
      </c>
      <c r="F23" s="58" t="s">
        <v>22</v>
      </c>
      <c r="G23" s="104">
        <v>0.0022269675925925925</v>
      </c>
      <c r="H23" s="13">
        <f t="shared" si="0"/>
        <v>548</v>
      </c>
    </row>
    <row r="24" spans="1:8" ht="17.25" customHeight="1">
      <c r="A24" s="54" t="s">
        <v>50</v>
      </c>
      <c r="B24" s="54" t="s">
        <v>41</v>
      </c>
      <c r="C24" s="71" t="s">
        <v>92</v>
      </c>
      <c r="D24" s="72" t="s">
        <v>174</v>
      </c>
      <c r="E24" s="73" t="s">
        <v>175</v>
      </c>
      <c r="F24" s="58" t="s">
        <v>90</v>
      </c>
      <c r="G24" s="104">
        <v>0.002394212962962963</v>
      </c>
      <c r="H24" s="13">
        <f t="shared" si="0"/>
        <v>425</v>
      </c>
    </row>
    <row r="25" spans="1:8" ht="17.25" customHeight="1">
      <c r="A25" s="54" t="s">
        <v>54</v>
      </c>
      <c r="B25" s="54" t="s">
        <v>34</v>
      </c>
      <c r="C25" s="71" t="s">
        <v>103</v>
      </c>
      <c r="D25" s="72" t="s">
        <v>104</v>
      </c>
      <c r="E25" s="73" t="s">
        <v>173</v>
      </c>
      <c r="F25" s="58" t="s">
        <v>90</v>
      </c>
      <c r="G25" s="104">
        <v>0.002758101851851852</v>
      </c>
      <c r="H25" s="13">
        <f t="shared" si="0"/>
        <v>209</v>
      </c>
    </row>
    <row r="26" spans="1:8" ht="17.25" customHeight="1">
      <c r="A26" s="54"/>
      <c r="B26" s="54" t="s">
        <v>54</v>
      </c>
      <c r="C26" s="71" t="s">
        <v>211</v>
      </c>
      <c r="D26" s="72" t="s">
        <v>212</v>
      </c>
      <c r="E26" s="73">
        <v>33414</v>
      </c>
      <c r="F26" s="58" t="s">
        <v>22</v>
      </c>
      <c r="G26" s="104" t="s">
        <v>222</v>
      </c>
      <c r="H26" s="22" t="e">
        <f t="shared" si="0"/>
        <v>#VALUE!</v>
      </c>
    </row>
    <row r="27" spans="3:6" s="46" customFormat="1" ht="5.25">
      <c r="C27" s="47"/>
      <c r="F27" s="48"/>
    </row>
    <row r="28" spans="3:8" ht="12.75">
      <c r="C28" s="49" t="s">
        <v>60</v>
      </c>
      <c r="E28" s="49" t="s">
        <v>17</v>
      </c>
      <c r="F28" s="45"/>
      <c r="G28" s="43"/>
      <c r="H28" s="45"/>
    </row>
    <row r="29" spans="3:6" s="46" customFormat="1" ht="5.25">
      <c r="C29" s="47"/>
      <c r="F29" s="48"/>
    </row>
    <row r="30" spans="1:8" ht="12.75">
      <c r="A30" s="50" t="s">
        <v>1</v>
      </c>
      <c r="B30" s="105" t="s">
        <v>5</v>
      </c>
      <c r="C30" s="51" t="s">
        <v>2</v>
      </c>
      <c r="D30" s="52" t="s">
        <v>3</v>
      </c>
      <c r="E30" s="50" t="s">
        <v>28</v>
      </c>
      <c r="F30" s="50" t="s">
        <v>29</v>
      </c>
      <c r="G30" s="53" t="s">
        <v>30</v>
      </c>
      <c r="H30" s="53" t="s">
        <v>31</v>
      </c>
    </row>
    <row r="31" spans="1:8" ht="17.25" customHeight="1">
      <c r="A31" s="54" t="s">
        <v>32</v>
      </c>
      <c r="B31" s="54" t="s">
        <v>34</v>
      </c>
      <c r="C31" s="71" t="s">
        <v>113</v>
      </c>
      <c r="D31" s="72" t="s">
        <v>114</v>
      </c>
      <c r="E31" s="73" t="s">
        <v>189</v>
      </c>
      <c r="F31" s="58" t="s">
        <v>90</v>
      </c>
      <c r="G31" s="104">
        <v>0.0020319444444444443</v>
      </c>
      <c r="H31" s="13">
        <f>IF(ISBLANK(H30),"",INT(0.08713*(305.5-(G31/$C$2))^1.85))</f>
        <v>708</v>
      </c>
    </row>
    <row r="32" spans="1:8" ht="17.25" customHeight="1">
      <c r="A32" s="54" t="s">
        <v>34</v>
      </c>
      <c r="B32" s="54" t="s">
        <v>32</v>
      </c>
      <c r="C32" s="71" t="s">
        <v>64</v>
      </c>
      <c r="D32" s="72" t="s">
        <v>19</v>
      </c>
      <c r="E32" s="73">
        <v>32017</v>
      </c>
      <c r="F32" s="58" t="s">
        <v>20</v>
      </c>
      <c r="G32" s="104">
        <v>0.002048958333333333</v>
      </c>
      <c r="H32" s="13">
        <f>IF(ISBLANK(#REF!),"",INT(0.08713*(305.5-(G32/$C$2))^1.85))</f>
        <v>694</v>
      </c>
    </row>
    <row r="33" spans="1:8" ht="17.25" customHeight="1">
      <c r="A33" s="54" t="s">
        <v>36</v>
      </c>
      <c r="B33" s="54" t="s">
        <v>35</v>
      </c>
      <c r="C33" s="71" t="s">
        <v>115</v>
      </c>
      <c r="D33" s="72" t="s">
        <v>116</v>
      </c>
      <c r="E33" s="73" t="s">
        <v>190</v>
      </c>
      <c r="F33" s="58" t="s">
        <v>90</v>
      </c>
      <c r="G33" s="104">
        <v>0.0022074074074074075</v>
      </c>
      <c r="H33" s="13">
        <f>IF(ISBLANK(H32),"",INT(0.08713*(305.5-(G33/$C$2))^1.85))</f>
        <v>563</v>
      </c>
    </row>
    <row r="34" spans="1:8" ht="17.25" customHeight="1">
      <c r="A34" s="54" t="s">
        <v>35</v>
      </c>
      <c r="B34" s="54" t="s">
        <v>33</v>
      </c>
      <c r="C34" s="71" t="s">
        <v>18</v>
      </c>
      <c r="D34" s="72" t="s">
        <v>192</v>
      </c>
      <c r="E34" s="73" t="s">
        <v>193</v>
      </c>
      <c r="F34" s="58" t="s">
        <v>90</v>
      </c>
      <c r="G34" s="104">
        <v>0.002348958333333333</v>
      </c>
      <c r="H34" s="13">
        <f>IF(ISBLANK(H33),"",INT(0.08713*(305.5-(G34/$C$2))^1.85))</f>
        <v>457</v>
      </c>
    </row>
    <row r="35" spans="1:8" ht="17.25" customHeight="1">
      <c r="A35" s="54"/>
      <c r="B35" s="54" t="s">
        <v>36</v>
      </c>
      <c r="C35" s="71" t="s">
        <v>144</v>
      </c>
      <c r="D35" s="72" t="s">
        <v>145</v>
      </c>
      <c r="E35" s="73" t="s">
        <v>149</v>
      </c>
      <c r="F35" s="58" t="s">
        <v>22</v>
      </c>
      <c r="G35" s="104" t="s">
        <v>223</v>
      </c>
      <c r="H35" s="22" t="e">
        <f>IF(ISBLANK(H34),"",INT(0.08713*(305.5-(G35/$C$2))^1.85))</f>
        <v>#VALUE!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="90" zoomScaleNormal="90" zoomScalePageLayoutView="0" workbookViewId="0" topLeftCell="A13">
      <selection activeCell="E43" sqref="E43"/>
    </sheetView>
  </sheetViews>
  <sheetFormatPr defaultColWidth="9.140625" defaultRowHeight="12.75"/>
  <cols>
    <col min="1" max="1" width="5.7109375" style="40" customWidth="1"/>
    <col min="2" max="2" width="8.8515625" style="40" bestFit="1" customWidth="1"/>
    <col min="3" max="3" width="14.140625" style="40" bestFit="1" customWidth="1"/>
    <col min="4" max="4" width="10.28125" style="40" customWidth="1"/>
    <col min="5" max="5" width="12.28125" style="40" customWidth="1"/>
    <col min="6" max="6" width="7.28125" style="40" customWidth="1"/>
    <col min="7" max="7" width="9.421875" style="40" customWidth="1"/>
    <col min="8" max="16384" width="9.140625" style="40" customWidth="1"/>
  </cols>
  <sheetData>
    <row r="1" spans="2:5" ht="18.75">
      <c r="B1" s="41"/>
      <c r="D1" s="1" t="s">
        <v>45</v>
      </c>
      <c r="E1" s="42"/>
    </row>
    <row r="2" spans="2:5" ht="18.75">
      <c r="B2" s="41"/>
      <c r="D2" s="41" t="s">
        <v>123</v>
      </c>
      <c r="E2" s="42"/>
    </row>
    <row r="3" spans="1:7" ht="18.75">
      <c r="A3" s="43" t="s">
        <v>22</v>
      </c>
      <c r="B3" s="44"/>
      <c r="D3" s="41"/>
      <c r="G3" s="5" t="s">
        <v>131</v>
      </c>
    </row>
    <row r="4" spans="2:5" s="46" customFormat="1" ht="5.25">
      <c r="B4" s="47"/>
      <c r="E4" s="48"/>
    </row>
    <row r="5" spans="2:7" ht="12.75">
      <c r="B5" s="49" t="s">
        <v>7</v>
      </c>
      <c r="C5" s="43"/>
      <c r="D5" s="49" t="s">
        <v>38</v>
      </c>
      <c r="E5" s="45" t="s">
        <v>73</v>
      </c>
      <c r="F5" s="43" t="s">
        <v>32</v>
      </c>
      <c r="G5" s="45"/>
    </row>
    <row r="6" spans="2:5" s="46" customFormat="1" ht="5.25">
      <c r="B6" s="47"/>
      <c r="E6" s="48"/>
    </row>
    <row r="7" spans="1:7" ht="12.75">
      <c r="A7" s="50" t="s">
        <v>46</v>
      </c>
      <c r="B7" s="51" t="s">
        <v>2</v>
      </c>
      <c r="C7" s="52" t="s">
        <v>3</v>
      </c>
      <c r="D7" s="50" t="s">
        <v>28</v>
      </c>
      <c r="E7" s="50" t="s">
        <v>29</v>
      </c>
      <c r="F7" s="53" t="s">
        <v>30</v>
      </c>
      <c r="G7" s="53" t="s">
        <v>31</v>
      </c>
    </row>
    <row r="8" spans="1:7" ht="17.25" customHeight="1">
      <c r="A8" s="54" t="s">
        <v>32</v>
      </c>
      <c r="B8" s="55" t="s">
        <v>95</v>
      </c>
      <c r="C8" s="56" t="s">
        <v>182</v>
      </c>
      <c r="D8" s="57" t="s">
        <v>183</v>
      </c>
      <c r="E8" s="58" t="s">
        <v>90</v>
      </c>
      <c r="F8" s="59">
        <v>10.23</v>
      </c>
      <c r="G8" s="13">
        <f>IF(ISBLANK(G7),"",INT(20.0479*(17-F8)^1.835))</f>
        <v>670</v>
      </c>
    </row>
    <row r="9" spans="1:7" ht="17.25" customHeight="1">
      <c r="A9" s="54" t="s">
        <v>34</v>
      </c>
      <c r="B9" s="55" t="s">
        <v>169</v>
      </c>
      <c r="C9" s="56" t="s">
        <v>170</v>
      </c>
      <c r="D9" s="57" t="s">
        <v>171</v>
      </c>
      <c r="E9" s="58" t="s">
        <v>22</v>
      </c>
      <c r="F9" s="59">
        <v>9.63</v>
      </c>
      <c r="G9" s="13">
        <f>IF(ISBLANK(G8),"",INT(20.0479*(17-F9)^1.835))</f>
        <v>783</v>
      </c>
    </row>
    <row r="10" spans="1:7" ht="17.25" customHeight="1">
      <c r="A10" s="54" t="s">
        <v>36</v>
      </c>
      <c r="B10" s="55" t="s">
        <v>185</v>
      </c>
      <c r="C10" s="56" t="s">
        <v>186</v>
      </c>
      <c r="D10" s="57" t="s">
        <v>187</v>
      </c>
      <c r="E10" s="58" t="s">
        <v>90</v>
      </c>
      <c r="F10" s="59">
        <v>10.18</v>
      </c>
      <c r="G10" s="13">
        <f>IF(ISBLANK(G9),"",INT(20.0479*(17-F10)^1.835))</f>
        <v>679</v>
      </c>
    </row>
    <row r="11" spans="1:7" ht="17.25" customHeight="1">
      <c r="A11" s="54" t="s">
        <v>35</v>
      </c>
      <c r="B11" s="55" t="s">
        <v>201</v>
      </c>
      <c r="C11" s="56" t="s">
        <v>202</v>
      </c>
      <c r="D11" s="57" t="s">
        <v>200</v>
      </c>
      <c r="E11" s="58" t="s">
        <v>90</v>
      </c>
      <c r="F11" s="59">
        <v>11.28</v>
      </c>
      <c r="G11" s="13">
        <f>IF(ISBLANK(G10),"",INT(20.0479*(17-F11)^1.835))</f>
        <v>491</v>
      </c>
    </row>
    <row r="12" spans="1:7" ht="17.25" customHeight="1">
      <c r="A12" s="54" t="s">
        <v>33</v>
      </c>
      <c r="B12" s="55" t="s">
        <v>257</v>
      </c>
      <c r="C12" s="56" t="s">
        <v>258</v>
      </c>
      <c r="D12" s="57">
        <v>33851</v>
      </c>
      <c r="E12" s="58" t="s">
        <v>20</v>
      </c>
      <c r="F12" s="59">
        <v>9.94</v>
      </c>
      <c r="G12" s="13">
        <f>IF(ISBLANK(G11),"",INT(20.0479*(17-F12)^1.835))</f>
        <v>723</v>
      </c>
    </row>
    <row r="13" spans="2:5" s="46" customFormat="1" ht="5.25">
      <c r="B13" s="47"/>
      <c r="E13" s="48"/>
    </row>
    <row r="14" spans="2:7" ht="12.75">
      <c r="B14" s="49" t="s">
        <v>7</v>
      </c>
      <c r="C14" s="43"/>
      <c r="D14" s="49" t="s">
        <v>38</v>
      </c>
      <c r="E14" s="45" t="s">
        <v>73</v>
      </c>
      <c r="F14" s="43" t="s">
        <v>34</v>
      </c>
      <c r="G14" s="45"/>
    </row>
    <row r="15" spans="2:5" s="46" customFormat="1" ht="5.25">
      <c r="B15" s="47"/>
      <c r="E15" s="48"/>
    </row>
    <row r="16" spans="1:7" ht="12.75">
      <c r="A16" s="50" t="s">
        <v>46</v>
      </c>
      <c r="B16" s="51" t="s">
        <v>2</v>
      </c>
      <c r="C16" s="52" t="s">
        <v>3</v>
      </c>
      <c r="D16" s="50" t="s">
        <v>28</v>
      </c>
      <c r="E16" s="50" t="s">
        <v>29</v>
      </c>
      <c r="F16" s="53" t="s">
        <v>30</v>
      </c>
      <c r="G16" s="53" t="s">
        <v>31</v>
      </c>
    </row>
    <row r="17" spans="1:7" ht="17.25" customHeight="1">
      <c r="A17" s="54" t="s">
        <v>32</v>
      </c>
      <c r="B17" s="55" t="s">
        <v>105</v>
      </c>
      <c r="C17" s="56" t="s">
        <v>106</v>
      </c>
      <c r="D17" s="57" t="s">
        <v>197</v>
      </c>
      <c r="E17" s="58" t="s">
        <v>90</v>
      </c>
      <c r="F17" s="59">
        <v>9.81</v>
      </c>
      <c r="G17" s="13">
        <f>IF(ISBLANK(G16),"",INT(20.0479*(17-F17)^1.835))</f>
        <v>748</v>
      </c>
    </row>
    <row r="18" spans="1:7" ht="17.25" customHeight="1">
      <c r="A18" s="54" t="s">
        <v>34</v>
      </c>
      <c r="B18" s="55" t="s">
        <v>133</v>
      </c>
      <c r="C18" s="56" t="s">
        <v>134</v>
      </c>
      <c r="D18" s="57" t="s">
        <v>135</v>
      </c>
      <c r="E18" s="58" t="s">
        <v>136</v>
      </c>
      <c r="F18" s="59">
        <v>9.64</v>
      </c>
      <c r="G18" s="13">
        <f>IF(ISBLANK(G17),"",INT(20.0479*(17-F18)^1.835))</f>
        <v>781</v>
      </c>
    </row>
    <row r="19" spans="1:7" ht="17.25" customHeight="1">
      <c r="A19" s="54" t="s">
        <v>36</v>
      </c>
      <c r="B19" s="55" t="s">
        <v>198</v>
      </c>
      <c r="C19" s="56" t="s">
        <v>199</v>
      </c>
      <c r="D19" s="57" t="s">
        <v>200</v>
      </c>
      <c r="E19" s="58" t="s">
        <v>90</v>
      </c>
      <c r="F19" s="59">
        <v>10.35</v>
      </c>
      <c r="G19" s="13">
        <f>IF(ISBLANK(G18),"",INT(20.0479*(17-F19)^1.835))</f>
        <v>648</v>
      </c>
    </row>
    <row r="20" spans="1:7" ht="17.25" customHeight="1">
      <c r="A20" s="54" t="s">
        <v>35</v>
      </c>
      <c r="B20" s="55" t="s">
        <v>117</v>
      </c>
      <c r="C20" s="56" t="s">
        <v>118</v>
      </c>
      <c r="D20" s="57" t="s">
        <v>119</v>
      </c>
      <c r="E20" s="58" t="s">
        <v>22</v>
      </c>
      <c r="F20" s="59">
        <v>9.56</v>
      </c>
      <c r="G20" s="13">
        <f>IF(ISBLANK(G19),"",INT(20.0479*(17-F20)^1.835))</f>
        <v>796</v>
      </c>
    </row>
    <row r="21" spans="1:7" ht="17.25" customHeight="1">
      <c r="A21" s="54" t="s">
        <v>33</v>
      </c>
      <c r="B21" s="55" t="s">
        <v>254</v>
      </c>
      <c r="C21" s="56" t="s">
        <v>255</v>
      </c>
      <c r="D21" s="57">
        <v>34060</v>
      </c>
      <c r="E21" s="58" t="s">
        <v>90</v>
      </c>
      <c r="F21" s="59">
        <v>10.25</v>
      </c>
      <c r="G21" s="13">
        <f>IF(ISBLANK(G20),"",INT(20.0479*(17-F21)^1.835))</f>
        <v>666</v>
      </c>
    </row>
    <row r="22" spans="2:5" s="46" customFormat="1" ht="5.25">
      <c r="B22" s="47"/>
      <c r="E22" s="48"/>
    </row>
    <row r="23" spans="2:7" ht="12.75">
      <c r="B23" s="49" t="s">
        <v>7</v>
      </c>
      <c r="C23" s="43"/>
      <c r="D23" s="49" t="s">
        <v>76</v>
      </c>
      <c r="E23" s="45" t="s">
        <v>73</v>
      </c>
      <c r="F23" s="43" t="s">
        <v>32</v>
      </c>
      <c r="G23" s="45"/>
    </row>
    <row r="24" spans="2:5" s="46" customFormat="1" ht="5.25">
      <c r="B24" s="47"/>
      <c r="E24" s="48"/>
    </row>
    <row r="25" spans="1:7" ht="12.75">
      <c r="A25" s="50" t="s">
        <v>46</v>
      </c>
      <c r="B25" s="51" t="s">
        <v>2</v>
      </c>
      <c r="C25" s="52" t="s">
        <v>3</v>
      </c>
      <c r="D25" s="50" t="s">
        <v>28</v>
      </c>
      <c r="E25" s="50" t="s">
        <v>29</v>
      </c>
      <c r="F25" s="53" t="s">
        <v>30</v>
      </c>
      <c r="G25" s="53" t="s">
        <v>31</v>
      </c>
    </row>
    <row r="26" spans="1:7" ht="17.25" customHeight="1">
      <c r="A26" s="54" t="s">
        <v>32</v>
      </c>
      <c r="B26" s="55" t="s">
        <v>93</v>
      </c>
      <c r="C26" s="56" t="s">
        <v>94</v>
      </c>
      <c r="D26" s="57" t="s">
        <v>177</v>
      </c>
      <c r="E26" s="58" t="s">
        <v>90</v>
      </c>
      <c r="F26" s="59">
        <v>11.34</v>
      </c>
      <c r="G26" s="13">
        <f>IF(ISBLANK(G25),"",INT(20.0479*(17-F26)^1.835))</f>
        <v>482</v>
      </c>
    </row>
    <row r="27" spans="1:7" ht="17.25" customHeight="1">
      <c r="A27" s="54" t="s">
        <v>34</v>
      </c>
      <c r="B27" s="55" t="s">
        <v>147</v>
      </c>
      <c r="C27" s="56" t="s">
        <v>148</v>
      </c>
      <c r="D27" s="57">
        <v>33159</v>
      </c>
      <c r="E27" s="58" t="s">
        <v>22</v>
      </c>
      <c r="F27" s="59">
        <v>10.85</v>
      </c>
      <c r="G27" s="13">
        <f>IF(ISBLANK(G26),"",INT(20.0479*(17-F27)^1.835))</f>
        <v>561</v>
      </c>
    </row>
    <row r="28" spans="1:7" ht="17.25" customHeight="1">
      <c r="A28" s="54" t="s">
        <v>36</v>
      </c>
      <c r="B28" s="55" t="s">
        <v>96</v>
      </c>
      <c r="C28" s="56" t="s">
        <v>97</v>
      </c>
      <c r="D28" s="57" t="s">
        <v>179</v>
      </c>
      <c r="E28" s="58" t="s">
        <v>90</v>
      </c>
      <c r="F28" s="59">
        <v>11.07</v>
      </c>
      <c r="G28" s="13">
        <f>IF(ISBLANK(G27),"",INT(20.0479*(17-F28)^1.835))</f>
        <v>525</v>
      </c>
    </row>
    <row r="29" spans="1:7" ht="17.25" customHeight="1">
      <c r="A29" s="54" t="s">
        <v>35</v>
      </c>
      <c r="B29" s="55"/>
      <c r="C29" s="56"/>
      <c r="D29" s="57"/>
      <c r="E29" s="58"/>
      <c r="F29" s="59"/>
      <c r="G29" s="13"/>
    </row>
    <row r="30" spans="2:5" s="46" customFormat="1" ht="5.25">
      <c r="B30" s="47"/>
      <c r="E30" s="48"/>
    </row>
    <row r="31" spans="2:7" ht="12.75">
      <c r="B31" s="49" t="s">
        <v>7</v>
      </c>
      <c r="C31" s="43"/>
      <c r="D31" s="49" t="s">
        <v>76</v>
      </c>
      <c r="E31" s="45" t="s">
        <v>73</v>
      </c>
      <c r="F31" s="43" t="s">
        <v>34</v>
      </c>
      <c r="G31" s="45"/>
    </row>
    <row r="32" spans="2:5" s="46" customFormat="1" ht="5.25">
      <c r="B32" s="47"/>
      <c r="E32" s="48"/>
    </row>
    <row r="33" spans="1:7" ht="12.75">
      <c r="A33" s="50" t="s">
        <v>46</v>
      </c>
      <c r="B33" s="51" t="s">
        <v>2</v>
      </c>
      <c r="C33" s="52" t="s">
        <v>3</v>
      </c>
      <c r="D33" s="50" t="s">
        <v>28</v>
      </c>
      <c r="E33" s="50" t="s">
        <v>29</v>
      </c>
      <c r="F33" s="53" t="s">
        <v>30</v>
      </c>
      <c r="G33" s="53" t="s">
        <v>31</v>
      </c>
    </row>
    <row r="34" spans="1:7" ht="17.25" customHeight="1">
      <c r="A34" s="54" t="s">
        <v>32</v>
      </c>
      <c r="B34" s="55" t="s">
        <v>39</v>
      </c>
      <c r="C34" s="56" t="s">
        <v>40</v>
      </c>
      <c r="D34" s="57">
        <v>33474</v>
      </c>
      <c r="E34" s="58" t="s">
        <v>22</v>
      </c>
      <c r="F34" s="59">
        <v>9.99</v>
      </c>
      <c r="G34" s="13">
        <f>IF(ISBLANK(G33),"",INT(20.0479*(17-F34)^1.835))</f>
        <v>714</v>
      </c>
    </row>
    <row r="35" spans="1:7" ht="17.25" customHeight="1">
      <c r="A35" s="54" t="s">
        <v>34</v>
      </c>
      <c r="B35" s="55" t="s">
        <v>142</v>
      </c>
      <c r="C35" s="56" t="s">
        <v>72</v>
      </c>
      <c r="D35" s="57" t="s">
        <v>143</v>
      </c>
      <c r="E35" s="58" t="s">
        <v>21</v>
      </c>
      <c r="F35" s="59">
        <v>9.15</v>
      </c>
      <c r="G35" s="13">
        <f>IF(ISBLANK(G34),"",INT(20.0479*(17-F35)^1.835))</f>
        <v>879</v>
      </c>
    </row>
    <row r="36" spans="1:7" ht="17.25" customHeight="1">
      <c r="A36" s="54" t="s">
        <v>36</v>
      </c>
      <c r="B36" s="55" t="s">
        <v>105</v>
      </c>
      <c r="C36" s="56" t="s">
        <v>159</v>
      </c>
      <c r="D36" s="57" t="s">
        <v>160</v>
      </c>
      <c r="E36" s="58" t="s">
        <v>22</v>
      </c>
      <c r="F36" s="59">
        <v>9.68</v>
      </c>
      <c r="G36" s="13">
        <f>IF(ISBLANK(G35),"",INT(20.0479*(17-F36)^1.835))</f>
        <v>773</v>
      </c>
    </row>
    <row r="37" spans="1:7" ht="17.25" customHeight="1">
      <c r="A37" s="54" t="s">
        <v>35</v>
      </c>
      <c r="B37" s="55"/>
      <c r="C37" s="56"/>
      <c r="D37" s="57"/>
      <c r="E37" s="58"/>
      <c r="F37" s="59"/>
      <c r="G37" s="13"/>
    </row>
    <row r="38" spans="2:5" s="46" customFormat="1" ht="5.25">
      <c r="B38" s="47"/>
      <c r="E38" s="48"/>
    </row>
    <row r="39" spans="2:7" ht="12.75">
      <c r="B39" s="49" t="s">
        <v>7</v>
      </c>
      <c r="C39" s="43"/>
      <c r="D39" s="49" t="s">
        <v>77</v>
      </c>
      <c r="E39" s="45" t="s">
        <v>73</v>
      </c>
      <c r="F39" s="43" t="s">
        <v>32</v>
      </c>
      <c r="G39" s="45"/>
    </row>
    <row r="40" spans="2:5" s="46" customFormat="1" ht="5.25">
      <c r="B40" s="47"/>
      <c r="E40" s="48"/>
    </row>
    <row r="41" spans="1:7" ht="12.75">
      <c r="A41" s="50" t="s">
        <v>46</v>
      </c>
      <c r="B41" s="51" t="s">
        <v>2</v>
      </c>
      <c r="C41" s="52" t="s">
        <v>3</v>
      </c>
      <c r="D41" s="50" t="s">
        <v>28</v>
      </c>
      <c r="E41" s="50" t="s">
        <v>29</v>
      </c>
      <c r="F41" s="53" t="s">
        <v>30</v>
      </c>
      <c r="G41" s="53" t="s">
        <v>31</v>
      </c>
    </row>
    <row r="42" spans="1:7" ht="17.25" customHeight="1">
      <c r="A42" s="54" t="s">
        <v>32</v>
      </c>
      <c r="B42" s="55" t="s">
        <v>204</v>
      </c>
      <c r="C42" s="56" t="s">
        <v>205</v>
      </c>
      <c r="D42" s="57" t="s">
        <v>206</v>
      </c>
      <c r="E42" s="58" t="s">
        <v>22</v>
      </c>
      <c r="F42" s="59">
        <v>9.34</v>
      </c>
      <c r="G42" s="13">
        <f>IF(ISBLANK(G41),"",INT(20.0479*(17-F42)^1.835))</f>
        <v>840</v>
      </c>
    </row>
    <row r="43" spans="1:7" ht="17.25" customHeight="1">
      <c r="A43" s="54" t="s">
        <v>34</v>
      </c>
      <c r="B43" s="55" t="s">
        <v>208</v>
      </c>
      <c r="C43" s="56" t="s">
        <v>209</v>
      </c>
      <c r="D43" s="57" t="s">
        <v>210</v>
      </c>
      <c r="E43" s="58" t="s">
        <v>22</v>
      </c>
      <c r="F43" s="59">
        <v>9.02</v>
      </c>
      <c r="G43" s="13">
        <f>IF(ISBLANK(G42),"",INT(20.0479*(17-F43)^1.835))</f>
        <v>906</v>
      </c>
    </row>
    <row r="44" spans="1:7" ht="17.25" customHeight="1">
      <c r="A44" s="54" t="s">
        <v>36</v>
      </c>
      <c r="B44" s="55" t="s">
        <v>87</v>
      </c>
      <c r="C44" s="56" t="s">
        <v>88</v>
      </c>
      <c r="D44" s="57">
        <v>32620</v>
      </c>
      <c r="E44" s="58" t="s">
        <v>22</v>
      </c>
      <c r="F44" s="59">
        <v>12.4</v>
      </c>
      <c r="G44" s="13">
        <f>IF(ISBLANK(G43),"",INT(20.0479*(17-F44)^1.835))</f>
        <v>329</v>
      </c>
    </row>
    <row r="45" spans="1:7" ht="17.25" customHeight="1">
      <c r="A45" s="54" t="s">
        <v>35</v>
      </c>
      <c r="B45" s="55"/>
      <c r="C45" s="56"/>
      <c r="D45" s="57"/>
      <c r="E45" s="58"/>
      <c r="F45" s="59"/>
      <c r="G45" s="1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47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.421875" style="75" customWidth="1"/>
    <col min="2" max="2" width="8.8515625" style="80" customWidth="1"/>
    <col min="3" max="3" width="14.140625" style="80" customWidth="1"/>
    <col min="4" max="4" width="9.00390625" style="92" bestFit="1" customWidth="1"/>
    <col min="5" max="58" width="1.7109375" style="75" customWidth="1"/>
    <col min="59" max="59" width="4.421875" style="80" customWidth="1"/>
    <col min="60" max="60" width="4.7109375" style="80" customWidth="1"/>
    <col min="61" max="16384" width="9.140625" style="80" customWidth="1"/>
  </cols>
  <sheetData>
    <row r="1" spans="4:59" ht="15.75">
      <c r="D1" s="1" t="s">
        <v>167</v>
      </c>
      <c r="BG1" s="45" t="s">
        <v>131</v>
      </c>
    </row>
    <row r="2" spans="4:59" ht="18.75">
      <c r="D2" s="41" t="s">
        <v>123</v>
      </c>
      <c r="BG2" s="45" t="s">
        <v>22</v>
      </c>
    </row>
    <row r="3" spans="1:58" s="82" customFormat="1" ht="5.25">
      <c r="A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</row>
    <row r="4" spans="2:20" ht="15.75">
      <c r="B4" s="83" t="s">
        <v>53</v>
      </c>
      <c r="D4" s="49" t="s">
        <v>38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58" s="82" customFormat="1" ht="6" thickBot="1">
      <c r="A5" s="81"/>
      <c r="B5" s="86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0" ht="13.5" thickBot="1">
      <c r="A6" s="106" t="s">
        <v>51</v>
      </c>
      <c r="B6" s="107" t="s">
        <v>2</v>
      </c>
      <c r="C6" s="108" t="s">
        <v>3</v>
      </c>
      <c r="D6" s="109" t="s">
        <v>4</v>
      </c>
      <c r="E6" s="135" t="s">
        <v>261</v>
      </c>
      <c r="F6" s="136"/>
      <c r="G6" s="137"/>
      <c r="H6" s="135" t="s">
        <v>262</v>
      </c>
      <c r="I6" s="136"/>
      <c r="J6" s="137"/>
      <c r="K6" s="135" t="s">
        <v>263</v>
      </c>
      <c r="L6" s="136"/>
      <c r="M6" s="137"/>
      <c r="N6" s="135" t="s">
        <v>264</v>
      </c>
      <c r="O6" s="136"/>
      <c r="P6" s="137"/>
      <c r="Q6" s="135" t="s">
        <v>265</v>
      </c>
      <c r="R6" s="136"/>
      <c r="S6" s="137"/>
      <c r="T6" s="135" t="s">
        <v>266</v>
      </c>
      <c r="U6" s="136"/>
      <c r="V6" s="137"/>
      <c r="W6" s="135" t="s">
        <v>267</v>
      </c>
      <c r="X6" s="136"/>
      <c r="Y6" s="137"/>
      <c r="Z6" s="135" t="s">
        <v>268</v>
      </c>
      <c r="AA6" s="136"/>
      <c r="AB6" s="137"/>
      <c r="AC6" s="135" t="s">
        <v>269</v>
      </c>
      <c r="AD6" s="136"/>
      <c r="AE6" s="137"/>
      <c r="AF6" s="135" t="s">
        <v>126</v>
      </c>
      <c r="AG6" s="136"/>
      <c r="AH6" s="137"/>
      <c r="AI6" s="135" t="s">
        <v>270</v>
      </c>
      <c r="AJ6" s="136"/>
      <c r="AK6" s="137"/>
      <c r="AL6" s="135" t="s">
        <v>271</v>
      </c>
      <c r="AM6" s="136"/>
      <c r="AN6" s="137"/>
      <c r="AO6" s="135"/>
      <c r="AP6" s="136"/>
      <c r="AQ6" s="137"/>
      <c r="AR6" s="135"/>
      <c r="AS6" s="136"/>
      <c r="AT6" s="137"/>
      <c r="AU6" s="135"/>
      <c r="AV6" s="136"/>
      <c r="AW6" s="137"/>
      <c r="AX6" s="135"/>
      <c r="AY6" s="136"/>
      <c r="AZ6" s="137"/>
      <c r="BA6" s="135"/>
      <c r="BB6" s="136"/>
      <c r="BC6" s="137"/>
      <c r="BD6" s="135"/>
      <c r="BE6" s="136"/>
      <c r="BF6" s="137"/>
      <c r="BG6" s="97" t="s">
        <v>30</v>
      </c>
      <c r="BH6" s="98" t="s">
        <v>31</v>
      </c>
    </row>
    <row r="7" spans="1:60" ht="12.75" customHeight="1" thickBot="1">
      <c r="A7" s="99" t="s">
        <v>32</v>
      </c>
      <c r="B7" s="100" t="s">
        <v>169</v>
      </c>
      <c r="C7" s="101" t="s">
        <v>170</v>
      </c>
      <c r="D7" s="130" t="s">
        <v>171</v>
      </c>
      <c r="E7" s="135"/>
      <c r="F7" s="136"/>
      <c r="G7" s="137"/>
      <c r="H7" s="135"/>
      <c r="I7" s="136"/>
      <c r="J7" s="137"/>
      <c r="K7" s="135"/>
      <c r="L7" s="136"/>
      <c r="M7" s="137"/>
      <c r="N7" s="135"/>
      <c r="O7" s="136"/>
      <c r="P7" s="137"/>
      <c r="Q7" s="135" t="s">
        <v>239</v>
      </c>
      <c r="R7" s="136"/>
      <c r="S7" s="137"/>
      <c r="T7" s="135" t="s">
        <v>239</v>
      </c>
      <c r="U7" s="136"/>
      <c r="V7" s="137"/>
      <c r="W7" s="135" t="s">
        <v>243</v>
      </c>
      <c r="X7" s="136"/>
      <c r="Y7" s="137"/>
      <c r="Z7" s="135" t="s">
        <v>239</v>
      </c>
      <c r="AA7" s="136"/>
      <c r="AB7" s="137"/>
      <c r="AC7" s="135" t="s">
        <v>242</v>
      </c>
      <c r="AD7" s="136"/>
      <c r="AE7" s="137"/>
      <c r="AF7" s="135"/>
      <c r="AG7" s="136"/>
      <c r="AH7" s="137"/>
      <c r="AI7" s="135"/>
      <c r="AJ7" s="136"/>
      <c r="AK7" s="137"/>
      <c r="AL7" s="135"/>
      <c r="AM7" s="136"/>
      <c r="AN7" s="137"/>
      <c r="AO7" s="135"/>
      <c r="AP7" s="136"/>
      <c r="AQ7" s="137"/>
      <c r="AR7" s="135"/>
      <c r="AS7" s="136"/>
      <c r="AT7" s="137"/>
      <c r="AU7" s="135"/>
      <c r="AV7" s="136"/>
      <c r="AW7" s="137"/>
      <c r="AX7" s="135"/>
      <c r="AY7" s="136"/>
      <c r="AZ7" s="137"/>
      <c r="BA7" s="135"/>
      <c r="BB7" s="136"/>
      <c r="BC7" s="137"/>
      <c r="BD7" s="135"/>
      <c r="BE7" s="136"/>
      <c r="BF7" s="137"/>
      <c r="BG7" s="103">
        <v>1.54</v>
      </c>
      <c r="BH7" s="13">
        <f>IF(ISBLANK(BH6),"",INT(1.84523*(BG7*100-75)^1.348))</f>
        <v>666</v>
      </c>
    </row>
    <row r="8" spans="1:60" ht="12.75" customHeight="1" thickBot="1">
      <c r="A8" s="99" t="s">
        <v>34</v>
      </c>
      <c r="B8" s="100" t="s">
        <v>185</v>
      </c>
      <c r="C8" s="101" t="s">
        <v>186</v>
      </c>
      <c r="D8" s="130" t="s">
        <v>187</v>
      </c>
      <c r="E8" s="135"/>
      <c r="F8" s="136"/>
      <c r="G8" s="137"/>
      <c r="H8" s="135" t="s">
        <v>239</v>
      </c>
      <c r="I8" s="136"/>
      <c r="J8" s="137"/>
      <c r="K8" s="135" t="s">
        <v>239</v>
      </c>
      <c r="L8" s="136"/>
      <c r="M8" s="137"/>
      <c r="N8" s="135" t="s">
        <v>241</v>
      </c>
      <c r="O8" s="136"/>
      <c r="P8" s="137"/>
      <c r="Q8" s="135" t="s">
        <v>243</v>
      </c>
      <c r="R8" s="136"/>
      <c r="S8" s="137"/>
      <c r="T8" s="135" t="s">
        <v>242</v>
      </c>
      <c r="U8" s="136"/>
      <c r="V8" s="137"/>
      <c r="W8" s="135"/>
      <c r="X8" s="136"/>
      <c r="Y8" s="137"/>
      <c r="Z8" s="135"/>
      <c r="AA8" s="136"/>
      <c r="AB8" s="137"/>
      <c r="AC8" s="135"/>
      <c r="AD8" s="136"/>
      <c r="AE8" s="137"/>
      <c r="AF8" s="135"/>
      <c r="AG8" s="136"/>
      <c r="AH8" s="137"/>
      <c r="AI8" s="135"/>
      <c r="AJ8" s="136"/>
      <c r="AK8" s="137"/>
      <c r="AL8" s="135"/>
      <c r="AM8" s="136"/>
      <c r="AN8" s="137"/>
      <c r="AO8" s="135"/>
      <c r="AP8" s="136"/>
      <c r="AQ8" s="137"/>
      <c r="AR8" s="135"/>
      <c r="AS8" s="136"/>
      <c r="AT8" s="137"/>
      <c r="AU8" s="135"/>
      <c r="AV8" s="136"/>
      <c r="AW8" s="137"/>
      <c r="AX8" s="135"/>
      <c r="AY8" s="136"/>
      <c r="AZ8" s="137"/>
      <c r="BA8" s="135"/>
      <c r="BB8" s="136"/>
      <c r="BC8" s="137"/>
      <c r="BD8" s="135"/>
      <c r="BE8" s="136"/>
      <c r="BF8" s="137"/>
      <c r="BG8" s="103">
        <v>1.45</v>
      </c>
      <c r="BH8" s="13">
        <f aca="true" t="shared" si="0" ref="BH8:BH16">IF(ISBLANK(BH7),"",INT(1.84523*(BG8*100-75)^1.348))</f>
        <v>566</v>
      </c>
    </row>
    <row r="9" spans="1:60" ht="12.75" customHeight="1" thickBot="1">
      <c r="A9" s="99" t="s">
        <v>36</v>
      </c>
      <c r="B9" s="100" t="s">
        <v>201</v>
      </c>
      <c r="C9" s="101" t="s">
        <v>202</v>
      </c>
      <c r="D9" s="130" t="s">
        <v>200</v>
      </c>
      <c r="E9" s="135" t="s">
        <v>239</v>
      </c>
      <c r="F9" s="136"/>
      <c r="G9" s="137"/>
      <c r="H9" s="135" t="s">
        <v>239</v>
      </c>
      <c r="I9" s="136"/>
      <c r="J9" s="137"/>
      <c r="K9" s="135" t="s">
        <v>241</v>
      </c>
      <c r="L9" s="136"/>
      <c r="M9" s="137"/>
      <c r="N9" s="135" t="s">
        <v>242</v>
      </c>
      <c r="O9" s="136"/>
      <c r="P9" s="137"/>
      <c r="Q9" s="135"/>
      <c r="R9" s="136"/>
      <c r="S9" s="137"/>
      <c r="T9" s="135"/>
      <c r="U9" s="136"/>
      <c r="V9" s="137"/>
      <c r="W9" s="135"/>
      <c r="X9" s="136"/>
      <c r="Y9" s="137"/>
      <c r="Z9" s="135"/>
      <c r="AA9" s="136"/>
      <c r="AB9" s="137"/>
      <c r="AC9" s="135"/>
      <c r="AD9" s="136"/>
      <c r="AE9" s="137"/>
      <c r="AF9" s="135"/>
      <c r="AG9" s="136"/>
      <c r="AH9" s="137"/>
      <c r="AI9" s="135"/>
      <c r="AJ9" s="136"/>
      <c r="AK9" s="137"/>
      <c r="AL9" s="135"/>
      <c r="AM9" s="136"/>
      <c r="AN9" s="137"/>
      <c r="AO9" s="135"/>
      <c r="AP9" s="136"/>
      <c r="AQ9" s="137"/>
      <c r="AR9" s="135"/>
      <c r="AS9" s="136"/>
      <c r="AT9" s="137"/>
      <c r="AU9" s="135"/>
      <c r="AV9" s="136"/>
      <c r="AW9" s="137"/>
      <c r="AX9" s="135"/>
      <c r="AY9" s="136"/>
      <c r="AZ9" s="137"/>
      <c r="BA9" s="135"/>
      <c r="BB9" s="136"/>
      <c r="BC9" s="137"/>
      <c r="BD9" s="135"/>
      <c r="BE9" s="136"/>
      <c r="BF9" s="137"/>
      <c r="BG9" s="103">
        <v>1.35</v>
      </c>
      <c r="BH9" s="13">
        <f t="shared" si="0"/>
        <v>460</v>
      </c>
    </row>
    <row r="10" spans="1:60" ht="12.75" customHeight="1" thickBot="1">
      <c r="A10" s="99" t="s">
        <v>35</v>
      </c>
      <c r="B10" s="100" t="s">
        <v>105</v>
      </c>
      <c r="C10" s="101" t="s">
        <v>106</v>
      </c>
      <c r="D10" s="130" t="s">
        <v>197</v>
      </c>
      <c r="E10" s="135"/>
      <c r="F10" s="136"/>
      <c r="G10" s="137"/>
      <c r="H10" s="135"/>
      <c r="I10" s="136"/>
      <c r="J10" s="137"/>
      <c r="K10" s="135"/>
      <c r="L10" s="136"/>
      <c r="M10" s="137"/>
      <c r="N10" s="135"/>
      <c r="O10" s="136"/>
      <c r="P10" s="137"/>
      <c r="Q10" s="135" t="s">
        <v>239</v>
      </c>
      <c r="R10" s="136"/>
      <c r="S10" s="137"/>
      <c r="T10" s="135" t="s">
        <v>239</v>
      </c>
      <c r="U10" s="136"/>
      <c r="V10" s="137"/>
      <c r="W10" s="135" t="s">
        <v>239</v>
      </c>
      <c r="X10" s="136"/>
      <c r="Y10" s="137"/>
      <c r="Z10" s="135" t="s">
        <v>241</v>
      </c>
      <c r="AA10" s="136"/>
      <c r="AB10" s="137"/>
      <c r="AC10" s="135" t="s">
        <v>243</v>
      </c>
      <c r="AD10" s="136"/>
      <c r="AE10" s="137"/>
      <c r="AF10" s="135" t="s">
        <v>242</v>
      </c>
      <c r="AG10" s="136"/>
      <c r="AH10" s="137"/>
      <c r="AI10" s="135"/>
      <c r="AJ10" s="136"/>
      <c r="AK10" s="137"/>
      <c r="AL10" s="135"/>
      <c r="AM10" s="136"/>
      <c r="AN10" s="137"/>
      <c r="AO10" s="135"/>
      <c r="AP10" s="136"/>
      <c r="AQ10" s="137"/>
      <c r="AR10" s="135"/>
      <c r="AS10" s="136"/>
      <c r="AT10" s="137"/>
      <c r="AU10" s="135"/>
      <c r="AV10" s="136"/>
      <c r="AW10" s="137"/>
      <c r="AX10" s="135"/>
      <c r="AY10" s="136"/>
      <c r="AZ10" s="137"/>
      <c r="BA10" s="135"/>
      <c r="BB10" s="136"/>
      <c r="BC10" s="137"/>
      <c r="BD10" s="135"/>
      <c r="BE10" s="136"/>
      <c r="BF10" s="137"/>
      <c r="BG10" s="103">
        <v>1.57</v>
      </c>
      <c r="BH10" s="13">
        <f t="shared" si="0"/>
        <v>701</v>
      </c>
    </row>
    <row r="11" spans="1:60" ht="12.75" customHeight="1" thickBot="1">
      <c r="A11" s="99" t="s">
        <v>33</v>
      </c>
      <c r="B11" s="100" t="s">
        <v>257</v>
      </c>
      <c r="C11" s="101" t="s">
        <v>258</v>
      </c>
      <c r="D11" s="130">
        <v>33851</v>
      </c>
      <c r="E11" s="135"/>
      <c r="F11" s="136"/>
      <c r="G11" s="137"/>
      <c r="H11" s="135"/>
      <c r="I11" s="136"/>
      <c r="J11" s="137"/>
      <c r="K11" s="135"/>
      <c r="L11" s="136"/>
      <c r="M11" s="137"/>
      <c r="N11" s="135" t="s">
        <v>239</v>
      </c>
      <c r="O11" s="136"/>
      <c r="P11" s="137"/>
      <c r="Q11" s="135" t="s">
        <v>241</v>
      </c>
      <c r="R11" s="136"/>
      <c r="S11" s="137"/>
      <c r="T11" s="135" t="s">
        <v>241</v>
      </c>
      <c r="U11" s="136"/>
      <c r="V11" s="137"/>
      <c r="W11" s="135" t="s">
        <v>239</v>
      </c>
      <c r="X11" s="136"/>
      <c r="Y11" s="137"/>
      <c r="Z11" s="135" t="s">
        <v>243</v>
      </c>
      <c r="AA11" s="136"/>
      <c r="AB11" s="137"/>
      <c r="AC11" s="135" t="s">
        <v>242</v>
      </c>
      <c r="AD11" s="136"/>
      <c r="AE11" s="137"/>
      <c r="AF11" s="135"/>
      <c r="AG11" s="136"/>
      <c r="AH11" s="137"/>
      <c r="AI11" s="135"/>
      <c r="AJ11" s="136"/>
      <c r="AK11" s="137"/>
      <c r="AL11" s="135"/>
      <c r="AM11" s="136"/>
      <c r="AN11" s="137"/>
      <c r="AO11" s="135"/>
      <c r="AP11" s="136"/>
      <c r="AQ11" s="137"/>
      <c r="AR11" s="135"/>
      <c r="AS11" s="136"/>
      <c r="AT11" s="137"/>
      <c r="AU11" s="135"/>
      <c r="AV11" s="136"/>
      <c r="AW11" s="137"/>
      <c r="AX11" s="135"/>
      <c r="AY11" s="136"/>
      <c r="AZ11" s="137"/>
      <c r="BA11" s="135"/>
      <c r="BB11" s="136"/>
      <c r="BC11" s="137"/>
      <c r="BD11" s="135"/>
      <c r="BE11" s="136"/>
      <c r="BF11" s="137"/>
      <c r="BG11" s="103">
        <v>1.54</v>
      </c>
      <c r="BH11" s="13">
        <f t="shared" si="0"/>
        <v>666</v>
      </c>
    </row>
    <row r="12" spans="1:60" ht="12.75" customHeight="1" thickBot="1">
      <c r="A12" s="99" t="s">
        <v>41</v>
      </c>
      <c r="B12" s="100" t="s">
        <v>133</v>
      </c>
      <c r="C12" s="101" t="s">
        <v>134</v>
      </c>
      <c r="D12" s="130" t="s">
        <v>135</v>
      </c>
      <c r="E12" s="135"/>
      <c r="F12" s="136"/>
      <c r="G12" s="137"/>
      <c r="H12" s="135"/>
      <c r="I12" s="136"/>
      <c r="J12" s="137"/>
      <c r="K12" s="135" t="s">
        <v>239</v>
      </c>
      <c r="L12" s="136"/>
      <c r="M12" s="137"/>
      <c r="N12" s="135" t="s">
        <v>239</v>
      </c>
      <c r="O12" s="136"/>
      <c r="P12" s="137"/>
      <c r="Q12" s="135" t="s">
        <v>241</v>
      </c>
      <c r="R12" s="136"/>
      <c r="S12" s="137"/>
      <c r="T12" s="135" t="s">
        <v>243</v>
      </c>
      <c r="U12" s="136"/>
      <c r="V12" s="137"/>
      <c r="W12" s="135" t="s">
        <v>242</v>
      </c>
      <c r="X12" s="136"/>
      <c r="Y12" s="137"/>
      <c r="Z12" s="135"/>
      <c r="AA12" s="136"/>
      <c r="AB12" s="137"/>
      <c r="AC12" s="135"/>
      <c r="AD12" s="136"/>
      <c r="AE12" s="137"/>
      <c r="AF12" s="135"/>
      <c r="AG12" s="136"/>
      <c r="AH12" s="137"/>
      <c r="AI12" s="135"/>
      <c r="AJ12" s="136"/>
      <c r="AK12" s="137"/>
      <c r="AL12" s="135"/>
      <c r="AM12" s="136"/>
      <c r="AN12" s="137"/>
      <c r="AO12" s="135"/>
      <c r="AP12" s="136"/>
      <c r="AQ12" s="137"/>
      <c r="AR12" s="135"/>
      <c r="AS12" s="136"/>
      <c r="AT12" s="137"/>
      <c r="AU12" s="135"/>
      <c r="AV12" s="136"/>
      <c r="AW12" s="137"/>
      <c r="AX12" s="135"/>
      <c r="AY12" s="136"/>
      <c r="AZ12" s="137"/>
      <c r="BA12" s="135"/>
      <c r="BB12" s="136"/>
      <c r="BC12" s="137"/>
      <c r="BD12" s="135"/>
      <c r="BE12" s="136"/>
      <c r="BF12" s="137"/>
      <c r="BG12" s="103">
        <v>1.48</v>
      </c>
      <c r="BH12" s="13">
        <f>IF(ISBLANK(BH10),"",INT(1.84523*(BG12*100-75)^1.348))</f>
        <v>599</v>
      </c>
    </row>
    <row r="13" spans="1:60" ht="12.75" customHeight="1" thickBot="1">
      <c r="A13" s="99" t="s">
        <v>49</v>
      </c>
      <c r="B13" s="100" t="s">
        <v>198</v>
      </c>
      <c r="C13" s="101" t="s">
        <v>199</v>
      </c>
      <c r="D13" s="130" t="s">
        <v>200</v>
      </c>
      <c r="E13" s="135" t="s">
        <v>239</v>
      </c>
      <c r="F13" s="136"/>
      <c r="G13" s="137"/>
      <c r="H13" s="135" t="s">
        <v>241</v>
      </c>
      <c r="I13" s="136"/>
      <c r="J13" s="137"/>
      <c r="K13" s="135" t="s">
        <v>243</v>
      </c>
      <c r="L13" s="136"/>
      <c r="M13" s="137"/>
      <c r="N13" s="135" t="s">
        <v>242</v>
      </c>
      <c r="O13" s="136"/>
      <c r="P13" s="137"/>
      <c r="Q13" s="135"/>
      <c r="R13" s="136"/>
      <c r="S13" s="137"/>
      <c r="T13" s="135"/>
      <c r="U13" s="136"/>
      <c r="V13" s="137"/>
      <c r="W13" s="135"/>
      <c r="X13" s="136"/>
      <c r="Y13" s="137"/>
      <c r="Z13" s="135"/>
      <c r="AA13" s="136"/>
      <c r="AB13" s="137"/>
      <c r="AC13" s="135"/>
      <c r="AD13" s="136"/>
      <c r="AE13" s="137"/>
      <c r="AF13" s="135"/>
      <c r="AG13" s="136"/>
      <c r="AH13" s="137"/>
      <c r="AI13" s="135"/>
      <c r="AJ13" s="136"/>
      <c r="AK13" s="137"/>
      <c r="AL13" s="135"/>
      <c r="AM13" s="136"/>
      <c r="AN13" s="137"/>
      <c r="AO13" s="135"/>
      <c r="AP13" s="136"/>
      <c r="AQ13" s="137"/>
      <c r="AR13" s="135"/>
      <c r="AS13" s="136"/>
      <c r="AT13" s="137"/>
      <c r="AU13" s="135"/>
      <c r="AV13" s="136"/>
      <c r="AW13" s="137"/>
      <c r="AX13" s="135"/>
      <c r="AY13" s="136"/>
      <c r="AZ13" s="137"/>
      <c r="BA13" s="135"/>
      <c r="BB13" s="136"/>
      <c r="BC13" s="137"/>
      <c r="BD13" s="135"/>
      <c r="BE13" s="136"/>
      <c r="BF13" s="137"/>
      <c r="BG13" s="103">
        <v>1.35</v>
      </c>
      <c r="BH13" s="13">
        <f t="shared" si="0"/>
        <v>460</v>
      </c>
    </row>
    <row r="14" spans="1:60" ht="12.75" customHeight="1" thickBot="1">
      <c r="A14" s="99" t="s">
        <v>50</v>
      </c>
      <c r="B14" s="100" t="s">
        <v>117</v>
      </c>
      <c r="C14" s="101" t="s">
        <v>118</v>
      </c>
      <c r="D14" s="130" t="s">
        <v>119</v>
      </c>
      <c r="E14" s="135"/>
      <c r="F14" s="136"/>
      <c r="G14" s="137"/>
      <c r="H14" s="135"/>
      <c r="I14" s="136"/>
      <c r="J14" s="137"/>
      <c r="K14" s="135"/>
      <c r="L14" s="136"/>
      <c r="M14" s="137"/>
      <c r="N14" s="135"/>
      <c r="O14" s="136"/>
      <c r="P14" s="137"/>
      <c r="Q14" s="135" t="s">
        <v>239</v>
      </c>
      <c r="R14" s="136"/>
      <c r="S14" s="137"/>
      <c r="T14" s="135" t="s">
        <v>239</v>
      </c>
      <c r="U14" s="136"/>
      <c r="V14" s="137"/>
      <c r="W14" s="135" t="s">
        <v>239</v>
      </c>
      <c r="X14" s="136"/>
      <c r="Y14" s="137"/>
      <c r="Z14" s="135" t="s">
        <v>239</v>
      </c>
      <c r="AA14" s="136"/>
      <c r="AB14" s="137"/>
      <c r="AC14" s="135" t="s">
        <v>243</v>
      </c>
      <c r="AD14" s="136"/>
      <c r="AE14" s="137"/>
      <c r="AF14" s="135" t="s">
        <v>239</v>
      </c>
      <c r="AG14" s="136"/>
      <c r="AH14" s="137"/>
      <c r="AI14" s="135" t="s">
        <v>241</v>
      </c>
      <c r="AJ14" s="136"/>
      <c r="AK14" s="137"/>
      <c r="AL14" s="135" t="s">
        <v>242</v>
      </c>
      <c r="AM14" s="136"/>
      <c r="AN14" s="137"/>
      <c r="AO14" s="135"/>
      <c r="AP14" s="136"/>
      <c r="AQ14" s="137"/>
      <c r="AR14" s="135"/>
      <c r="AS14" s="136"/>
      <c r="AT14" s="137"/>
      <c r="AU14" s="135"/>
      <c r="AV14" s="136"/>
      <c r="AW14" s="137"/>
      <c r="AX14" s="135"/>
      <c r="AY14" s="136"/>
      <c r="AZ14" s="137"/>
      <c r="BA14" s="135"/>
      <c r="BB14" s="136"/>
      <c r="BC14" s="137"/>
      <c r="BD14" s="135"/>
      <c r="BE14" s="136"/>
      <c r="BF14" s="137"/>
      <c r="BG14" s="103">
        <v>1.63</v>
      </c>
      <c r="BH14" s="13">
        <f t="shared" si="0"/>
        <v>771</v>
      </c>
    </row>
    <row r="15" spans="1:60" ht="12.75" customHeight="1" thickBot="1">
      <c r="A15" s="99" t="s">
        <v>54</v>
      </c>
      <c r="B15" s="100" t="s">
        <v>95</v>
      </c>
      <c r="C15" s="101" t="s">
        <v>182</v>
      </c>
      <c r="D15" s="130" t="s">
        <v>183</v>
      </c>
      <c r="E15" s="135"/>
      <c r="F15" s="136"/>
      <c r="G15" s="137"/>
      <c r="H15" s="135" t="s">
        <v>239</v>
      </c>
      <c r="I15" s="136"/>
      <c r="J15" s="137"/>
      <c r="K15" s="135" t="s">
        <v>239</v>
      </c>
      <c r="L15" s="136"/>
      <c r="M15" s="137"/>
      <c r="N15" s="135" t="s">
        <v>242</v>
      </c>
      <c r="O15" s="136"/>
      <c r="P15" s="137"/>
      <c r="Q15" s="135"/>
      <c r="R15" s="136"/>
      <c r="S15" s="137"/>
      <c r="T15" s="135"/>
      <c r="U15" s="136"/>
      <c r="V15" s="137"/>
      <c r="W15" s="135"/>
      <c r="X15" s="136"/>
      <c r="Y15" s="137"/>
      <c r="Z15" s="135"/>
      <c r="AA15" s="136"/>
      <c r="AB15" s="137"/>
      <c r="AC15" s="135"/>
      <c r="AD15" s="136"/>
      <c r="AE15" s="137"/>
      <c r="AF15" s="135"/>
      <c r="AG15" s="136"/>
      <c r="AH15" s="137"/>
      <c r="AI15" s="135"/>
      <c r="AJ15" s="136"/>
      <c r="AK15" s="137"/>
      <c r="AL15" s="135"/>
      <c r="AM15" s="136"/>
      <c r="AN15" s="137"/>
      <c r="AO15" s="135"/>
      <c r="AP15" s="136"/>
      <c r="AQ15" s="137"/>
      <c r="AR15" s="135"/>
      <c r="AS15" s="136"/>
      <c r="AT15" s="137"/>
      <c r="AU15" s="135"/>
      <c r="AV15" s="136"/>
      <c r="AW15" s="137"/>
      <c r="AX15" s="135"/>
      <c r="AY15" s="136"/>
      <c r="AZ15" s="137"/>
      <c r="BA15" s="135"/>
      <c r="BB15" s="136"/>
      <c r="BC15" s="137"/>
      <c r="BD15" s="135"/>
      <c r="BE15" s="136"/>
      <c r="BF15" s="137"/>
      <c r="BG15" s="103">
        <v>1.35</v>
      </c>
      <c r="BH15" s="13">
        <f t="shared" si="0"/>
        <v>460</v>
      </c>
    </row>
    <row r="16" spans="1:60" ht="12.75" customHeight="1" thickBot="1">
      <c r="A16" s="99" t="s">
        <v>55</v>
      </c>
      <c r="B16" s="100" t="s">
        <v>254</v>
      </c>
      <c r="C16" s="101" t="s">
        <v>255</v>
      </c>
      <c r="D16" s="130">
        <v>34060</v>
      </c>
      <c r="E16" s="135" t="s">
        <v>239</v>
      </c>
      <c r="F16" s="136"/>
      <c r="G16" s="137"/>
      <c r="H16" s="135" t="s">
        <v>241</v>
      </c>
      <c r="I16" s="136"/>
      <c r="J16" s="137"/>
      <c r="K16" s="135" t="s">
        <v>243</v>
      </c>
      <c r="L16" s="136"/>
      <c r="M16" s="137"/>
      <c r="N16" s="135" t="s">
        <v>242</v>
      </c>
      <c r="O16" s="136"/>
      <c r="P16" s="137"/>
      <c r="Q16" s="135"/>
      <c r="R16" s="136"/>
      <c r="S16" s="137"/>
      <c r="T16" s="135"/>
      <c r="U16" s="136"/>
      <c r="V16" s="137"/>
      <c r="W16" s="135"/>
      <c r="X16" s="136"/>
      <c r="Y16" s="137"/>
      <c r="Z16" s="135"/>
      <c r="AA16" s="136"/>
      <c r="AB16" s="137"/>
      <c r="AC16" s="135"/>
      <c r="AD16" s="136"/>
      <c r="AE16" s="137"/>
      <c r="AF16" s="135"/>
      <c r="AG16" s="136"/>
      <c r="AH16" s="137"/>
      <c r="AI16" s="135"/>
      <c r="AJ16" s="136"/>
      <c r="AK16" s="137"/>
      <c r="AL16" s="135"/>
      <c r="AM16" s="136"/>
      <c r="AN16" s="137"/>
      <c r="AO16" s="135"/>
      <c r="AP16" s="136"/>
      <c r="AQ16" s="137"/>
      <c r="AR16" s="135"/>
      <c r="AS16" s="136"/>
      <c r="AT16" s="137"/>
      <c r="AU16" s="135"/>
      <c r="AV16" s="136"/>
      <c r="AW16" s="137"/>
      <c r="AX16" s="135"/>
      <c r="AY16" s="136"/>
      <c r="AZ16" s="137"/>
      <c r="BA16" s="135"/>
      <c r="BB16" s="136"/>
      <c r="BC16" s="137"/>
      <c r="BD16" s="135"/>
      <c r="BE16" s="136"/>
      <c r="BF16" s="137"/>
      <c r="BG16" s="103">
        <v>1.35</v>
      </c>
      <c r="BH16" s="13">
        <f t="shared" si="0"/>
        <v>460</v>
      </c>
    </row>
    <row r="17" spans="1:58" s="82" customFormat="1" ht="5.25">
      <c r="A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</row>
    <row r="18" spans="2:20" ht="15.75">
      <c r="B18" s="83" t="s">
        <v>53</v>
      </c>
      <c r="D18" s="49" t="s">
        <v>76</v>
      </c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58" s="82" customFormat="1" ht="6" thickBot="1">
      <c r="A19" s="81"/>
      <c r="B19" s="86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</row>
    <row r="20" spans="1:60" ht="13.5" thickBot="1">
      <c r="A20" s="106" t="s">
        <v>51</v>
      </c>
      <c r="B20" s="107" t="s">
        <v>2</v>
      </c>
      <c r="C20" s="108" t="s">
        <v>3</v>
      </c>
      <c r="D20" s="109" t="s">
        <v>4</v>
      </c>
      <c r="E20" s="135" t="s">
        <v>261</v>
      </c>
      <c r="F20" s="136"/>
      <c r="G20" s="137"/>
      <c r="H20" s="135" t="s">
        <v>262</v>
      </c>
      <c r="I20" s="136"/>
      <c r="J20" s="137"/>
      <c r="K20" s="135" t="s">
        <v>263</v>
      </c>
      <c r="L20" s="136"/>
      <c r="M20" s="137"/>
      <c r="N20" s="135" t="s">
        <v>264</v>
      </c>
      <c r="O20" s="136"/>
      <c r="P20" s="137"/>
      <c r="Q20" s="135" t="s">
        <v>265</v>
      </c>
      <c r="R20" s="136"/>
      <c r="S20" s="137"/>
      <c r="T20" s="135" t="s">
        <v>266</v>
      </c>
      <c r="U20" s="136"/>
      <c r="V20" s="137"/>
      <c r="W20" s="135" t="s">
        <v>267</v>
      </c>
      <c r="X20" s="136"/>
      <c r="Y20" s="137"/>
      <c r="Z20" s="135" t="s">
        <v>268</v>
      </c>
      <c r="AA20" s="136"/>
      <c r="AB20" s="137"/>
      <c r="AC20" s="135" t="s">
        <v>269</v>
      </c>
      <c r="AD20" s="136"/>
      <c r="AE20" s="137"/>
      <c r="AF20" s="135" t="s">
        <v>126</v>
      </c>
      <c r="AG20" s="136"/>
      <c r="AH20" s="137"/>
      <c r="AI20" s="135" t="s">
        <v>270</v>
      </c>
      <c r="AJ20" s="136"/>
      <c r="AK20" s="137"/>
      <c r="AL20" s="135" t="s">
        <v>271</v>
      </c>
      <c r="AM20" s="136"/>
      <c r="AN20" s="137"/>
      <c r="AO20" s="135" t="s">
        <v>272</v>
      </c>
      <c r="AP20" s="136"/>
      <c r="AQ20" s="137"/>
      <c r="AR20" s="135" t="s">
        <v>127</v>
      </c>
      <c r="AS20" s="136"/>
      <c r="AT20" s="137"/>
      <c r="AU20" s="135"/>
      <c r="AV20" s="136"/>
      <c r="AW20" s="137"/>
      <c r="AX20" s="135"/>
      <c r="AY20" s="136"/>
      <c r="AZ20" s="137"/>
      <c r="BA20" s="135"/>
      <c r="BB20" s="136"/>
      <c r="BC20" s="137"/>
      <c r="BD20" s="135"/>
      <c r="BE20" s="136"/>
      <c r="BF20" s="137"/>
      <c r="BG20" s="97" t="s">
        <v>30</v>
      </c>
      <c r="BH20" s="98" t="s">
        <v>31</v>
      </c>
    </row>
    <row r="21" spans="1:60" ht="12.75" customHeight="1" thickBot="1">
      <c r="A21" s="99" t="s">
        <v>32</v>
      </c>
      <c r="B21" s="55" t="s">
        <v>147</v>
      </c>
      <c r="C21" s="56" t="s">
        <v>148</v>
      </c>
      <c r="D21" s="57">
        <v>33159</v>
      </c>
      <c r="E21" s="135"/>
      <c r="F21" s="136"/>
      <c r="G21" s="137"/>
      <c r="H21" s="135"/>
      <c r="I21" s="136"/>
      <c r="J21" s="137"/>
      <c r="K21" s="135"/>
      <c r="L21" s="136"/>
      <c r="M21" s="137"/>
      <c r="N21" s="135"/>
      <c r="O21" s="136"/>
      <c r="P21" s="137"/>
      <c r="Q21" s="135"/>
      <c r="R21" s="136"/>
      <c r="S21" s="137"/>
      <c r="T21" s="135"/>
      <c r="U21" s="136"/>
      <c r="V21" s="137"/>
      <c r="W21" s="135" t="s">
        <v>239</v>
      </c>
      <c r="X21" s="136"/>
      <c r="Y21" s="137"/>
      <c r="Z21" s="135" t="s">
        <v>239</v>
      </c>
      <c r="AA21" s="136"/>
      <c r="AB21" s="137"/>
      <c r="AC21" s="135" t="s">
        <v>241</v>
      </c>
      <c r="AD21" s="136"/>
      <c r="AE21" s="137"/>
      <c r="AF21" s="135" t="s">
        <v>239</v>
      </c>
      <c r="AG21" s="136"/>
      <c r="AH21" s="137"/>
      <c r="AI21" s="135" t="s">
        <v>241</v>
      </c>
      <c r="AJ21" s="136"/>
      <c r="AK21" s="137"/>
      <c r="AL21" s="135" t="s">
        <v>241</v>
      </c>
      <c r="AM21" s="136"/>
      <c r="AN21" s="137"/>
      <c r="AO21" s="135" t="s">
        <v>242</v>
      </c>
      <c r="AP21" s="136"/>
      <c r="AQ21" s="137"/>
      <c r="AR21" s="135"/>
      <c r="AS21" s="136"/>
      <c r="AT21" s="137"/>
      <c r="AU21" s="135"/>
      <c r="AV21" s="136"/>
      <c r="AW21" s="137"/>
      <c r="AX21" s="135"/>
      <c r="AY21" s="136"/>
      <c r="AZ21" s="137"/>
      <c r="BA21" s="135"/>
      <c r="BB21" s="136"/>
      <c r="BC21" s="137"/>
      <c r="BD21" s="135"/>
      <c r="BE21" s="136"/>
      <c r="BF21" s="137"/>
      <c r="BG21" s="103">
        <v>1.66</v>
      </c>
      <c r="BH21" s="13">
        <f>IF(ISBLANK(BH20),"",INT(1.84523*(BG21*100-75)^1.348))</f>
        <v>806</v>
      </c>
    </row>
    <row r="22" spans="1:60" ht="12.75" customHeight="1" thickBot="1">
      <c r="A22" s="99" t="s">
        <v>34</v>
      </c>
      <c r="B22" s="55" t="s">
        <v>96</v>
      </c>
      <c r="C22" s="56" t="s">
        <v>97</v>
      </c>
      <c r="D22" s="57" t="s">
        <v>179</v>
      </c>
      <c r="E22" s="135"/>
      <c r="F22" s="136"/>
      <c r="G22" s="137"/>
      <c r="H22" s="135" t="s">
        <v>239</v>
      </c>
      <c r="I22" s="136"/>
      <c r="J22" s="137"/>
      <c r="K22" s="135" t="s">
        <v>241</v>
      </c>
      <c r="L22" s="136"/>
      <c r="M22" s="137"/>
      <c r="N22" s="135" t="s">
        <v>241</v>
      </c>
      <c r="O22" s="136"/>
      <c r="P22" s="137"/>
      <c r="Q22" s="135" t="s">
        <v>242</v>
      </c>
      <c r="R22" s="136"/>
      <c r="S22" s="137"/>
      <c r="T22" s="135"/>
      <c r="U22" s="136"/>
      <c r="V22" s="137"/>
      <c r="W22" s="135"/>
      <c r="X22" s="136"/>
      <c r="Y22" s="137"/>
      <c r="Z22" s="135"/>
      <c r="AA22" s="136"/>
      <c r="AB22" s="137"/>
      <c r="AC22" s="135"/>
      <c r="AD22" s="136"/>
      <c r="AE22" s="137"/>
      <c r="AF22" s="135"/>
      <c r="AG22" s="136"/>
      <c r="AH22" s="137"/>
      <c r="AI22" s="135"/>
      <c r="AJ22" s="136"/>
      <c r="AK22" s="137"/>
      <c r="AL22" s="135"/>
      <c r="AM22" s="136"/>
      <c r="AN22" s="137"/>
      <c r="AO22" s="135"/>
      <c r="AP22" s="136"/>
      <c r="AQ22" s="137"/>
      <c r="AR22" s="135"/>
      <c r="AS22" s="136"/>
      <c r="AT22" s="137"/>
      <c r="AU22" s="135"/>
      <c r="AV22" s="136"/>
      <c r="AW22" s="137"/>
      <c r="AX22" s="135"/>
      <c r="AY22" s="136"/>
      <c r="AZ22" s="137"/>
      <c r="BA22" s="135"/>
      <c r="BB22" s="136"/>
      <c r="BC22" s="137"/>
      <c r="BD22" s="135"/>
      <c r="BE22" s="136"/>
      <c r="BF22" s="137"/>
      <c r="BG22" s="103">
        <v>1.4</v>
      </c>
      <c r="BH22" s="13">
        <f aca="true" t="shared" si="1" ref="BH22:BH32">IF(ISBLANK(BH21),"",INT(1.84523*(BG22*100-75)^1.348))</f>
        <v>512</v>
      </c>
    </row>
    <row r="23" spans="1:60" ht="12.75" customHeight="1" thickBot="1">
      <c r="A23" s="99" t="s">
        <v>36</v>
      </c>
      <c r="B23" s="55" t="s">
        <v>39</v>
      </c>
      <c r="C23" s="56" t="s">
        <v>40</v>
      </c>
      <c r="D23" s="57">
        <v>33474</v>
      </c>
      <c r="E23" s="135"/>
      <c r="F23" s="136"/>
      <c r="G23" s="137"/>
      <c r="H23" s="135"/>
      <c r="I23" s="136"/>
      <c r="J23" s="137"/>
      <c r="K23" s="135"/>
      <c r="L23" s="136"/>
      <c r="M23" s="137"/>
      <c r="N23" s="135"/>
      <c r="O23" s="136"/>
      <c r="P23" s="137"/>
      <c r="Q23" s="135"/>
      <c r="R23" s="136"/>
      <c r="S23" s="137"/>
      <c r="T23" s="135" t="s">
        <v>241</v>
      </c>
      <c r="U23" s="136"/>
      <c r="V23" s="137"/>
      <c r="W23" s="135" t="s">
        <v>239</v>
      </c>
      <c r="X23" s="136"/>
      <c r="Y23" s="137"/>
      <c r="Z23" s="135" t="s">
        <v>239</v>
      </c>
      <c r="AA23" s="136"/>
      <c r="AB23" s="137"/>
      <c r="AC23" s="135" t="s">
        <v>239</v>
      </c>
      <c r="AD23" s="136"/>
      <c r="AE23" s="137"/>
      <c r="AF23" s="135" t="s">
        <v>239</v>
      </c>
      <c r="AG23" s="136"/>
      <c r="AH23" s="137"/>
      <c r="AI23" s="135" t="s">
        <v>239</v>
      </c>
      <c r="AJ23" s="136"/>
      <c r="AK23" s="137"/>
      <c r="AL23" s="135" t="s">
        <v>241</v>
      </c>
      <c r="AM23" s="136"/>
      <c r="AN23" s="137"/>
      <c r="AO23" s="135" t="s">
        <v>242</v>
      </c>
      <c r="AP23" s="136"/>
      <c r="AQ23" s="137"/>
      <c r="AR23" s="135"/>
      <c r="AS23" s="136"/>
      <c r="AT23" s="137"/>
      <c r="AU23" s="135"/>
      <c r="AV23" s="136"/>
      <c r="AW23" s="137"/>
      <c r="AX23" s="135"/>
      <c r="AY23" s="136"/>
      <c r="AZ23" s="137"/>
      <c r="BA23" s="135"/>
      <c r="BB23" s="136"/>
      <c r="BC23" s="137"/>
      <c r="BD23" s="135"/>
      <c r="BE23" s="136"/>
      <c r="BF23" s="137"/>
      <c r="BG23" s="103">
        <v>1.66</v>
      </c>
      <c r="BH23" s="13">
        <f t="shared" si="1"/>
        <v>806</v>
      </c>
    </row>
    <row r="24" spans="1:60" ht="12.75" customHeight="1" thickBot="1">
      <c r="A24" s="99" t="s">
        <v>35</v>
      </c>
      <c r="B24" s="55" t="s">
        <v>142</v>
      </c>
      <c r="C24" s="56" t="s">
        <v>72</v>
      </c>
      <c r="D24" s="57" t="s">
        <v>143</v>
      </c>
      <c r="E24" s="135"/>
      <c r="F24" s="136"/>
      <c r="G24" s="137"/>
      <c r="H24" s="135"/>
      <c r="I24" s="136"/>
      <c r="J24" s="137"/>
      <c r="K24" s="135"/>
      <c r="L24" s="136"/>
      <c r="M24" s="137"/>
      <c r="N24" s="135"/>
      <c r="O24" s="136"/>
      <c r="P24" s="137"/>
      <c r="Q24" s="135" t="s">
        <v>239</v>
      </c>
      <c r="R24" s="136"/>
      <c r="S24" s="137"/>
      <c r="T24" s="135" t="s">
        <v>239</v>
      </c>
      <c r="U24" s="136"/>
      <c r="V24" s="137"/>
      <c r="W24" s="135" t="s">
        <v>239</v>
      </c>
      <c r="X24" s="136"/>
      <c r="Y24" s="137"/>
      <c r="Z24" s="135" t="s">
        <v>241</v>
      </c>
      <c r="AA24" s="136"/>
      <c r="AB24" s="137"/>
      <c r="AC24" s="135" t="s">
        <v>243</v>
      </c>
      <c r="AD24" s="136"/>
      <c r="AE24" s="137"/>
      <c r="AF24" s="135" t="s">
        <v>242</v>
      </c>
      <c r="AG24" s="136"/>
      <c r="AH24" s="137"/>
      <c r="AI24" s="135"/>
      <c r="AJ24" s="136"/>
      <c r="AK24" s="137"/>
      <c r="AL24" s="135"/>
      <c r="AM24" s="136"/>
      <c r="AN24" s="137"/>
      <c r="AO24" s="135"/>
      <c r="AP24" s="136"/>
      <c r="AQ24" s="137"/>
      <c r="AR24" s="135"/>
      <c r="AS24" s="136"/>
      <c r="AT24" s="137"/>
      <c r="AU24" s="135"/>
      <c r="AV24" s="136"/>
      <c r="AW24" s="137"/>
      <c r="AX24" s="135"/>
      <c r="AY24" s="136"/>
      <c r="AZ24" s="137"/>
      <c r="BA24" s="135"/>
      <c r="BB24" s="136"/>
      <c r="BC24" s="137"/>
      <c r="BD24" s="135"/>
      <c r="BE24" s="136"/>
      <c r="BF24" s="137"/>
      <c r="BG24" s="103">
        <v>1.57</v>
      </c>
      <c r="BH24" s="13">
        <f t="shared" si="1"/>
        <v>701</v>
      </c>
    </row>
    <row r="25" spans="1:60" ht="12.75" customHeight="1" thickBot="1">
      <c r="A25" s="99" t="s">
        <v>33</v>
      </c>
      <c r="B25" s="55" t="s">
        <v>105</v>
      </c>
      <c r="C25" s="56" t="s">
        <v>159</v>
      </c>
      <c r="D25" s="57" t="s">
        <v>160</v>
      </c>
      <c r="E25" s="135"/>
      <c r="F25" s="136"/>
      <c r="G25" s="137"/>
      <c r="H25" s="135" t="s">
        <v>239</v>
      </c>
      <c r="I25" s="136"/>
      <c r="J25" s="137"/>
      <c r="K25" s="135" t="s">
        <v>241</v>
      </c>
      <c r="L25" s="136"/>
      <c r="M25" s="137"/>
      <c r="N25" s="135" t="s">
        <v>239</v>
      </c>
      <c r="O25" s="136"/>
      <c r="P25" s="137"/>
      <c r="Q25" s="135" t="s">
        <v>239</v>
      </c>
      <c r="R25" s="136"/>
      <c r="S25" s="137"/>
      <c r="T25" s="135" t="s">
        <v>241</v>
      </c>
      <c r="U25" s="136"/>
      <c r="V25" s="137"/>
      <c r="W25" s="135" t="s">
        <v>239</v>
      </c>
      <c r="X25" s="136"/>
      <c r="Y25" s="137"/>
      <c r="Z25" s="135" t="s">
        <v>242</v>
      </c>
      <c r="AA25" s="136"/>
      <c r="AB25" s="137"/>
      <c r="AC25" s="135"/>
      <c r="AD25" s="136"/>
      <c r="AE25" s="137"/>
      <c r="AF25" s="135"/>
      <c r="AG25" s="136"/>
      <c r="AH25" s="137"/>
      <c r="AI25" s="135"/>
      <c r="AJ25" s="136"/>
      <c r="AK25" s="137"/>
      <c r="AL25" s="135"/>
      <c r="AM25" s="136"/>
      <c r="AN25" s="137"/>
      <c r="AO25" s="135"/>
      <c r="AP25" s="136"/>
      <c r="AQ25" s="137"/>
      <c r="AR25" s="135"/>
      <c r="AS25" s="136"/>
      <c r="AT25" s="137"/>
      <c r="AU25" s="135"/>
      <c r="AV25" s="136"/>
      <c r="AW25" s="137"/>
      <c r="AX25" s="135"/>
      <c r="AY25" s="136"/>
      <c r="AZ25" s="137"/>
      <c r="BA25" s="135"/>
      <c r="BB25" s="136"/>
      <c r="BC25" s="137"/>
      <c r="BD25" s="135"/>
      <c r="BE25" s="136"/>
      <c r="BF25" s="137"/>
      <c r="BG25" s="103">
        <v>1.51</v>
      </c>
      <c r="BH25" s="13">
        <f t="shared" si="1"/>
        <v>632</v>
      </c>
    </row>
    <row r="26" spans="1:60" ht="12.75" customHeight="1" thickBot="1">
      <c r="A26" s="99" t="s">
        <v>41</v>
      </c>
      <c r="B26" s="55" t="s">
        <v>93</v>
      </c>
      <c r="C26" s="56" t="s">
        <v>94</v>
      </c>
      <c r="D26" s="57" t="s">
        <v>177</v>
      </c>
      <c r="E26" s="135"/>
      <c r="F26" s="136"/>
      <c r="G26" s="137"/>
      <c r="H26" s="135" t="s">
        <v>239</v>
      </c>
      <c r="I26" s="136"/>
      <c r="J26" s="137"/>
      <c r="K26" s="135" t="s">
        <v>239</v>
      </c>
      <c r="L26" s="136"/>
      <c r="M26" s="137"/>
      <c r="N26" s="135" t="s">
        <v>241</v>
      </c>
      <c r="O26" s="136"/>
      <c r="P26" s="137"/>
      <c r="Q26" s="135" t="s">
        <v>239</v>
      </c>
      <c r="R26" s="136"/>
      <c r="S26" s="137"/>
      <c r="T26" s="135" t="s">
        <v>242</v>
      </c>
      <c r="U26" s="136"/>
      <c r="V26" s="137"/>
      <c r="W26" s="135"/>
      <c r="X26" s="136"/>
      <c r="Y26" s="137"/>
      <c r="Z26" s="135"/>
      <c r="AA26" s="136"/>
      <c r="AB26" s="137"/>
      <c r="AC26" s="135"/>
      <c r="AD26" s="136"/>
      <c r="AE26" s="137"/>
      <c r="AF26" s="135"/>
      <c r="AG26" s="136"/>
      <c r="AH26" s="137"/>
      <c r="AI26" s="135"/>
      <c r="AJ26" s="136"/>
      <c r="AK26" s="137"/>
      <c r="AL26" s="135"/>
      <c r="AM26" s="136"/>
      <c r="AN26" s="137"/>
      <c r="AO26" s="135"/>
      <c r="AP26" s="136"/>
      <c r="AQ26" s="137"/>
      <c r="AR26" s="135"/>
      <c r="AS26" s="136"/>
      <c r="AT26" s="137"/>
      <c r="AU26" s="135"/>
      <c r="AV26" s="136"/>
      <c r="AW26" s="137"/>
      <c r="AX26" s="135"/>
      <c r="AY26" s="136"/>
      <c r="AZ26" s="137"/>
      <c r="BA26" s="135"/>
      <c r="BB26" s="136"/>
      <c r="BC26" s="137"/>
      <c r="BD26" s="135"/>
      <c r="BE26" s="136"/>
      <c r="BF26" s="137"/>
      <c r="BG26" s="103">
        <v>1.45</v>
      </c>
      <c r="BH26" s="13">
        <f t="shared" si="1"/>
        <v>566</v>
      </c>
    </row>
    <row r="27" spans="1:60" ht="12.75" customHeight="1" thickBot="1">
      <c r="A27" s="99"/>
      <c r="B27" s="55"/>
      <c r="C27" s="56"/>
      <c r="D27" s="57"/>
      <c r="E27" s="135"/>
      <c r="F27" s="136"/>
      <c r="G27" s="137"/>
      <c r="H27" s="135"/>
      <c r="I27" s="136"/>
      <c r="J27" s="137"/>
      <c r="K27" s="135"/>
      <c r="L27" s="136"/>
      <c r="M27" s="137"/>
      <c r="N27" s="135"/>
      <c r="O27" s="136"/>
      <c r="P27" s="137"/>
      <c r="Q27" s="135"/>
      <c r="R27" s="136"/>
      <c r="S27" s="137"/>
      <c r="T27" s="135"/>
      <c r="U27" s="136"/>
      <c r="V27" s="137"/>
      <c r="W27" s="135"/>
      <c r="X27" s="136"/>
      <c r="Y27" s="137"/>
      <c r="Z27" s="135"/>
      <c r="AA27" s="136"/>
      <c r="AB27" s="137"/>
      <c r="AC27" s="135"/>
      <c r="AD27" s="136"/>
      <c r="AE27" s="137"/>
      <c r="AF27" s="135"/>
      <c r="AG27" s="136"/>
      <c r="AH27" s="137"/>
      <c r="AI27" s="135"/>
      <c r="AJ27" s="136"/>
      <c r="AK27" s="137"/>
      <c r="AL27" s="135"/>
      <c r="AM27" s="136"/>
      <c r="AN27" s="137"/>
      <c r="AO27" s="135"/>
      <c r="AP27" s="136"/>
      <c r="AQ27" s="137"/>
      <c r="AR27" s="135"/>
      <c r="AS27" s="136"/>
      <c r="AT27" s="137"/>
      <c r="AU27" s="135"/>
      <c r="AV27" s="136"/>
      <c r="AW27" s="137"/>
      <c r="AX27" s="135"/>
      <c r="AY27" s="136"/>
      <c r="AZ27" s="137"/>
      <c r="BA27" s="135"/>
      <c r="BB27" s="136"/>
      <c r="BC27" s="137"/>
      <c r="BD27" s="135"/>
      <c r="BE27" s="136"/>
      <c r="BF27" s="137"/>
      <c r="BG27" s="103"/>
      <c r="BH27" s="22" t="e">
        <f t="shared" si="1"/>
        <v>#NUM!</v>
      </c>
    </row>
    <row r="28" spans="1:60" ht="12.75" customHeight="1" thickBot="1">
      <c r="A28" s="99"/>
      <c r="B28" s="55"/>
      <c r="C28" s="56"/>
      <c r="D28" s="57"/>
      <c r="E28" s="135"/>
      <c r="F28" s="136"/>
      <c r="G28" s="137"/>
      <c r="H28" s="135"/>
      <c r="I28" s="136"/>
      <c r="J28" s="137"/>
      <c r="K28" s="135"/>
      <c r="L28" s="136"/>
      <c r="M28" s="137"/>
      <c r="N28" s="135"/>
      <c r="O28" s="136"/>
      <c r="P28" s="137"/>
      <c r="Q28" s="135"/>
      <c r="R28" s="136"/>
      <c r="S28" s="137"/>
      <c r="T28" s="135"/>
      <c r="U28" s="136"/>
      <c r="V28" s="137"/>
      <c r="W28" s="135"/>
      <c r="X28" s="136"/>
      <c r="Y28" s="137"/>
      <c r="Z28" s="135"/>
      <c r="AA28" s="136"/>
      <c r="AB28" s="137"/>
      <c r="AC28" s="135"/>
      <c r="AD28" s="136"/>
      <c r="AE28" s="137"/>
      <c r="AF28" s="135"/>
      <c r="AG28" s="136"/>
      <c r="AH28" s="137"/>
      <c r="AI28" s="135"/>
      <c r="AJ28" s="136"/>
      <c r="AK28" s="137"/>
      <c r="AL28" s="135"/>
      <c r="AM28" s="136"/>
      <c r="AN28" s="137"/>
      <c r="AO28" s="135"/>
      <c r="AP28" s="136"/>
      <c r="AQ28" s="137"/>
      <c r="AR28" s="135"/>
      <c r="AS28" s="136"/>
      <c r="AT28" s="137"/>
      <c r="AU28" s="135"/>
      <c r="AV28" s="136"/>
      <c r="AW28" s="137"/>
      <c r="AX28" s="135"/>
      <c r="AY28" s="136"/>
      <c r="AZ28" s="137"/>
      <c r="BA28" s="135"/>
      <c r="BB28" s="136"/>
      <c r="BC28" s="137"/>
      <c r="BD28" s="135"/>
      <c r="BE28" s="136"/>
      <c r="BF28" s="137"/>
      <c r="BG28" s="103"/>
      <c r="BH28" s="22" t="e">
        <f t="shared" si="1"/>
        <v>#NUM!</v>
      </c>
    </row>
    <row r="29" spans="1:60" ht="12.75" customHeight="1" thickBot="1">
      <c r="A29" s="99" t="s">
        <v>32</v>
      </c>
      <c r="B29" s="55" t="s">
        <v>208</v>
      </c>
      <c r="C29" s="56" t="s">
        <v>209</v>
      </c>
      <c r="D29" s="57" t="s">
        <v>210</v>
      </c>
      <c r="E29" s="135"/>
      <c r="F29" s="136"/>
      <c r="G29" s="137"/>
      <c r="H29" s="135"/>
      <c r="I29" s="136"/>
      <c r="J29" s="137"/>
      <c r="K29" s="135"/>
      <c r="L29" s="136"/>
      <c r="M29" s="137"/>
      <c r="N29" s="135"/>
      <c r="O29" s="136"/>
      <c r="P29" s="137"/>
      <c r="Q29" s="135"/>
      <c r="R29" s="136"/>
      <c r="S29" s="137"/>
      <c r="T29" s="135"/>
      <c r="U29" s="136"/>
      <c r="V29" s="137"/>
      <c r="W29" s="135"/>
      <c r="X29" s="136"/>
      <c r="Y29" s="137"/>
      <c r="Z29" s="135"/>
      <c r="AA29" s="136"/>
      <c r="AB29" s="137"/>
      <c r="AC29" s="135" t="s">
        <v>239</v>
      </c>
      <c r="AD29" s="136"/>
      <c r="AE29" s="137"/>
      <c r="AF29" s="135" t="s">
        <v>239</v>
      </c>
      <c r="AG29" s="136"/>
      <c r="AH29" s="137"/>
      <c r="AI29" s="135" t="s">
        <v>239</v>
      </c>
      <c r="AJ29" s="136"/>
      <c r="AK29" s="137"/>
      <c r="AL29" s="135" t="s">
        <v>239</v>
      </c>
      <c r="AM29" s="136"/>
      <c r="AN29" s="137"/>
      <c r="AO29" s="135" t="s">
        <v>241</v>
      </c>
      <c r="AP29" s="136"/>
      <c r="AQ29" s="137"/>
      <c r="AR29" s="135" t="s">
        <v>242</v>
      </c>
      <c r="AS29" s="136"/>
      <c r="AT29" s="137"/>
      <c r="AU29" s="135"/>
      <c r="AV29" s="136"/>
      <c r="AW29" s="137"/>
      <c r="AX29" s="135"/>
      <c r="AY29" s="136"/>
      <c r="AZ29" s="137"/>
      <c r="BA29" s="135"/>
      <c r="BB29" s="136"/>
      <c r="BC29" s="137"/>
      <c r="BD29" s="135"/>
      <c r="BE29" s="136"/>
      <c r="BF29" s="137"/>
      <c r="BG29" s="103">
        <v>1.69</v>
      </c>
      <c r="BH29" s="13">
        <f t="shared" si="1"/>
        <v>842</v>
      </c>
    </row>
    <row r="30" spans="1:60" ht="12.75" customHeight="1" thickBot="1">
      <c r="A30" s="99" t="s">
        <v>34</v>
      </c>
      <c r="B30" s="55" t="s">
        <v>87</v>
      </c>
      <c r="C30" s="56" t="s">
        <v>88</v>
      </c>
      <c r="D30" s="57">
        <v>32620</v>
      </c>
      <c r="E30" s="135" t="s">
        <v>239</v>
      </c>
      <c r="F30" s="136"/>
      <c r="G30" s="137"/>
      <c r="H30" s="135" t="s">
        <v>243</v>
      </c>
      <c r="I30" s="136"/>
      <c r="J30" s="137"/>
      <c r="K30" s="135" t="s">
        <v>243</v>
      </c>
      <c r="L30" s="136"/>
      <c r="M30" s="137"/>
      <c r="N30" s="135" t="s">
        <v>242</v>
      </c>
      <c r="O30" s="136"/>
      <c r="P30" s="137"/>
      <c r="Q30" s="135"/>
      <c r="R30" s="136"/>
      <c r="S30" s="137"/>
      <c r="T30" s="135"/>
      <c r="U30" s="136"/>
      <c r="V30" s="137"/>
      <c r="W30" s="135"/>
      <c r="X30" s="136"/>
      <c r="Y30" s="137"/>
      <c r="Z30" s="135"/>
      <c r="AA30" s="136"/>
      <c r="AB30" s="137"/>
      <c r="AC30" s="135"/>
      <c r="AD30" s="136"/>
      <c r="AE30" s="137"/>
      <c r="AF30" s="135"/>
      <c r="AG30" s="136"/>
      <c r="AH30" s="137"/>
      <c r="AI30" s="135"/>
      <c r="AJ30" s="136"/>
      <c r="AK30" s="137"/>
      <c r="AL30" s="135"/>
      <c r="AM30" s="136"/>
      <c r="AN30" s="137"/>
      <c r="AO30" s="135"/>
      <c r="AP30" s="136"/>
      <c r="AQ30" s="137"/>
      <c r="AR30" s="135"/>
      <c r="AS30" s="136"/>
      <c r="AT30" s="137"/>
      <c r="AU30" s="135"/>
      <c r="AV30" s="136"/>
      <c r="AW30" s="137"/>
      <c r="AX30" s="135"/>
      <c r="AY30" s="136"/>
      <c r="AZ30" s="137"/>
      <c r="BA30" s="135"/>
      <c r="BB30" s="136"/>
      <c r="BC30" s="137"/>
      <c r="BD30" s="135"/>
      <c r="BE30" s="136"/>
      <c r="BF30" s="137"/>
      <c r="BG30" s="103">
        <v>1.35</v>
      </c>
      <c r="BH30" s="13">
        <f t="shared" si="1"/>
        <v>460</v>
      </c>
    </row>
    <row r="31" spans="1:60" ht="12.75" customHeight="1" thickBot="1">
      <c r="A31" s="99" t="s">
        <v>36</v>
      </c>
      <c r="B31" s="55" t="s">
        <v>204</v>
      </c>
      <c r="C31" s="56" t="s">
        <v>205</v>
      </c>
      <c r="D31" s="57" t="s">
        <v>206</v>
      </c>
      <c r="E31" s="135"/>
      <c r="F31" s="136"/>
      <c r="G31" s="137"/>
      <c r="H31" s="135"/>
      <c r="I31" s="136"/>
      <c r="J31" s="137"/>
      <c r="K31" s="135"/>
      <c r="L31" s="136"/>
      <c r="M31" s="137"/>
      <c r="N31" s="135"/>
      <c r="O31" s="136"/>
      <c r="P31" s="137"/>
      <c r="Q31" s="135"/>
      <c r="R31" s="136"/>
      <c r="S31" s="137"/>
      <c r="T31" s="135"/>
      <c r="U31" s="136"/>
      <c r="V31" s="137"/>
      <c r="W31" s="135"/>
      <c r="X31" s="136"/>
      <c r="Y31" s="137"/>
      <c r="Z31" s="135" t="s">
        <v>239</v>
      </c>
      <c r="AA31" s="136"/>
      <c r="AB31" s="137"/>
      <c r="AC31" s="135" t="s">
        <v>239</v>
      </c>
      <c r="AD31" s="136"/>
      <c r="AE31" s="137"/>
      <c r="AF31" s="135" t="s">
        <v>241</v>
      </c>
      <c r="AG31" s="136"/>
      <c r="AH31" s="137"/>
      <c r="AI31" s="135" t="s">
        <v>241</v>
      </c>
      <c r="AJ31" s="136"/>
      <c r="AK31" s="137"/>
      <c r="AL31" s="135" t="s">
        <v>241</v>
      </c>
      <c r="AM31" s="136"/>
      <c r="AN31" s="137"/>
      <c r="AO31" s="135" t="s">
        <v>242</v>
      </c>
      <c r="AP31" s="136"/>
      <c r="AQ31" s="137"/>
      <c r="AR31" s="135"/>
      <c r="AS31" s="136"/>
      <c r="AT31" s="137"/>
      <c r="AU31" s="135"/>
      <c r="AV31" s="136"/>
      <c r="AW31" s="137"/>
      <c r="AX31" s="135"/>
      <c r="AY31" s="136"/>
      <c r="AZ31" s="137"/>
      <c r="BA31" s="135"/>
      <c r="BB31" s="136"/>
      <c r="BC31" s="137"/>
      <c r="BD31" s="135"/>
      <c r="BE31" s="136"/>
      <c r="BF31" s="137"/>
      <c r="BG31" s="103">
        <v>1.66</v>
      </c>
      <c r="BH31" s="13">
        <f t="shared" si="1"/>
        <v>806</v>
      </c>
    </row>
    <row r="32" spans="1:60" ht="12.75" customHeight="1" thickBot="1">
      <c r="A32" s="99" t="s">
        <v>35</v>
      </c>
      <c r="B32" s="55"/>
      <c r="C32" s="56"/>
      <c r="D32" s="57"/>
      <c r="E32" s="135"/>
      <c r="F32" s="136"/>
      <c r="G32" s="137"/>
      <c r="H32" s="135"/>
      <c r="I32" s="136"/>
      <c r="J32" s="137"/>
      <c r="K32" s="135"/>
      <c r="L32" s="136"/>
      <c r="M32" s="137"/>
      <c r="N32" s="135"/>
      <c r="O32" s="136"/>
      <c r="P32" s="137"/>
      <c r="Q32" s="135"/>
      <c r="R32" s="136"/>
      <c r="S32" s="137"/>
      <c r="T32" s="135"/>
      <c r="U32" s="136"/>
      <c r="V32" s="137"/>
      <c r="W32" s="135"/>
      <c r="X32" s="136"/>
      <c r="Y32" s="137"/>
      <c r="Z32" s="135"/>
      <c r="AA32" s="136"/>
      <c r="AB32" s="137"/>
      <c r="AC32" s="135"/>
      <c r="AD32" s="136"/>
      <c r="AE32" s="137"/>
      <c r="AF32" s="135"/>
      <c r="AG32" s="136"/>
      <c r="AH32" s="137"/>
      <c r="AI32" s="135"/>
      <c r="AJ32" s="136"/>
      <c r="AK32" s="137"/>
      <c r="AL32" s="135"/>
      <c r="AM32" s="136"/>
      <c r="AN32" s="137"/>
      <c r="AO32" s="135"/>
      <c r="AP32" s="136"/>
      <c r="AQ32" s="137"/>
      <c r="AR32" s="135"/>
      <c r="AS32" s="136"/>
      <c r="AT32" s="137"/>
      <c r="AU32" s="135"/>
      <c r="AV32" s="136"/>
      <c r="AW32" s="137"/>
      <c r="AX32" s="135"/>
      <c r="AY32" s="136"/>
      <c r="AZ32" s="137"/>
      <c r="BA32" s="135"/>
      <c r="BB32" s="136"/>
      <c r="BC32" s="137"/>
      <c r="BD32" s="135"/>
      <c r="BE32" s="136"/>
      <c r="BF32" s="137"/>
      <c r="BG32" s="103"/>
      <c r="BH32" s="22" t="e">
        <f t="shared" si="1"/>
        <v>#NUM!</v>
      </c>
    </row>
    <row r="33" spans="1:59" ht="12" customHeight="1">
      <c r="A33" s="87"/>
      <c r="B33" s="88"/>
      <c r="C33" s="89"/>
      <c r="D33" s="90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91"/>
    </row>
    <row r="34" ht="12.75">
      <c r="D34" s="80"/>
    </row>
    <row r="35" ht="12.75">
      <c r="D35" s="80"/>
    </row>
    <row r="36" ht="12.75">
      <c r="D36" s="80"/>
    </row>
    <row r="37" ht="12.75">
      <c r="D37" s="80"/>
    </row>
    <row r="38" ht="12.75">
      <c r="D38" s="80"/>
    </row>
    <row r="39" ht="12.75">
      <c r="D39" s="80"/>
    </row>
    <row r="40" ht="12.75">
      <c r="D40" s="80"/>
    </row>
    <row r="41" ht="12.75">
      <c r="D41" s="80"/>
    </row>
    <row r="42" ht="12.75">
      <c r="D42" s="80"/>
    </row>
    <row r="43" ht="12.75">
      <c r="D43" s="80"/>
    </row>
    <row r="44" ht="12.75">
      <c r="D44" s="80"/>
    </row>
    <row r="45" ht="12.75">
      <c r="D45" s="80"/>
    </row>
    <row r="46" ht="12.75">
      <c r="D46" s="80"/>
    </row>
    <row r="47" ht="12.75">
      <c r="D47" s="80"/>
    </row>
  </sheetData>
  <sheetProtection/>
  <mergeCells count="432">
    <mergeCell ref="BA32:BC32"/>
    <mergeCell ref="BD32:BF32"/>
    <mergeCell ref="AO32:AQ32"/>
    <mergeCell ref="AR32:AT32"/>
    <mergeCell ref="AU32:AW32"/>
    <mergeCell ref="AX32:AZ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AO31:AQ31"/>
    <mergeCell ref="AR31:AT31"/>
    <mergeCell ref="AU31:AW31"/>
    <mergeCell ref="AX31:AZ31"/>
    <mergeCell ref="BA31:BC31"/>
    <mergeCell ref="BD31:BF31"/>
    <mergeCell ref="W31:Y31"/>
    <mergeCell ref="Z31:AB31"/>
    <mergeCell ref="AC31:AE31"/>
    <mergeCell ref="AF31:AH31"/>
    <mergeCell ref="AI31:AK31"/>
    <mergeCell ref="AL31:AN31"/>
    <mergeCell ref="E31:G31"/>
    <mergeCell ref="H31:J31"/>
    <mergeCell ref="K31:M31"/>
    <mergeCell ref="N31:P31"/>
    <mergeCell ref="Q31:S31"/>
    <mergeCell ref="T31:V31"/>
    <mergeCell ref="AO30:AQ30"/>
    <mergeCell ref="AR30:AT30"/>
    <mergeCell ref="AU30:AW30"/>
    <mergeCell ref="AX30:AZ30"/>
    <mergeCell ref="BA30:BC30"/>
    <mergeCell ref="BD30:BF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AO29:AQ29"/>
    <mergeCell ref="AR29:AT29"/>
    <mergeCell ref="AU29:AW29"/>
    <mergeCell ref="AX29:AZ29"/>
    <mergeCell ref="BA29:BC29"/>
    <mergeCell ref="BD29:BF29"/>
    <mergeCell ref="W29:Y29"/>
    <mergeCell ref="Z29:AB29"/>
    <mergeCell ref="AC29:AE29"/>
    <mergeCell ref="AF29:AH29"/>
    <mergeCell ref="AI29:AK29"/>
    <mergeCell ref="AL29:AN29"/>
    <mergeCell ref="E29:G29"/>
    <mergeCell ref="H29:J29"/>
    <mergeCell ref="K29:M29"/>
    <mergeCell ref="N29:P29"/>
    <mergeCell ref="Q29:S29"/>
    <mergeCell ref="T29:V29"/>
    <mergeCell ref="AO28:AQ28"/>
    <mergeCell ref="AR28:AT28"/>
    <mergeCell ref="AU28:AW28"/>
    <mergeCell ref="AX28:AZ28"/>
    <mergeCell ref="BA28:BC28"/>
    <mergeCell ref="BD28:BF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AO27:AQ27"/>
    <mergeCell ref="AR27:AT27"/>
    <mergeCell ref="AU27:AW27"/>
    <mergeCell ref="AX27:AZ27"/>
    <mergeCell ref="BA27:BC27"/>
    <mergeCell ref="BD27:BF27"/>
    <mergeCell ref="W27:Y27"/>
    <mergeCell ref="Z27:AB27"/>
    <mergeCell ref="AC27:AE27"/>
    <mergeCell ref="AF27:AH27"/>
    <mergeCell ref="AI27:AK27"/>
    <mergeCell ref="AL27:AN27"/>
    <mergeCell ref="E27:G27"/>
    <mergeCell ref="H27:J27"/>
    <mergeCell ref="K27:M27"/>
    <mergeCell ref="N27:P27"/>
    <mergeCell ref="Q27:S27"/>
    <mergeCell ref="T27:V27"/>
    <mergeCell ref="AO26:AQ26"/>
    <mergeCell ref="AR26:AT26"/>
    <mergeCell ref="AU26:AW26"/>
    <mergeCell ref="AX26:AZ26"/>
    <mergeCell ref="BA26:BC26"/>
    <mergeCell ref="BD26:BF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AO25:AQ25"/>
    <mergeCell ref="AR25:AT25"/>
    <mergeCell ref="AU25:AW25"/>
    <mergeCell ref="AX25:AZ25"/>
    <mergeCell ref="BA25:BC25"/>
    <mergeCell ref="BD25:BF25"/>
    <mergeCell ref="W25:Y25"/>
    <mergeCell ref="Z25:AB25"/>
    <mergeCell ref="AC25:AE25"/>
    <mergeCell ref="AF25:AH25"/>
    <mergeCell ref="AI25:AK25"/>
    <mergeCell ref="AL25:AN25"/>
    <mergeCell ref="E25:G25"/>
    <mergeCell ref="H25:J25"/>
    <mergeCell ref="K25:M25"/>
    <mergeCell ref="N25:P25"/>
    <mergeCell ref="Q25:S25"/>
    <mergeCell ref="T25:V25"/>
    <mergeCell ref="AO24:AQ24"/>
    <mergeCell ref="AR24:AT24"/>
    <mergeCell ref="AU24:AW24"/>
    <mergeCell ref="AX24:AZ24"/>
    <mergeCell ref="BA24:BC24"/>
    <mergeCell ref="BD24:BF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AO23:AQ23"/>
    <mergeCell ref="AR23:AT23"/>
    <mergeCell ref="AU23:AW23"/>
    <mergeCell ref="AX23:AZ23"/>
    <mergeCell ref="BA23:BC23"/>
    <mergeCell ref="BD23:BF23"/>
    <mergeCell ref="W23:Y23"/>
    <mergeCell ref="Z23:AB23"/>
    <mergeCell ref="AC23:AE23"/>
    <mergeCell ref="AF23:AH23"/>
    <mergeCell ref="AI23:AK23"/>
    <mergeCell ref="AL23:AN23"/>
    <mergeCell ref="E23:G23"/>
    <mergeCell ref="H23:J23"/>
    <mergeCell ref="K23:M23"/>
    <mergeCell ref="N23:P23"/>
    <mergeCell ref="Q23:S23"/>
    <mergeCell ref="T23:V23"/>
    <mergeCell ref="AO22:AQ22"/>
    <mergeCell ref="AR22:AT22"/>
    <mergeCell ref="AU22:AW22"/>
    <mergeCell ref="AX22:AZ22"/>
    <mergeCell ref="BA22:BC22"/>
    <mergeCell ref="BD22:BF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AO21:AQ21"/>
    <mergeCell ref="AR21:AT21"/>
    <mergeCell ref="AU21:AW21"/>
    <mergeCell ref="AX21:AZ21"/>
    <mergeCell ref="BA21:BC21"/>
    <mergeCell ref="BD21:BF21"/>
    <mergeCell ref="W21:Y21"/>
    <mergeCell ref="Z21:AB21"/>
    <mergeCell ref="AC21:AE21"/>
    <mergeCell ref="AF21:AH21"/>
    <mergeCell ref="AI21:AK21"/>
    <mergeCell ref="AL21:AN21"/>
    <mergeCell ref="E21:G21"/>
    <mergeCell ref="H21:J21"/>
    <mergeCell ref="K21:M21"/>
    <mergeCell ref="N21:P21"/>
    <mergeCell ref="Q21:S21"/>
    <mergeCell ref="T21:V21"/>
    <mergeCell ref="AO15:AQ15"/>
    <mergeCell ref="AR15:AT15"/>
    <mergeCell ref="AU15:AW15"/>
    <mergeCell ref="AX15:AZ15"/>
    <mergeCell ref="BA15:BC15"/>
    <mergeCell ref="BD15:BF15"/>
    <mergeCell ref="W15:Y15"/>
    <mergeCell ref="Z15:AB15"/>
    <mergeCell ref="AC15:AE15"/>
    <mergeCell ref="AF15:AH15"/>
    <mergeCell ref="AI15:AK15"/>
    <mergeCell ref="AL15:AN15"/>
    <mergeCell ref="E15:G15"/>
    <mergeCell ref="H15:J15"/>
    <mergeCell ref="K15:M15"/>
    <mergeCell ref="N15:P15"/>
    <mergeCell ref="Q15:S15"/>
    <mergeCell ref="T15:V15"/>
    <mergeCell ref="AO14:AQ14"/>
    <mergeCell ref="AR14:AT14"/>
    <mergeCell ref="AU14:AW14"/>
    <mergeCell ref="AX14:AZ14"/>
    <mergeCell ref="BA14:BC14"/>
    <mergeCell ref="BD14:BF14"/>
    <mergeCell ref="W14:Y14"/>
    <mergeCell ref="Z14:AB14"/>
    <mergeCell ref="AC14:AE14"/>
    <mergeCell ref="AF14:AH14"/>
    <mergeCell ref="AI14:AK14"/>
    <mergeCell ref="AL14:AN14"/>
    <mergeCell ref="AU13:AW13"/>
    <mergeCell ref="AX13:AZ13"/>
    <mergeCell ref="BA13:BC13"/>
    <mergeCell ref="BD13:BF13"/>
    <mergeCell ref="E14:G14"/>
    <mergeCell ref="H14:J14"/>
    <mergeCell ref="K14:M14"/>
    <mergeCell ref="N14:P14"/>
    <mergeCell ref="Q14:S14"/>
    <mergeCell ref="T14:V14"/>
    <mergeCell ref="AC13:AE13"/>
    <mergeCell ref="AF13:AH13"/>
    <mergeCell ref="AI13:AK13"/>
    <mergeCell ref="AL13:AN13"/>
    <mergeCell ref="AO13:AQ13"/>
    <mergeCell ref="AR13:AT13"/>
    <mergeCell ref="BA12:BC12"/>
    <mergeCell ref="BD12:BF12"/>
    <mergeCell ref="E13:G13"/>
    <mergeCell ref="H13:J13"/>
    <mergeCell ref="K13:M13"/>
    <mergeCell ref="N13:P13"/>
    <mergeCell ref="Q13:S13"/>
    <mergeCell ref="T13:V13"/>
    <mergeCell ref="W13:Y13"/>
    <mergeCell ref="Z13:AB13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AO10:AQ10"/>
    <mergeCell ref="AR10:AT10"/>
    <mergeCell ref="AU10:AW10"/>
    <mergeCell ref="AX10:AZ10"/>
    <mergeCell ref="BA10:BC10"/>
    <mergeCell ref="BD10:BF10"/>
    <mergeCell ref="W10:Y10"/>
    <mergeCell ref="Z10:AB10"/>
    <mergeCell ref="AC10:AE10"/>
    <mergeCell ref="AF10:AH10"/>
    <mergeCell ref="AI10:AK10"/>
    <mergeCell ref="AL10:AN10"/>
    <mergeCell ref="AO9:AQ9"/>
    <mergeCell ref="AR9:AT9"/>
    <mergeCell ref="AU9:AW9"/>
    <mergeCell ref="AX9:AZ9"/>
    <mergeCell ref="E10:G10"/>
    <mergeCell ref="H10:J10"/>
    <mergeCell ref="K10:M10"/>
    <mergeCell ref="N10:P10"/>
    <mergeCell ref="Q10:S10"/>
    <mergeCell ref="T10:V10"/>
    <mergeCell ref="W9:Y9"/>
    <mergeCell ref="Z9:AB9"/>
    <mergeCell ref="AC9:AE9"/>
    <mergeCell ref="AF9:AH9"/>
    <mergeCell ref="AI9:AK9"/>
    <mergeCell ref="AL9:AN9"/>
    <mergeCell ref="AO8:AQ8"/>
    <mergeCell ref="AR8:AT8"/>
    <mergeCell ref="AU8:AW8"/>
    <mergeCell ref="AX8:AZ8"/>
    <mergeCell ref="E9:G9"/>
    <mergeCell ref="H9:J9"/>
    <mergeCell ref="K9:M9"/>
    <mergeCell ref="N9:P9"/>
    <mergeCell ref="Q9:S9"/>
    <mergeCell ref="T9:V9"/>
    <mergeCell ref="W8:Y8"/>
    <mergeCell ref="Z8:AB8"/>
    <mergeCell ref="AC8:AE8"/>
    <mergeCell ref="AF8:AH8"/>
    <mergeCell ref="AI8:AK8"/>
    <mergeCell ref="AL8:AN8"/>
    <mergeCell ref="AO7:AQ7"/>
    <mergeCell ref="AR7:AT7"/>
    <mergeCell ref="AU7:AW7"/>
    <mergeCell ref="AX7:AZ7"/>
    <mergeCell ref="E8:G8"/>
    <mergeCell ref="H8:J8"/>
    <mergeCell ref="K8:M8"/>
    <mergeCell ref="N8:P8"/>
    <mergeCell ref="Q8:S8"/>
    <mergeCell ref="T8:V8"/>
    <mergeCell ref="W7:Y7"/>
    <mergeCell ref="Z7:AB7"/>
    <mergeCell ref="AC7:AE7"/>
    <mergeCell ref="AF7:AH7"/>
    <mergeCell ref="AI7:AK7"/>
    <mergeCell ref="AL7:AN7"/>
    <mergeCell ref="E7:G7"/>
    <mergeCell ref="H7:J7"/>
    <mergeCell ref="K7:M7"/>
    <mergeCell ref="N7:P7"/>
    <mergeCell ref="Q7:S7"/>
    <mergeCell ref="T7:V7"/>
    <mergeCell ref="BA6:BC6"/>
    <mergeCell ref="BA20:BC20"/>
    <mergeCell ref="BD6:BF6"/>
    <mergeCell ref="BD20:BF20"/>
    <mergeCell ref="BA7:BC7"/>
    <mergeCell ref="BD7:BF7"/>
    <mergeCell ref="BA8:BC8"/>
    <mergeCell ref="BD8:BF8"/>
    <mergeCell ref="BA9:BC9"/>
    <mergeCell ref="BD9:BF9"/>
    <mergeCell ref="AU6:AW6"/>
    <mergeCell ref="AX6:AZ6"/>
    <mergeCell ref="AI6:AK6"/>
    <mergeCell ref="AL6:AN6"/>
    <mergeCell ref="AO6:AQ6"/>
    <mergeCell ref="AR6:AT6"/>
    <mergeCell ref="H6:J6"/>
    <mergeCell ref="E6:G6"/>
    <mergeCell ref="AC6:AE6"/>
    <mergeCell ref="AF6:AH6"/>
    <mergeCell ref="N6:P6"/>
    <mergeCell ref="K6:M6"/>
    <mergeCell ref="W6:Y6"/>
    <mergeCell ref="T6:V6"/>
    <mergeCell ref="Q6:S6"/>
    <mergeCell ref="Z6:AB6"/>
    <mergeCell ref="Q20:S20"/>
    <mergeCell ref="T20:V20"/>
    <mergeCell ref="W20:Y20"/>
    <mergeCell ref="Z20:AB20"/>
    <mergeCell ref="E20:G20"/>
    <mergeCell ref="H20:J20"/>
    <mergeCell ref="K20:M20"/>
    <mergeCell ref="N20:P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Q16:S16"/>
    <mergeCell ref="T16:V16"/>
    <mergeCell ref="W16:Y16"/>
    <mergeCell ref="Z16:AB16"/>
    <mergeCell ref="E16:G16"/>
    <mergeCell ref="H16:J16"/>
    <mergeCell ref="K16:M16"/>
    <mergeCell ref="N16:P16"/>
    <mergeCell ref="W11:Y11"/>
    <mergeCell ref="Z11:AB11"/>
    <mergeCell ref="AO16:AQ16"/>
    <mergeCell ref="AR16:AT16"/>
    <mergeCell ref="AU16:AW16"/>
    <mergeCell ref="AX16:AZ16"/>
    <mergeCell ref="AC16:AE16"/>
    <mergeCell ref="AF16:AH16"/>
    <mergeCell ref="AI16:AK16"/>
    <mergeCell ref="AL16:AN16"/>
    <mergeCell ref="E11:G11"/>
    <mergeCell ref="H11:J11"/>
    <mergeCell ref="K11:M11"/>
    <mergeCell ref="N11:P11"/>
    <mergeCell ref="Q11:S11"/>
    <mergeCell ref="T11:V11"/>
    <mergeCell ref="AC11:AE11"/>
    <mergeCell ref="AF11:AH11"/>
    <mergeCell ref="AI11:AK11"/>
    <mergeCell ref="AL11:AN11"/>
    <mergeCell ref="BA16:BC16"/>
    <mergeCell ref="BD16:BF16"/>
    <mergeCell ref="AO12:AQ12"/>
    <mergeCell ref="AR12:AT12"/>
    <mergeCell ref="AU12:AW12"/>
    <mergeCell ref="AX12:AZ12"/>
    <mergeCell ref="BA11:BC11"/>
    <mergeCell ref="BD11:BF11"/>
    <mergeCell ref="AO11:AQ11"/>
    <mergeCell ref="AR11:AT11"/>
    <mergeCell ref="AU11:AW11"/>
    <mergeCell ref="AX11:AZ11"/>
  </mergeCells>
  <printOptions horizontalCentered="1"/>
  <pageMargins left="0.17" right="0.28" top="0.7874015748031497" bottom="0.38" header="0.5118110236220472" footer="0.2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="90" zoomScaleNormal="90" zoomScalePageLayoutView="0" workbookViewId="0" topLeftCell="A10">
      <selection activeCell="J29" sqref="J29"/>
    </sheetView>
  </sheetViews>
  <sheetFormatPr defaultColWidth="9.140625" defaultRowHeight="12.75"/>
  <cols>
    <col min="1" max="1" width="5.421875" style="40" customWidth="1"/>
    <col min="2" max="2" width="12.00390625" style="40" bestFit="1" customWidth="1"/>
    <col min="3" max="3" width="14.28125" style="40" customWidth="1"/>
    <col min="4" max="4" width="10.28125" style="40" customWidth="1"/>
    <col min="5" max="5" width="11.8515625" style="40" customWidth="1"/>
    <col min="6" max="8" width="5.57421875" style="75" customWidth="1"/>
    <col min="9" max="9" width="6.57421875" style="62" customWidth="1"/>
    <col min="10" max="10" width="6.421875" style="40" customWidth="1"/>
    <col min="11" max="14" width="9.140625" style="40" customWidth="1"/>
    <col min="15" max="15" width="10.00390625" style="40" bestFit="1" customWidth="1"/>
    <col min="16" max="16384" width="9.140625" style="40" customWidth="1"/>
  </cols>
  <sheetData>
    <row r="1" spans="2:9" ht="18.75">
      <c r="B1" s="41"/>
      <c r="D1" s="1" t="s">
        <v>167</v>
      </c>
      <c r="E1" s="42"/>
      <c r="F1" s="40"/>
      <c r="G1" s="40"/>
      <c r="H1" s="40"/>
      <c r="I1" s="40"/>
    </row>
    <row r="2" spans="2:10" ht="18.75">
      <c r="B2" s="44"/>
      <c r="D2" s="41" t="s">
        <v>123</v>
      </c>
      <c r="F2" s="40"/>
      <c r="G2" s="40"/>
      <c r="H2" s="40"/>
      <c r="I2" s="40"/>
      <c r="J2" s="45" t="s">
        <v>131</v>
      </c>
    </row>
    <row r="3" spans="2:10" s="46" customFormat="1" ht="12.75">
      <c r="B3" s="47"/>
      <c r="E3" s="48"/>
      <c r="J3" s="45" t="s">
        <v>22</v>
      </c>
    </row>
    <row r="4" spans="2:9" ht="15.75">
      <c r="B4" s="61" t="s">
        <v>52</v>
      </c>
      <c r="D4" s="49" t="s">
        <v>38</v>
      </c>
      <c r="F4" s="43" t="s">
        <v>27</v>
      </c>
      <c r="G4" s="40"/>
      <c r="H4" s="40"/>
      <c r="I4" s="40"/>
    </row>
    <row r="5" spans="2:5" s="46" customFormat="1" ht="6" thickBot="1">
      <c r="B5" s="47"/>
      <c r="E5" s="48"/>
    </row>
    <row r="6" spans="6:8" ht="13.5" thickBot="1">
      <c r="F6" s="132" t="s">
        <v>48</v>
      </c>
      <c r="G6" s="133"/>
      <c r="H6" s="134"/>
    </row>
    <row r="7" spans="1:10" ht="13.5" thickBot="1">
      <c r="A7" s="63" t="s">
        <v>51</v>
      </c>
      <c r="B7" s="64" t="s">
        <v>2</v>
      </c>
      <c r="C7" s="65" t="s">
        <v>3</v>
      </c>
      <c r="D7" s="66" t="s">
        <v>28</v>
      </c>
      <c r="E7" s="67" t="s">
        <v>29</v>
      </c>
      <c r="F7" s="68">
        <v>1</v>
      </c>
      <c r="G7" s="69">
        <v>2</v>
      </c>
      <c r="H7" s="70">
        <v>3</v>
      </c>
      <c r="I7" s="76" t="s">
        <v>30</v>
      </c>
      <c r="J7" s="77" t="s">
        <v>31</v>
      </c>
    </row>
    <row r="8" spans="1:10" ht="19.5" customHeight="1">
      <c r="A8" s="54" t="s">
        <v>34</v>
      </c>
      <c r="B8" s="71" t="s">
        <v>185</v>
      </c>
      <c r="C8" s="72" t="s">
        <v>186</v>
      </c>
      <c r="D8" s="73" t="s">
        <v>187</v>
      </c>
      <c r="E8" s="58" t="s">
        <v>90</v>
      </c>
      <c r="F8" s="59">
        <v>7.3</v>
      </c>
      <c r="G8" s="59">
        <v>7.13</v>
      </c>
      <c r="H8" s="59">
        <v>8.05</v>
      </c>
      <c r="I8" s="74">
        <f>MAX(F8:H8)</f>
        <v>8.05</v>
      </c>
      <c r="J8" s="13">
        <f aca="true" t="shared" si="0" ref="J8:J17">IF(ISBLANK(J7),"",INT(56.0211*(I8-1.5)^1.05))</f>
        <v>403</v>
      </c>
    </row>
    <row r="9" spans="1:10" ht="19.5" customHeight="1">
      <c r="A9" s="54" t="s">
        <v>36</v>
      </c>
      <c r="B9" s="71" t="s">
        <v>201</v>
      </c>
      <c r="C9" s="72" t="s">
        <v>202</v>
      </c>
      <c r="D9" s="73" t="s">
        <v>200</v>
      </c>
      <c r="E9" s="58" t="s">
        <v>90</v>
      </c>
      <c r="F9" s="59">
        <v>8.89</v>
      </c>
      <c r="G9" s="59">
        <v>9.64</v>
      </c>
      <c r="H9" s="59">
        <v>9.38</v>
      </c>
      <c r="I9" s="74">
        <f>MAX(F9:H9)</f>
        <v>9.64</v>
      </c>
      <c r="J9" s="13">
        <f t="shared" si="0"/>
        <v>506</v>
      </c>
    </row>
    <row r="10" spans="1:10" ht="19.5" customHeight="1">
      <c r="A10" s="54" t="s">
        <v>35</v>
      </c>
      <c r="B10" s="71" t="s">
        <v>105</v>
      </c>
      <c r="C10" s="72" t="s">
        <v>106</v>
      </c>
      <c r="D10" s="73" t="s">
        <v>197</v>
      </c>
      <c r="E10" s="58" t="s">
        <v>90</v>
      </c>
      <c r="F10" s="59">
        <v>7.28</v>
      </c>
      <c r="G10" s="59">
        <v>7.32</v>
      </c>
      <c r="H10" s="59">
        <v>7.69</v>
      </c>
      <c r="I10" s="74">
        <f>MAX(F10:H10)</f>
        <v>7.69</v>
      </c>
      <c r="J10" s="13">
        <f t="shared" si="0"/>
        <v>379</v>
      </c>
    </row>
    <row r="11" spans="1:10" ht="19.5" customHeight="1">
      <c r="A11" s="54" t="s">
        <v>32</v>
      </c>
      <c r="B11" s="71" t="s">
        <v>254</v>
      </c>
      <c r="C11" s="72" t="s">
        <v>255</v>
      </c>
      <c r="D11" s="73">
        <v>34060</v>
      </c>
      <c r="E11" s="58" t="s">
        <v>90</v>
      </c>
      <c r="F11" s="59" t="s">
        <v>227</v>
      </c>
      <c r="G11" s="59">
        <v>10.75</v>
      </c>
      <c r="H11" s="59">
        <v>11.42</v>
      </c>
      <c r="I11" s="74">
        <f>MAX(F11:H11)</f>
        <v>11.42</v>
      </c>
      <c r="J11" s="13">
        <f t="shared" si="0"/>
        <v>623</v>
      </c>
    </row>
    <row r="12" spans="1:10" ht="19.5" customHeight="1">
      <c r="A12" s="54" t="s">
        <v>33</v>
      </c>
      <c r="B12" s="71" t="s">
        <v>257</v>
      </c>
      <c r="C12" s="72" t="s">
        <v>258</v>
      </c>
      <c r="D12" s="73">
        <v>33851</v>
      </c>
      <c r="E12" s="58" t="s">
        <v>20</v>
      </c>
      <c r="F12" s="59">
        <v>9.73</v>
      </c>
      <c r="G12" s="59">
        <v>9.93</v>
      </c>
      <c r="H12" s="59">
        <v>9.71</v>
      </c>
      <c r="I12" s="74">
        <f aca="true" t="shared" si="1" ref="I12:I17">MAX(F12:H12)</f>
        <v>9.93</v>
      </c>
      <c r="J12" s="13">
        <f t="shared" si="0"/>
        <v>525</v>
      </c>
    </row>
    <row r="13" spans="1:10" ht="19.5" customHeight="1">
      <c r="A13" s="54" t="s">
        <v>41</v>
      </c>
      <c r="B13" s="71" t="s">
        <v>133</v>
      </c>
      <c r="C13" s="72" t="s">
        <v>134</v>
      </c>
      <c r="D13" s="73" t="s">
        <v>135</v>
      </c>
      <c r="E13" s="58" t="s">
        <v>136</v>
      </c>
      <c r="F13" s="59">
        <v>9.76</v>
      </c>
      <c r="G13" s="59">
        <v>10.19</v>
      </c>
      <c r="H13" s="59" t="s">
        <v>227</v>
      </c>
      <c r="I13" s="74">
        <f t="shared" si="1"/>
        <v>10.19</v>
      </c>
      <c r="J13" s="13">
        <f t="shared" si="0"/>
        <v>542</v>
      </c>
    </row>
    <row r="14" spans="1:10" ht="19.5" customHeight="1">
      <c r="A14" s="54" t="s">
        <v>49</v>
      </c>
      <c r="B14" s="71" t="s">
        <v>198</v>
      </c>
      <c r="C14" s="72" t="s">
        <v>199</v>
      </c>
      <c r="D14" s="73" t="s">
        <v>200</v>
      </c>
      <c r="E14" s="58" t="s">
        <v>90</v>
      </c>
      <c r="F14" s="59" t="s">
        <v>227</v>
      </c>
      <c r="G14" s="59">
        <v>9.51</v>
      </c>
      <c r="H14" s="59">
        <v>9.38</v>
      </c>
      <c r="I14" s="74">
        <f t="shared" si="1"/>
        <v>9.51</v>
      </c>
      <c r="J14" s="13">
        <f t="shared" si="0"/>
        <v>497</v>
      </c>
    </row>
    <row r="15" spans="1:10" ht="19.5" customHeight="1">
      <c r="A15" s="54" t="s">
        <v>50</v>
      </c>
      <c r="B15" s="71" t="s">
        <v>117</v>
      </c>
      <c r="C15" s="72" t="s">
        <v>118</v>
      </c>
      <c r="D15" s="73" t="s">
        <v>119</v>
      </c>
      <c r="E15" s="58" t="s">
        <v>22</v>
      </c>
      <c r="F15" s="59">
        <v>11.88</v>
      </c>
      <c r="G15" s="59">
        <v>12</v>
      </c>
      <c r="H15" s="59">
        <v>11.62</v>
      </c>
      <c r="I15" s="74">
        <f t="shared" si="1"/>
        <v>12</v>
      </c>
      <c r="J15" s="13">
        <f t="shared" si="0"/>
        <v>661</v>
      </c>
    </row>
    <row r="16" spans="1:10" ht="19.5" customHeight="1">
      <c r="A16" s="54" t="s">
        <v>54</v>
      </c>
      <c r="B16" s="71" t="s">
        <v>95</v>
      </c>
      <c r="C16" s="72" t="s">
        <v>182</v>
      </c>
      <c r="D16" s="73" t="s">
        <v>183</v>
      </c>
      <c r="E16" s="58" t="s">
        <v>90</v>
      </c>
      <c r="F16" s="59">
        <v>6.94</v>
      </c>
      <c r="G16" s="59">
        <v>7.89</v>
      </c>
      <c r="H16" s="59">
        <v>8.32</v>
      </c>
      <c r="I16" s="74">
        <f t="shared" si="1"/>
        <v>8.32</v>
      </c>
      <c r="J16" s="13">
        <f t="shared" si="0"/>
        <v>420</v>
      </c>
    </row>
    <row r="17" spans="1:10" ht="19.5" customHeight="1">
      <c r="A17" s="54" t="s">
        <v>55</v>
      </c>
      <c r="B17" s="71" t="s">
        <v>169</v>
      </c>
      <c r="C17" s="72" t="s">
        <v>170</v>
      </c>
      <c r="D17" s="73" t="s">
        <v>171</v>
      </c>
      <c r="E17" s="58" t="s">
        <v>22</v>
      </c>
      <c r="F17" s="59">
        <v>6.91</v>
      </c>
      <c r="G17" s="59">
        <v>7.13</v>
      </c>
      <c r="H17" s="59">
        <v>6.7</v>
      </c>
      <c r="I17" s="74">
        <f t="shared" si="1"/>
        <v>7.13</v>
      </c>
      <c r="J17" s="13">
        <f t="shared" si="0"/>
        <v>343</v>
      </c>
    </row>
    <row r="18" spans="2:10" s="46" customFormat="1" ht="12.75">
      <c r="B18" s="47"/>
      <c r="E18" s="48"/>
      <c r="J18" s="45"/>
    </row>
    <row r="19" spans="2:9" ht="15.75">
      <c r="B19" s="61" t="s">
        <v>52</v>
      </c>
      <c r="D19" s="49" t="s">
        <v>76</v>
      </c>
      <c r="F19" s="43"/>
      <c r="G19" s="40"/>
      <c r="H19" s="40"/>
      <c r="I19" s="40"/>
    </row>
    <row r="20" spans="2:5" s="46" customFormat="1" ht="6" thickBot="1">
      <c r="B20" s="47"/>
      <c r="E20" s="48"/>
    </row>
    <row r="21" spans="6:8" ht="13.5" thickBot="1">
      <c r="F21" s="132" t="s">
        <v>48</v>
      </c>
      <c r="G21" s="133"/>
      <c r="H21" s="134"/>
    </row>
    <row r="22" spans="1:10" ht="13.5" thickBot="1">
      <c r="A22" s="63" t="s">
        <v>51</v>
      </c>
      <c r="B22" s="64" t="s">
        <v>2</v>
      </c>
      <c r="C22" s="65" t="s">
        <v>3</v>
      </c>
      <c r="D22" s="66" t="s">
        <v>28</v>
      </c>
      <c r="E22" s="67" t="s">
        <v>29</v>
      </c>
      <c r="F22" s="68">
        <v>1</v>
      </c>
      <c r="G22" s="69">
        <v>2</v>
      </c>
      <c r="H22" s="70">
        <v>3</v>
      </c>
      <c r="I22" s="76" t="s">
        <v>30</v>
      </c>
      <c r="J22" s="77" t="s">
        <v>31</v>
      </c>
    </row>
    <row r="23" spans="1:17" ht="18.75" customHeight="1">
      <c r="A23" s="54" t="s">
        <v>32</v>
      </c>
      <c r="B23" s="71" t="s">
        <v>96</v>
      </c>
      <c r="C23" s="72" t="s">
        <v>97</v>
      </c>
      <c r="D23" s="73" t="s">
        <v>179</v>
      </c>
      <c r="E23" s="58" t="s">
        <v>90</v>
      </c>
      <c r="F23" s="59">
        <v>8.16</v>
      </c>
      <c r="G23" s="59">
        <v>8.32</v>
      </c>
      <c r="H23" s="59" t="s">
        <v>227</v>
      </c>
      <c r="I23" s="74">
        <f aca="true" t="shared" si="2" ref="I23:I32">MAX(F23:H23)</f>
        <v>8.32</v>
      </c>
      <c r="J23" s="13">
        <f>IF(ISBLANK(J22),"",INT(56.0211*(I23-1.5)^1.05))</f>
        <v>420</v>
      </c>
      <c r="Q23" s="118"/>
    </row>
    <row r="24" spans="1:17" ht="18.75" customHeight="1">
      <c r="A24" s="54" t="s">
        <v>34</v>
      </c>
      <c r="B24" s="71" t="s">
        <v>39</v>
      </c>
      <c r="C24" s="72" t="s">
        <v>40</v>
      </c>
      <c r="D24" s="73">
        <v>33474</v>
      </c>
      <c r="E24" s="58" t="s">
        <v>22</v>
      </c>
      <c r="F24" s="59">
        <v>10</v>
      </c>
      <c r="G24" s="59">
        <v>10.74</v>
      </c>
      <c r="H24" s="59">
        <v>11.3</v>
      </c>
      <c r="I24" s="74">
        <f t="shared" si="2"/>
        <v>11.3</v>
      </c>
      <c r="J24" s="13">
        <f aca="true" t="shared" si="3" ref="J24:J32">IF(ISBLANK(J23),"",INT(56.0211*(I24-1.5)^1.05))</f>
        <v>615</v>
      </c>
      <c r="Q24" s="118"/>
    </row>
    <row r="25" spans="1:17" ht="18.75" customHeight="1">
      <c r="A25" s="54" t="s">
        <v>36</v>
      </c>
      <c r="B25" s="71" t="s">
        <v>142</v>
      </c>
      <c r="C25" s="72" t="s">
        <v>72</v>
      </c>
      <c r="D25" s="73" t="s">
        <v>143</v>
      </c>
      <c r="E25" s="58" t="s">
        <v>21</v>
      </c>
      <c r="F25" s="59">
        <v>9.25</v>
      </c>
      <c r="G25" s="59">
        <v>8.64</v>
      </c>
      <c r="H25" s="59" t="s">
        <v>227</v>
      </c>
      <c r="I25" s="74">
        <f t="shared" si="2"/>
        <v>9.25</v>
      </c>
      <c r="J25" s="13">
        <f t="shared" si="3"/>
        <v>480</v>
      </c>
      <c r="Q25" s="118"/>
    </row>
    <row r="26" spans="1:17" ht="18.75" customHeight="1">
      <c r="A26" s="54" t="s">
        <v>35</v>
      </c>
      <c r="B26" s="71" t="s">
        <v>105</v>
      </c>
      <c r="C26" s="72" t="s">
        <v>159</v>
      </c>
      <c r="D26" s="73" t="s">
        <v>160</v>
      </c>
      <c r="E26" s="58" t="s">
        <v>22</v>
      </c>
      <c r="F26" s="59">
        <v>9.35</v>
      </c>
      <c r="G26" s="59">
        <v>9.94</v>
      </c>
      <c r="H26" s="59">
        <v>10</v>
      </c>
      <c r="I26" s="74">
        <f t="shared" si="2"/>
        <v>10</v>
      </c>
      <c r="J26" s="13">
        <f t="shared" si="3"/>
        <v>529</v>
      </c>
      <c r="Q26" s="118"/>
    </row>
    <row r="27" spans="1:17" ht="18.75" customHeight="1">
      <c r="A27" s="54" t="s">
        <v>33</v>
      </c>
      <c r="B27" s="71" t="s">
        <v>93</v>
      </c>
      <c r="C27" s="72" t="s">
        <v>94</v>
      </c>
      <c r="D27" s="73" t="s">
        <v>177</v>
      </c>
      <c r="E27" s="58" t="s">
        <v>90</v>
      </c>
      <c r="F27" s="59">
        <v>7.73</v>
      </c>
      <c r="G27" s="59">
        <v>7.85</v>
      </c>
      <c r="H27" s="59">
        <v>7.3</v>
      </c>
      <c r="I27" s="74">
        <f t="shared" si="2"/>
        <v>7.85</v>
      </c>
      <c r="J27" s="13">
        <f t="shared" si="3"/>
        <v>390</v>
      </c>
      <c r="Q27" s="118"/>
    </row>
    <row r="28" spans="1:17" ht="18.75" customHeight="1">
      <c r="A28" s="54" t="s">
        <v>41</v>
      </c>
      <c r="B28" s="71" t="s">
        <v>147</v>
      </c>
      <c r="C28" s="72" t="s">
        <v>148</v>
      </c>
      <c r="D28" s="73">
        <v>33159</v>
      </c>
      <c r="E28" s="58" t="s">
        <v>22</v>
      </c>
      <c r="F28" s="59">
        <v>5.76</v>
      </c>
      <c r="G28" s="59">
        <v>6.26</v>
      </c>
      <c r="H28" s="59">
        <v>5.68</v>
      </c>
      <c r="I28" s="74">
        <f t="shared" si="2"/>
        <v>6.26</v>
      </c>
      <c r="J28" s="13">
        <f t="shared" si="3"/>
        <v>288</v>
      </c>
      <c r="Q28" s="118"/>
    </row>
    <row r="29" spans="1:17" ht="18.75" customHeight="1">
      <c r="A29" s="54"/>
      <c r="B29" s="71"/>
      <c r="C29" s="72"/>
      <c r="D29" s="73"/>
      <c r="E29" s="58"/>
      <c r="F29" s="59"/>
      <c r="G29" s="59"/>
      <c r="H29" s="59"/>
      <c r="I29" s="74">
        <f t="shared" si="2"/>
        <v>0</v>
      </c>
      <c r="J29" s="22" t="e">
        <f t="shared" si="3"/>
        <v>#NUM!</v>
      </c>
      <c r="Q29" s="118"/>
    </row>
    <row r="30" spans="1:17" ht="18.75" customHeight="1">
      <c r="A30" s="54" t="s">
        <v>32</v>
      </c>
      <c r="B30" s="71" t="s">
        <v>87</v>
      </c>
      <c r="C30" s="72" t="s">
        <v>88</v>
      </c>
      <c r="D30" s="73">
        <v>32620</v>
      </c>
      <c r="E30" s="58" t="s">
        <v>22</v>
      </c>
      <c r="F30" s="59">
        <v>7.8</v>
      </c>
      <c r="G30" s="59">
        <v>7.24</v>
      </c>
      <c r="H30" s="59">
        <v>8.04</v>
      </c>
      <c r="I30" s="74">
        <f t="shared" si="2"/>
        <v>8.04</v>
      </c>
      <c r="J30" s="13">
        <f t="shared" si="3"/>
        <v>402</v>
      </c>
      <c r="Q30" s="118"/>
    </row>
    <row r="31" spans="1:17" ht="18.75" customHeight="1">
      <c r="A31" s="54" t="s">
        <v>34</v>
      </c>
      <c r="B31" s="71" t="s">
        <v>204</v>
      </c>
      <c r="C31" s="72" t="s">
        <v>205</v>
      </c>
      <c r="D31" s="73" t="s">
        <v>206</v>
      </c>
      <c r="E31" s="58" t="s">
        <v>22</v>
      </c>
      <c r="F31" s="59">
        <v>8.81</v>
      </c>
      <c r="G31" s="59">
        <v>8.78</v>
      </c>
      <c r="H31" s="59">
        <v>8.75</v>
      </c>
      <c r="I31" s="74">
        <f t="shared" si="2"/>
        <v>8.81</v>
      </c>
      <c r="J31" s="13">
        <f t="shared" si="3"/>
        <v>452</v>
      </c>
      <c r="Q31" s="118"/>
    </row>
    <row r="32" spans="1:17" ht="18.75" customHeight="1">
      <c r="A32" s="54" t="s">
        <v>36</v>
      </c>
      <c r="B32" s="71" t="s">
        <v>208</v>
      </c>
      <c r="C32" s="72" t="s">
        <v>209</v>
      </c>
      <c r="D32" s="73" t="s">
        <v>210</v>
      </c>
      <c r="E32" s="58" t="s">
        <v>22</v>
      </c>
      <c r="F32" s="59" t="s">
        <v>227</v>
      </c>
      <c r="G32" s="59" t="s">
        <v>227</v>
      </c>
      <c r="H32" s="59">
        <v>12.4</v>
      </c>
      <c r="I32" s="74">
        <f t="shared" si="2"/>
        <v>12.4</v>
      </c>
      <c r="J32" s="13">
        <f t="shared" si="3"/>
        <v>688</v>
      </c>
      <c r="Q32" s="118"/>
    </row>
  </sheetData>
  <sheetProtection/>
  <mergeCells count="2">
    <mergeCell ref="F6:H6"/>
    <mergeCell ref="F21:H21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Zeros="0" zoomScale="90" zoomScaleNormal="90" zoomScalePageLayoutView="0" workbookViewId="0" topLeftCell="A10">
      <selection activeCell="M27" sqref="M27"/>
    </sheetView>
  </sheetViews>
  <sheetFormatPr defaultColWidth="9.140625" defaultRowHeight="12.75"/>
  <cols>
    <col min="1" max="1" width="5.421875" style="40" customWidth="1"/>
    <col min="2" max="2" width="12.00390625" style="40" bestFit="1" customWidth="1"/>
    <col min="3" max="3" width="14.28125" style="40" customWidth="1"/>
    <col min="4" max="4" width="10.28125" style="40" customWidth="1"/>
    <col min="5" max="5" width="12.28125" style="40" customWidth="1"/>
    <col min="6" max="8" width="5.57421875" style="75" customWidth="1"/>
    <col min="9" max="9" width="6.57421875" style="62" customWidth="1"/>
    <col min="10" max="10" width="6.421875" style="40" customWidth="1"/>
    <col min="11" max="16384" width="9.140625" style="40" customWidth="1"/>
  </cols>
  <sheetData>
    <row r="1" spans="2:9" ht="18.75">
      <c r="B1" s="41"/>
      <c r="D1" s="1" t="s">
        <v>167</v>
      </c>
      <c r="E1" s="42"/>
      <c r="F1" s="40"/>
      <c r="G1" s="40"/>
      <c r="H1" s="40"/>
      <c r="I1" s="40"/>
    </row>
    <row r="2" spans="2:10" ht="18.75">
      <c r="B2" s="44"/>
      <c r="D2" s="41" t="s">
        <v>123</v>
      </c>
      <c r="F2" s="40"/>
      <c r="G2" s="40"/>
      <c r="H2" s="40"/>
      <c r="J2" s="45" t="s">
        <v>131</v>
      </c>
    </row>
    <row r="3" spans="2:10" s="46" customFormat="1" ht="12.75">
      <c r="B3" s="47"/>
      <c r="E3" s="48"/>
      <c r="J3" s="45" t="s">
        <v>22</v>
      </c>
    </row>
    <row r="4" spans="2:9" ht="15.75">
      <c r="B4" s="61" t="s">
        <v>47</v>
      </c>
      <c r="D4" s="49" t="s">
        <v>38</v>
      </c>
      <c r="F4" s="40"/>
      <c r="G4" s="40"/>
      <c r="H4" s="40"/>
      <c r="I4" s="40"/>
    </row>
    <row r="5" spans="2:5" s="46" customFormat="1" ht="6" thickBot="1">
      <c r="B5" s="47"/>
      <c r="E5" s="48"/>
    </row>
    <row r="6" spans="6:8" ht="13.5" thickBot="1">
      <c r="F6" s="132" t="s">
        <v>48</v>
      </c>
      <c r="G6" s="133"/>
      <c r="H6" s="134"/>
    </row>
    <row r="7" spans="1:10" ht="13.5" thickBot="1">
      <c r="A7" s="63" t="s">
        <v>51</v>
      </c>
      <c r="B7" s="64" t="s">
        <v>2</v>
      </c>
      <c r="C7" s="65" t="s">
        <v>3</v>
      </c>
      <c r="D7" s="66" t="s">
        <v>28</v>
      </c>
      <c r="E7" s="67" t="s">
        <v>29</v>
      </c>
      <c r="F7" s="68">
        <v>1</v>
      </c>
      <c r="G7" s="69">
        <v>2</v>
      </c>
      <c r="H7" s="70">
        <v>3</v>
      </c>
      <c r="I7" s="76" t="s">
        <v>30</v>
      </c>
      <c r="J7" s="77" t="s">
        <v>31</v>
      </c>
    </row>
    <row r="8" spans="1:10" ht="19.5" customHeight="1">
      <c r="A8" s="54" t="s">
        <v>32</v>
      </c>
      <c r="B8" s="71" t="s">
        <v>201</v>
      </c>
      <c r="C8" s="72" t="s">
        <v>202</v>
      </c>
      <c r="D8" s="73" t="s">
        <v>200</v>
      </c>
      <c r="E8" s="58" t="s">
        <v>90</v>
      </c>
      <c r="F8" s="59">
        <v>3.64</v>
      </c>
      <c r="G8" s="59">
        <v>3.83</v>
      </c>
      <c r="H8" s="59">
        <v>3.87</v>
      </c>
      <c r="I8" s="74">
        <f aca="true" t="shared" si="0" ref="I8:I17">MAX(F8:H8)</f>
        <v>3.87</v>
      </c>
      <c r="J8" s="13">
        <f>IF(ISBLANK(J7),"",INT(0.188807*(I8*100-210)^1.41))</f>
        <v>279</v>
      </c>
    </row>
    <row r="9" spans="1:10" ht="19.5" customHeight="1">
      <c r="A9" s="54" t="s">
        <v>34</v>
      </c>
      <c r="B9" s="71" t="s">
        <v>257</v>
      </c>
      <c r="C9" s="72" t="s">
        <v>258</v>
      </c>
      <c r="D9" s="73">
        <v>33851</v>
      </c>
      <c r="E9" s="58" t="s">
        <v>20</v>
      </c>
      <c r="F9" s="59">
        <v>4.64</v>
      </c>
      <c r="G9" s="59">
        <v>4.67</v>
      </c>
      <c r="H9" s="59">
        <v>4.8</v>
      </c>
      <c r="I9" s="74">
        <f t="shared" si="0"/>
        <v>4.8</v>
      </c>
      <c r="J9" s="13">
        <f>IF(ISBLANK(J7),"",INT(0.188807*(I9*100-210)^1.41))</f>
        <v>506</v>
      </c>
    </row>
    <row r="10" spans="1:10" ht="19.5" customHeight="1">
      <c r="A10" s="54" t="s">
        <v>36</v>
      </c>
      <c r="B10" s="71" t="s">
        <v>105</v>
      </c>
      <c r="C10" s="72" t="s">
        <v>106</v>
      </c>
      <c r="D10" s="73" t="s">
        <v>197</v>
      </c>
      <c r="E10" s="58" t="s">
        <v>90</v>
      </c>
      <c r="F10" s="59">
        <v>4.52</v>
      </c>
      <c r="G10" s="59">
        <v>5.12</v>
      </c>
      <c r="H10" s="59">
        <v>4.75</v>
      </c>
      <c r="I10" s="74">
        <f t="shared" si="0"/>
        <v>5.12</v>
      </c>
      <c r="J10" s="13">
        <f>IF(ISBLANK(J8),"",INT(0.188807*(I10*100-210)^1.41))</f>
        <v>592</v>
      </c>
    </row>
    <row r="11" spans="1:10" ht="19.5" customHeight="1">
      <c r="A11" s="54" t="s">
        <v>35</v>
      </c>
      <c r="B11" s="71" t="s">
        <v>133</v>
      </c>
      <c r="C11" s="72" t="s">
        <v>134</v>
      </c>
      <c r="D11" s="73" t="s">
        <v>135</v>
      </c>
      <c r="E11" s="58" t="s">
        <v>136</v>
      </c>
      <c r="F11" s="59">
        <v>5.06</v>
      </c>
      <c r="G11" s="59">
        <v>4.98</v>
      </c>
      <c r="H11" s="59">
        <v>5.21</v>
      </c>
      <c r="I11" s="74">
        <f t="shared" si="0"/>
        <v>5.21</v>
      </c>
      <c r="J11" s="13">
        <f aca="true" t="shared" si="1" ref="J11:J17">IF(ISBLANK(J10),"",INT(0.188807*(I11*100-210)^1.41))</f>
        <v>617</v>
      </c>
    </row>
    <row r="12" spans="1:10" ht="19.5" customHeight="1">
      <c r="A12" s="54" t="s">
        <v>33</v>
      </c>
      <c r="B12" s="71" t="s">
        <v>198</v>
      </c>
      <c r="C12" s="72" t="s">
        <v>199</v>
      </c>
      <c r="D12" s="73" t="s">
        <v>200</v>
      </c>
      <c r="E12" s="58" t="s">
        <v>90</v>
      </c>
      <c r="F12" s="59">
        <v>4.52</v>
      </c>
      <c r="G12" s="59">
        <v>4.29</v>
      </c>
      <c r="H12" s="59">
        <v>4.36</v>
      </c>
      <c r="I12" s="74">
        <f t="shared" si="0"/>
        <v>4.52</v>
      </c>
      <c r="J12" s="13">
        <f t="shared" si="1"/>
        <v>433</v>
      </c>
    </row>
    <row r="13" spans="1:10" ht="19.5" customHeight="1">
      <c r="A13" s="54" t="s">
        <v>41</v>
      </c>
      <c r="B13" s="71" t="s">
        <v>117</v>
      </c>
      <c r="C13" s="72" t="s">
        <v>118</v>
      </c>
      <c r="D13" s="73" t="s">
        <v>119</v>
      </c>
      <c r="E13" s="58" t="s">
        <v>22</v>
      </c>
      <c r="F13" s="59">
        <v>4.86</v>
      </c>
      <c r="G13" s="59">
        <v>4.41</v>
      </c>
      <c r="H13" s="59">
        <v>4.73</v>
      </c>
      <c r="I13" s="74">
        <f t="shared" si="0"/>
        <v>4.86</v>
      </c>
      <c r="J13" s="13">
        <f t="shared" si="1"/>
        <v>522</v>
      </c>
    </row>
    <row r="14" spans="1:10" ht="19.5" customHeight="1">
      <c r="A14" s="54" t="s">
        <v>49</v>
      </c>
      <c r="B14" s="71" t="s">
        <v>95</v>
      </c>
      <c r="C14" s="72" t="s">
        <v>182</v>
      </c>
      <c r="D14" s="73" t="s">
        <v>183</v>
      </c>
      <c r="E14" s="58" t="s">
        <v>90</v>
      </c>
      <c r="F14" s="59">
        <v>4.34</v>
      </c>
      <c r="G14" s="59" t="s">
        <v>229</v>
      </c>
      <c r="H14" s="59" t="s">
        <v>229</v>
      </c>
      <c r="I14" s="74">
        <f t="shared" si="0"/>
        <v>4.34</v>
      </c>
      <c r="J14" s="13">
        <f t="shared" si="1"/>
        <v>388</v>
      </c>
    </row>
    <row r="15" spans="1:10" ht="19.5" customHeight="1">
      <c r="A15" s="54" t="s">
        <v>50</v>
      </c>
      <c r="B15" s="71" t="s">
        <v>169</v>
      </c>
      <c r="C15" s="72" t="s">
        <v>170</v>
      </c>
      <c r="D15" s="73" t="s">
        <v>171</v>
      </c>
      <c r="E15" s="58" t="s">
        <v>22</v>
      </c>
      <c r="F15" s="59">
        <v>5.19</v>
      </c>
      <c r="G15" s="59">
        <v>4.95</v>
      </c>
      <c r="H15" s="59">
        <v>4.83</v>
      </c>
      <c r="I15" s="74">
        <f t="shared" si="0"/>
        <v>5.19</v>
      </c>
      <c r="J15" s="13">
        <f t="shared" si="1"/>
        <v>612</v>
      </c>
    </row>
    <row r="16" spans="1:10" ht="19.5" customHeight="1">
      <c r="A16" s="54" t="s">
        <v>54</v>
      </c>
      <c r="B16" s="71" t="s">
        <v>185</v>
      </c>
      <c r="C16" s="72" t="s">
        <v>186</v>
      </c>
      <c r="D16" s="73" t="s">
        <v>187</v>
      </c>
      <c r="E16" s="58" t="s">
        <v>90</v>
      </c>
      <c r="F16" s="59">
        <v>4.52</v>
      </c>
      <c r="G16" s="59">
        <v>4.21</v>
      </c>
      <c r="H16" s="59">
        <v>4.34</v>
      </c>
      <c r="I16" s="74">
        <f t="shared" si="0"/>
        <v>4.52</v>
      </c>
      <c r="J16" s="13">
        <f t="shared" si="1"/>
        <v>433</v>
      </c>
    </row>
    <row r="17" spans="1:10" ht="19.5" customHeight="1">
      <c r="A17" s="54" t="s">
        <v>55</v>
      </c>
      <c r="B17" s="71" t="s">
        <v>254</v>
      </c>
      <c r="C17" s="72" t="s">
        <v>255</v>
      </c>
      <c r="D17" s="73">
        <v>34060</v>
      </c>
      <c r="E17" s="58" t="s">
        <v>90</v>
      </c>
      <c r="F17" s="59">
        <v>4.27</v>
      </c>
      <c r="G17" s="59">
        <v>4.22</v>
      </c>
      <c r="H17" s="59" t="s">
        <v>229</v>
      </c>
      <c r="I17" s="74">
        <f t="shared" si="0"/>
        <v>4.27</v>
      </c>
      <c r="J17" s="13">
        <f t="shared" si="1"/>
        <v>371</v>
      </c>
    </row>
    <row r="18" spans="2:5" ht="12.75">
      <c r="B18" s="115"/>
      <c r="C18" s="116"/>
      <c r="D18" s="117"/>
      <c r="E18" s="112"/>
    </row>
    <row r="19" spans="2:9" ht="15.75">
      <c r="B19" s="61" t="s">
        <v>47</v>
      </c>
      <c r="D19" s="49" t="s">
        <v>76</v>
      </c>
      <c r="F19" s="40"/>
      <c r="G19" s="40"/>
      <c r="H19" s="40"/>
      <c r="I19" s="40"/>
    </row>
    <row r="20" spans="2:5" s="46" customFormat="1" ht="6" thickBot="1">
      <c r="B20" s="47"/>
      <c r="E20" s="48"/>
    </row>
    <row r="21" spans="6:8" ht="13.5" thickBot="1">
      <c r="F21" s="132" t="s">
        <v>48</v>
      </c>
      <c r="G21" s="133"/>
      <c r="H21" s="134"/>
    </row>
    <row r="22" spans="1:10" ht="13.5" thickBot="1">
      <c r="A22" s="63" t="s">
        <v>51</v>
      </c>
      <c r="B22" s="64" t="s">
        <v>2</v>
      </c>
      <c r="C22" s="65" t="s">
        <v>3</v>
      </c>
      <c r="D22" s="66" t="s">
        <v>28</v>
      </c>
      <c r="E22" s="67" t="s">
        <v>29</v>
      </c>
      <c r="F22" s="68">
        <v>1</v>
      </c>
      <c r="G22" s="69">
        <v>2</v>
      </c>
      <c r="H22" s="70">
        <v>3</v>
      </c>
      <c r="I22" s="76" t="s">
        <v>30</v>
      </c>
      <c r="J22" s="77" t="s">
        <v>31</v>
      </c>
    </row>
    <row r="23" spans="1:10" ht="19.5" customHeight="1">
      <c r="A23" s="54" t="s">
        <v>32</v>
      </c>
      <c r="B23" s="71" t="s">
        <v>39</v>
      </c>
      <c r="C23" s="72" t="s">
        <v>40</v>
      </c>
      <c r="D23" s="73">
        <v>33474</v>
      </c>
      <c r="E23" s="58" t="s">
        <v>22</v>
      </c>
      <c r="F23" s="59">
        <v>5.4</v>
      </c>
      <c r="G23" s="59">
        <v>5.33</v>
      </c>
      <c r="H23" s="59">
        <v>5.58</v>
      </c>
      <c r="I23" s="74">
        <f aca="true" t="shared" si="2" ref="I23:I32">MAX(F23:H23)</f>
        <v>5.58</v>
      </c>
      <c r="J23" s="13">
        <f>IF(ISBLANK(J22),"",INT(0.188807*(I23*100-210)^1.41))</f>
        <v>723</v>
      </c>
    </row>
    <row r="24" spans="1:10" ht="19.5" customHeight="1">
      <c r="A24" s="54" t="s">
        <v>34</v>
      </c>
      <c r="B24" s="71" t="s">
        <v>142</v>
      </c>
      <c r="C24" s="72" t="s">
        <v>72</v>
      </c>
      <c r="D24" s="73" t="s">
        <v>143</v>
      </c>
      <c r="E24" s="58" t="s">
        <v>21</v>
      </c>
      <c r="F24" s="59">
        <v>5.31</v>
      </c>
      <c r="G24" s="59" t="s">
        <v>229</v>
      </c>
      <c r="H24" s="59">
        <v>5.56</v>
      </c>
      <c r="I24" s="74">
        <f t="shared" si="2"/>
        <v>5.56</v>
      </c>
      <c r="J24" s="13">
        <f aca="true" t="shared" si="3" ref="J24:J32">IF(ISBLANK(J23),"",INT(0.188807*(I24*100-210)^1.41))</f>
        <v>717</v>
      </c>
    </row>
    <row r="25" spans="1:10" ht="19.5" customHeight="1">
      <c r="A25" s="54" t="s">
        <v>36</v>
      </c>
      <c r="B25" s="71" t="s">
        <v>105</v>
      </c>
      <c r="C25" s="72" t="s">
        <v>159</v>
      </c>
      <c r="D25" s="73" t="s">
        <v>160</v>
      </c>
      <c r="E25" s="58" t="s">
        <v>22</v>
      </c>
      <c r="F25" s="59">
        <v>5.52</v>
      </c>
      <c r="G25" s="59">
        <v>5.9</v>
      </c>
      <c r="H25" s="59">
        <v>5.71</v>
      </c>
      <c r="I25" s="74">
        <f t="shared" si="2"/>
        <v>5.9</v>
      </c>
      <c r="J25" s="13">
        <f t="shared" si="3"/>
        <v>819</v>
      </c>
    </row>
    <row r="26" spans="1:10" ht="19.5" customHeight="1">
      <c r="A26" s="54" t="s">
        <v>35</v>
      </c>
      <c r="B26" s="71" t="s">
        <v>93</v>
      </c>
      <c r="C26" s="72" t="s">
        <v>94</v>
      </c>
      <c r="D26" s="73" t="s">
        <v>177</v>
      </c>
      <c r="E26" s="58" t="s">
        <v>90</v>
      </c>
      <c r="F26" s="59">
        <v>4.09</v>
      </c>
      <c r="G26" s="59">
        <v>4.18</v>
      </c>
      <c r="H26" s="59">
        <v>4.22</v>
      </c>
      <c r="I26" s="74">
        <f t="shared" si="2"/>
        <v>4.22</v>
      </c>
      <c r="J26" s="13">
        <f t="shared" si="3"/>
        <v>359</v>
      </c>
    </row>
    <row r="27" spans="1:10" ht="19.5" customHeight="1">
      <c r="A27" s="54" t="s">
        <v>33</v>
      </c>
      <c r="B27" s="71" t="s">
        <v>147</v>
      </c>
      <c r="C27" s="72" t="s">
        <v>148</v>
      </c>
      <c r="D27" s="73">
        <v>33159</v>
      </c>
      <c r="E27" s="58" t="s">
        <v>22</v>
      </c>
      <c r="F27" s="59">
        <v>4.16</v>
      </c>
      <c r="G27" s="59">
        <v>4.19</v>
      </c>
      <c r="H27" s="59">
        <v>4.44</v>
      </c>
      <c r="I27" s="74">
        <f t="shared" si="2"/>
        <v>4.44</v>
      </c>
      <c r="J27" s="13">
        <f t="shared" si="3"/>
        <v>413</v>
      </c>
    </row>
    <row r="28" spans="1:10" ht="19.5" customHeight="1">
      <c r="A28" s="54" t="s">
        <v>41</v>
      </c>
      <c r="B28" s="71" t="s">
        <v>96</v>
      </c>
      <c r="C28" s="72" t="s">
        <v>97</v>
      </c>
      <c r="D28" s="73" t="s">
        <v>179</v>
      </c>
      <c r="E28" s="58" t="s">
        <v>90</v>
      </c>
      <c r="F28" s="59">
        <v>4.34</v>
      </c>
      <c r="G28" s="59" t="s">
        <v>229</v>
      </c>
      <c r="H28" s="59" t="s">
        <v>229</v>
      </c>
      <c r="I28" s="74">
        <f t="shared" si="2"/>
        <v>4.34</v>
      </c>
      <c r="J28" s="13">
        <f t="shared" si="3"/>
        <v>388</v>
      </c>
    </row>
    <row r="29" spans="1:10" ht="19.5" customHeight="1">
      <c r="A29" s="54"/>
      <c r="B29" s="71"/>
      <c r="C29" s="72"/>
      <c r="D29" s="73"/>
      <c r="E29" s="58"/>
      <c r="F29" s="59"/>
      <c r="G29" s="59"/>
      <c r="H29" s="59"/>
      <c r="I29" s="74">
        <f t="shared" si="2"/>
        <v>0</v>
      </c>
      <c r="J29" s="22" t="e">
        <f t="shared" si="3"/>
        <v>#NUM!</v>
      </c>
    </row>
    <row r="30" spans="1:10" ht="19.5" customHeight="1">
      <c r="A30" s="54" t="s">
        <v>32</v>
      </c>
      <c r="B30" s="71" t="s">
        <v>204</v>
      </c>
      <c r="C30" s="72" t="s">
        <v>205</v>
      </c>
      <c r="D30" s="73" t="s">
        <v>206</v>
      </c>
      <c r="E30" s="58" t="s">
        <v>22</v>
      </c>
      <c r="F30" s="59">
        <v>5.03</v>
      </c>
      <c r="G30" s="59">
        <v>5.3</v>
      </c>
      <c r="H30" s="59">
        <v>5.3</v>
      </c>
      <c r="I30" s="74">
        <f t="shared" si="2"/>
        <v>5.3</v>
      </c>
      <c r="J30" s="13">
        <f t="shared" si="3"/>
        <v>643</v>
      </c>
    </row>
    <row r="31" spans="1:10" ht="19.5" customHeight="1">
      <c r="A31" s="54" t="s">
        <v>34</v>
      </c>
      <c r="B31" s="71" t="s">
        <v>208</v>
      </c>
      <c r="C31" s="72" t="s">
        <v>209</v>
      </c>
      <c r="D31" s="73" t="s">
        <v>210</v>
      </c>
      <c r="E31" s="58" t="s">
        <v>22</v>
      </c>
      <c r="F31" s="59" t="s">
        <v>229</v>
      </c>
      <c r="G31" s="59">
        <v>5.62</v>
      </c>
      <c r="H31" s="59" t="s">
        <v>229</v>
      </c>
      <c r="I31" s="74">
        <f t="shared" si="2"/>
        <v>5.62</v>
      </c>
      <c r="J31" s="13">
        <f t="shared" si="3"/>
        <v>735</v>
      </c>
    </row>
    <row r="32" spans="1:10" ht="19.5" customHeight="1">
      <c r="A32" s="54" t="s">
        <v>36</v>
      </c>
      <c r="B32" s="71" t="s">
        <v>87</v>
      </c>
      <c r="C32" s="72" t="s">
        <v>88</v>
      </c>
      <c r="D32" s="73">
        <v>32620</v>
      </c>
      <c r="E32" s="58" t="s">
        <v>22</v>
      </c>
      <c r="F32" s="59">
        <v>4.69</v>
      </c>
      <c r="G32" s="59">
        <v>4.63</v>
      </c>
      <c r="H32" s="59">
        <v>4.76</v>
      </c>
      <c r="I32" s="74">
        <f t="shared" si="2"/>
        <v>4.76</v>
      </c>
      <c r="J32" s="13">
        <f t="shared" si="3"/>
        <v>495</v>
      </c>
    </row>
  </sheetData>
  <sheetProtection/>
  <mergeCells count="2">
    <mergeCell ref="F6:H6"/>
    <mergeCell ref="F21:H21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PageLayoutView="0" workbookViewId="0" topLeftCell="A12">
      <selection activeCell="A1" sqref="A1"/>
    </sheetView>
  </sheetViews>
  <sheetFormatPr defaultColWidth="9.140625" defaultRowHeight="12.75"/>
  <cols>
    <col min="1" max="1" width="4.7109375" style="40" customWidth="1"/>
    <col min="2" max="2" width="9.8515625" style="40" customWidth="1"/>
    <col min="3" max="3" width="13.421875" style="40" bestFit="1" customWidth="1"/>
    <col min="4" max="4" width="10.28125" style="40" customWidth="1"/>
    <col min="5" max="5" width="15.7109375" style="40" bestFit="1" customWidth="1"/>
    <col min="6" max="6" width="8.00390625" style="40" customWidth="1"/>
    <col min="7" max="7" width="5.7109375" style="40" customWidth="1"/>
    <col min="8" max="16384" width="9.140625" style="40" customWidth="1"/>
  </cols>
  <sheetData>
    <row r="1" spans="2:5" ht="18.75">
      <c r="B1" s="41"/>
      <c r="D1" s="1" t="s">
        <v>167</v>
      </c>
      <c r="E1" s="42"/>
    </row>
    <row r="2" spans="2:9" ht="18.75">
      <c r="B2" s="2">
        <v>1.1574074074074073E-05</v>
      </c>
      <c r="D2" s="41" t="s">
        <v>123</v>
      </c>
      <c r="G2" s="45" t="s">
        <v>131</v>
      </c>
      <c r="I2" s="62"/>
    </row>
    <row r="3" spans="1:9" ht="18.75">
      <c r="A3" s="43" t="s">
        <v>22</v>
      </c>
      <c r="B3" s="44"/>
      <c r="D3" s="46"/>
      <c r="E3" s="48"/>
      <c r="F3" s="46"/>
      <c r="G3" s="45" t="s">
        <v>22</v>
      </c>
      <c r="H3" s="46"/>
      <c r="I3" s="46"/>
    </row>
    <row r="4" spans="2:5" s="46" customFormat="1" ht="5.25">
      <c r="B4" s="47"/>
      <c r="E4" s="48"/>
    </row>
    <row r="5" spans="2:7" ht="12.75">
      <c r="B5" s="49" t="s">
        <v>61</v>
      </c>
      <c r="D5" s="49" t="s">
        <v>38</v>
      </c>
      <c r="E5" s="45"/>
      <c r="F5" s="43"/>
      <c r="G5" s="45"/>
    </row>
    <row r="6" spans="2:5" s="46" customFormat="1" ht="5.25">
      <c r="B6" s="47"/>
      <c r="E6" s="48"/>
    </row>
    <row r="7" spans="1:7" ht="12.75">
      <c r="A7" s="50" t="s">
        <v>1</v>
      </c>
      <c r="B7" s="51" t="s">
        <v>2</v>
      </c>
      <c r="C7" s="52" t="s">
        <v>3</v>
      </c>
      <c r="D7" s="50" t="s">
        <v>28</v>
      </c>
      <c r="E7" s="50" t="s">
        <v>29</v>
      </c>
      <c r="F7" s="53" t="s">
        <v>30</v>
      </c>
      <c r="G7" s="53" t="s">
        <v>31</v>
      </c>
    </row>
    <row r="8" spans="1:7" ht="17.25" customHeight="1">
      <c r="A8" s="54" t="s">
        <v>32</v>
      </c>
      <c r="B8" s="71" t="s">
        <v>185</v>
      </c>
      <c r="C8" s="72" t="s">
        <v>186</v>
      </c>
      <c r="D8" s="73" t="s">
        <v>187</v>
      </c>
      <c r="E8" s="58" t="s">
        <v>90</v>
      </c>
      <c r="F8" s="104">
        <v>0.0018015046296296297</v>
      </c>
      <c r="G8" s="13">
        <f>IF(ISBLANK(G7),"",INT(0.11193*(254-(F8/$B$2))^1.88))</f>
        <v>624</v>
      </c>
    </row>
    <row r="9" spans="1:7" ht="17.25" customHeight="1">
      <c r="A9" s="54" t="s">
        <v>34</v>
      </c>
      <c r="B9" s="71" t="s">
        <v>169</v>
      </c>
      <c r="C9" s="72" t="s">
        <v>170</v>
      </c>
      <c r="D9" s="73" t="s">
        <v>171</v>
      </c>
      <c r="E9" s="58" t="s">
        <v>22</v>
      </c>
      <c r="F9" s="104">
        <v>0.001828125</v>
      </c>
      <c r="G9" s="13">
        <f>IF(ISBLANK(G2),"",INT(0.11193*(254-(F9/$B$2))^1.88))</f>
        <v>597</v>
      </c>
    </row>
    <row r="10" spans="1:7" ht="17.25" customHeight="1">
      <c r="A10" s="54" t="s">
        <v>36</v>
      </c>
      <c r="B10" s="71" t="s">
        <v>257</v>
      </c>
      <c r="C10" s="72" t="s">
        <v>258</v>
      </c>
      <c r="D10" s="73">
        <v>33851</v>
      </c>
      <c r="E10" s="58" t="s">
        <v>20</v>
      </c>
      <c r="F10" s="104">
        <v>0.001829050925925926</v>
      </c>
      <c r="G10" s="13">
        <f>IF(ISBLANK(G3),"",INT(0.11193*(254-(F10/$B$2))^1.88))</f>
        <v>596</v>
      </c>
    </row>
    <row r="11" spans="1:7" ht="17.25" customHeight="1">
      <c r="A11" s="54" t="s">
        <v>35</v>
      </c>
      <c r="B11" s="71" t="s">
        <v>133</v>
      </c>
      <c r="C11" s="72" t="s">
        <v>134</v>
      </c>
      <c r="D11" s="73" t="s">
        <v>135</v>
      </c>
      <c r="E11" s="58" t="s">
        <v>136</v>
      </c>
      <c r="F11" s="104">
        <v>0.0018347222222222222</v>
      </c>
      <c r="G11" s="13">
        <f>IF(ISBLANK(G10),"",INT(0.11193*(254-(F11/$B$2))^1.88))</f>
        <v>590</v>
      </c>
    </row>
    <row r="12" spans="1:7" ht="17.25" customHeight="1">
      <c r="A12" s="54" t="s">
        <v>33</v>
      </c>
      <c r="B12" s="71" t="s">
        <v>117</v>
      </c>
      <c r="C12" s="72" t="s">
        <v>118</v>
      </c>
      <c r="D12" s="73" t="s">
        <v>119</v>
      </c>
      <c r="E12" s="58" t="s">
        <v>22</v>
      </c>
      <c r="F12" s="104">
        <v>0.0020240740740740744</v>
      </c>
      <c r="G12" s="13">
        <f>IF(ISBLANK(G11),"",INT(0.11193*(254-(F12/$B$2))^1.88))</f>
        <v>414</v>
      </c>
    </row>
    <row r="13" spans="1:7" ht="17.25" customHeight="1">
      <c r="A13" s="54" t="s">
        <v>41</v>
      </c>
      <c r="B13" s="71" t="s">
        <v>198</v>
      </c>
      <c r="C13" s="72" t="s">
        <v>199</v>
      </c>
      <c r="D13" s="73" t="s">
        <v>200</v>
      </c>
      <c r="E13" s="58" t="s">
        <v>90</v>
      </c>
      <c r="F13" s="104">
        <v>0.002040162037037037</v>
      </c>
      <c r="G13" s="13">
        <f>IF(ISBLANK(G12),"",INT(0.11193*(254-(F13/$B$2))^1.88))</f>
        <v>401</v>
      </c>
    </row>
    <row r="14" spans="1:7" ht="17.25" customHeight="1">
      <c r="A14" s="54" t="s">
        <v>49</v>
      </c>
      <c r="B14" s="71" t="s">
        <v>254</v>
      </c>
      <c r="C14" s="72" t="s">
        <v>255</v>
      </c>
      <c r="D14" s="73">
        <v>34060</v>
      </c>
      <c r="E14" s="58" t="s">
        <v>90</v>
      </c>
      <c r="F14" s="104">
        <v>0.0020938657407407408</v>
      </c>
      <c r="G14" s="13">
        <f>IF(ISBLANK(G7),"",INT(0.11193*(254-(F14/$B$2))^1.88))</f>
        <v>357</v>
      </c>
    </row>
    <row r="15" spans="1:7" ht="17.25" customHeight="1">
      <c r="A15" s="54" t="s">
        <v>50</v>
      </c>
      <c r="B15" s="71" t="s">
        <v>95</v>
      </c>
      <c r="C15" s="72" t="s">
        <v>182</v>
      </c>
      <c r="D15" s="73" t="s">
        <v>183</v>
      </c>
      <c r="E15" s="58" t="s">
        <v>90</v>
      </c>
      <c r="F15" s="104">
        <v>0.0023010416666666665</v>
      </c>
      <c r="G15" s="13">
        <f>IF(ISBLANK(G14),"",INT(0.11193*(254-(F15/$B$2))^1.88))</f>
        <v>210</v>
      </c>
    </row>
    <row r="16" spans="1:7" ht="17.25" customHeight="1">
      <c r="A16" s="54" t="s">
        <v>54</v>
      </c>
      <c r="B16" s="71" t="s">
        <v>201</v>
      </c>
      <c r="C16" s="72" t="s">
        <v>202</v>
      </c>
      <c r="D16" s="73" t="s">
        <v>200</v>
      </c>
      <c r="E16" s="58" t="s">
        <v>90</v>
      </c>
      <c r="F16" s="104">
        <v>0.002582986111111111</v>
      </c>
      <c r="G16" s="13">
        <f>IF(ISBLANK(G15),"",INT(0.11193*(254-(F16/$B$2))^1.88))</f>
        <v>70</v>
      </c>
    </row>
    <row r="17" spans="1:7" ht="17.25" customHeight="1">
      <c r="A17" s="54" t="s">
        <v>55</v>
      </c>
      <c r="B17" s="71" t="s">
        <v>105</v>
      </c>
      <c r="C17" s="72" t="s">
        <v>106</v>
      </c>
      <c r="D17" s="73" t="s">
        <v>197</v>
      </c>
      <c r="E17" s="58" t="s">
        <v>90</v>
      </c>
      <c r="F17" s="104" t="s">
        <v>223</v>
      </c>
      <c r="G17" s="22" t="e">
        <f>IF(ISBLANK(G16),"",INT(0.11193*(254-(F17/$B$2))^1.88))</f>
        <v>#VALUE!</v>
      </c>
    </row>
    <row r="18" spans="2:5" s="46" customFormat="1" ht="5.25">
      <c r="B18" s="47"/>
      <c r="E18" s="48"/>
    </row>
    <row r="19" spans="2:7" ht="12.75">
      <c r="B19" s="49" t="s">
        <v>61</v>
      </c>
      <c r="D19" s="49" t="s">
        <v>76</v>
      </c>
      <c r="E19" s="45"/>
      <c r="F19" s="45"/>
      <c r="G19" s="45"/>
    </row>
    <row r="20" spans="2:5" s="46" customFormat="1" ht="5.25">
      <c r="B20" s="47"/>
      <c r="E20" s="48"/>
    </row>
    <row r="21" spans="1:7" ht="12.75">
      <c r="A21" s="50" t="s">
        <v>1</v>
      </c>
      <c r="B21" s="51" t="s">
        <v>2</v>
      </c>
      <c r="C21" s="52" t="s">
        <v>3</v>
      </c>
      <c r="D21" s="50" t="s">
        <v>28</v>
      </c>
      <c r="E21" s="50" t="s">
        <v>29</v>
      </c>
      <c r="F21" s="53" t="s">
        <v>30</v>
      </c>
      <c r="G21" s="53" t="s">
        <v>31</v>
      </c>
    </row>
    <row r="22" spans="1:7" ht="17.25" customHeight="1">
      <c r="A22" s="54" t="s">
        <v>32</v>
      </c>
      <c r="B22" s="71" t="s">
        <v>147</v>
      </c>
      <c r="C22" s="72" t="s">
        <v>148</v>
      </c>
      <c r="D22" s="73">
        <v>33159</v>
      </c>
      <c r="E22" s="58" t="s">
        <v>22</v>
      </c>
      <c r="F22" s="104">
        <v>0.001828587962962963</v>
      </c>
      <c r="G22" s="13">
        <f>IF(ISBLANK(G21),"",INT(0.11193*(254-(F22/$B$2))^1.88))</f>
        <v>596</v>
      </c>
    </row>
    <row r="23" spans="1:7" ht="17.25" customHeight="1">
      <c r="A23" s="54" t="s">
        <v>34</v>
      </c>
      <c r="B23" s="71" t="s">
        <v>105</v>
      </c>
      <c r="C23" s="72" t="s">
        <v>159</v>
      </c>
      <c r="D23" s="73" t="s">
        <v>160</v>
      </c>
      <c r="E23" s="58" t="s">
        <v>22</v>
      </c>
      <c r="F23" s="104">
        <v>0.0018560185185185188</v>
      </c>
      <c r="G23" s="13">
        <f>IF(ISBLANK(G22),"",INT(0.11193*(254-(F23/$B$2))^1.88))</f>
        <v>569</v>
      </c>
    </row>
    <row r="24" spans="1:7" ht="17.25" customHeight="1">
      <c r="A24" s="54" t="s">
        <v>36</v>
      </c>
      <c r="B24" s="71" t="s">
        <v>93</v>
      </c>
      <c r="C24" s="72" t="s">
        <v>94</v>
      </c>
      <c r="D24" s="73" t="s">
        <v>177</v>
      </c>
      <c r="E24" s="58" t="s">
        <v>90</v>
      </c>
      <c r="F24" s="104">
        <v>0.0019144675925925926</v>
      </c>
      <c r="G24" s="13">
        <f>IF(ISBLANK(G23),"",INT(0.11193*(254-(F24/$B$2))^1.88))</f>
        <v>512</v>
      </c>
    </row>
    <row r="25" spans="1:7" ht="17.25" customHeight="1">
      <c r="A25" s="54" t="s">
        <v>35</v>
      </c>
      <c r="B25" s="71" t="s">
        <v>39</v>
      </c>
      <c r="C25" s="72" t="s">
        <v>40</v>
      </c>
      <c r="D25" s="73">
        <v>33474</v>
      </c>
      <c r="E25" s="58" t="s">
        <v>22</v>
      </c>
      <c r="F25" s="104">
        <v>0.001938773148148148</v>
      </c>
      <c r="G25" s="13">
        <f>IF(ISBLANK(#REF!),"",INT(0.11193*(254-(F25/$B$2))^1.88))</f>
        <v>490</v>
      </c>
    </row>
    <row r="26" spans="1:7" ht="17.25" customHeight="1">
      <c r="A26" s="54" t="s">
        <v>33</v>
      </c>
      <c r="B26" s="71" t="s">
        <v>96</v>
      </c>
      <c r="C26" s="72" t="s">
        <v>97</v>
      </c>
      <c r="D26" s="73" t="s">
        <v>179</v>
      </c>
      <c r="E26" s="58" t="s">
        <v>90</v>
      </c>
      <c r="F26" s="104">
        <v>0.0020949074074074073</v>
      </c>
      <c r="G26" s="13">
        <f>IF(ISBLANK(G25),"",INT(0.11193*(254-(F26/$B$2))^1.88))</f>
        <v>356</v>
      </c>
    </row>
    <row r="27" spans="1:7" ht="17.25" customHeight="1">
      <c r="A27" s="54" t="s">
        <v>41</v>
      </c>
      <c r="B27" s="71" t="s">
        <v>142</v>
      </c>
      <c r="C27" s="72" t="s">
        <v>72</v>
      </c>
      <c r="D27" s="73" t="s">
        <v>143</v>
      </c>
      <c r="E27" s="58" t="s">
        <v>21</v>
      </c>
      <c r="F27" s="104">
        <v>0.002120949074074074</v>
      </c>
      <c r="G27" s="13">
        <f>IF(ISBLANK(G26),"",INT(0.11193*(254-(F27/$B$2))^1.88))</f>
        <v>336</v>
      </c>
    </row>
    <row r="28" spans="2:5" s="46" customFormat="1" ht="5.25">
      <c r="B28" s="47"/>
      <c r="E28" s="48"/>
    </row>
    <row r="29" spans="2:7" ht="12.75">
      <c r="B29" s="49" t="s">
        <v>61</v>
      </c>
      <c r="D29" s="49" t="s">
        <v>77</v>
      </c>
      <c r="E29" s="45"/>
      <c r="F29" s="45"/>
      <c r="G29" s="45"/>
    </row>
    <row r="30" spans="2:5" s="46" customFormat="1" ht="5.25">
      <c r="B30" s="47"/>
      <c r="E30" s="48"/>
    </row>
    <row r="31" spans="1:7" ht="12.75">
      <c r="A31" s="50" t="s">
        <v>1</v>
      </c>
      <c r="B31" s="51" t="s">
        <v>2</v>
      </c>
      <c r="C31" s="52" t="s">
        <v>3</v>
      </c>
      <c r="D31" s="50" t="s">
        <v>28</v>
      </c>
      <c r="E31" s="50" t="s">
        <v>29</v>
      </c>
      <c r="F31" s="53" t="s">
        <v>30</v>
      </c>
      <c r="G31" s="53" t="s">
        <v>31</v>
      </c>
    </row>
    <row r="32" spans="1:7" ht="17.25" customHeight="1">
      <c r="A32" s="54" t="s">
        <v>32</v>
      </c>
      <c r="B32" s="71" t="s">
        <v>204</v>
      </c>
      <c r="C32" s="72" t="s">
        <v>205</v>
      </c>
      <c r="D32" s="73" t="s">
        <v>206</v>
      </c>
      <c r="E32" s="58" t="s">
        <v>22</v>
      </c>
      <c r="F32" s="104">
        <v>0.0018439814814814814</v>
      </c>
      <c r="G32" s="13">
        <f>IF(ISBLANK(G31),"",INT(0.11193*(254-(F32/$B$2))^1.88))</f>
        <v>581</v>
      </c>
    </row>
    <row r="33" spans="1:7" ht="17.25" customHeight="1">
      <c r="A33" s="54" t="s">
        <v>34</v>
      </c>
      <c r="B33" s="71" t="s">
        <v>87</v>
      </c>
      <c r="C33" s="72" t="s">
        <v>88</v>
      </c>
      <c r="D33" s="73">
        <v>32620</v>
      </c>
      <c r="E33" s="58" t="s">
        <v>22</v>
      </c>
      <c r="F33" s="104">
        <v>0.002252199074074074</v>
      </c>
      <c r="G33" s="13">
        <f>IF(ISBLANK(G32),"",INT(0.11193*(254-(F33/$B$2))^1.88))</f>
        <v>241</v>
      </c>
    </row>
    <row r="34" spans="1:7" ht="17.25" customHeight="1">
      <c r="A34" s="54"/>
      <c r="B34" s="71" t="s">
        <v>208</v>
      </c>
      <c r="C34" s="72" t="s">
        <v>209</v>
      </c>
      <c r="D34" s="73" t="s">
        <v>210</v>
      </c>
      <c r="E34" s="58" t="s">
        <v>22</v>
      </c>
      <c r="F34" s="104" t="s">
        <v>222</v>
      </c>
      <c r="G34" s="22" t="e">
        <f>IF(ISBLANK(G33),"",INT(0.11193*(254-(F34/$B$2))^1.88))</f>
        <v>#VALUE!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Zeros="0" zoomScale="93" zoomScaleNormal="93" zoomScalePageLayoutView="0" workbookViewId="0" topLeftCell="A1">
      <selection activeCell="I15" sqref="I15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7109375" style="0" customWidth="1"/>
    <col min="5" max="5" width="10.140625" style="0" customWidth="1"/>
  </cols>
  <sheetData>
    <row r="1" ht="15.75">
      <c r="F1" s="1" t="s">
        <v>130</v>
      </c>
    </row>
    <row r="2" spans="4:6" ht="5.25" customHeight="1">
      <c r="D2" s="27">
        <v>1.1574074074074073E-05</v>
      </c>
      <c r="F2" s="1"/>
    </row>
    <row r="3" spans="1:11" ht="12.75">
      <c r="A3" s="3" t="s">
        <v>0</v>
      </c>
      <c r="E3" s="4" t="s">
        <v>164</v>
      </c>
      <c r="F3" s="5"/>
      <c r="K3" s="5" t="s">
        <v>131</v>
      </c>
    </row>
    <row r="5" spans="1:11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11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s="17" customFormat="1" ht="13.5">
      <c r="A6" s="13"/>
      <c r="B6" s="14"/>
      <c r="C6" s="15" t="s">
        <v>13</v>
      </c>
      <c r="D6" s="13"/>
      <c r="E6" s="16"/>
      <c r="F6" s="28"/>
      <c r="G6" s="13"/>
      <c r="H6" s="13"/>
      <c r="I6" s="13"/>
      <c r="J6" s="13"/>
      <c r="K6" s="13"/>
    </row>
    <row r="7" spans="1:11" s="29" customFormat="1" ht="14.25" customHeight="1">
      <c r="A7" s="6">
        <f>A6+1</f>
        <v>1</v>
      </c>
      <c r="B7" s="18" t="s">
        <v>39</v>
      </c>
      <c r="C7" s="19" t="s">
        <v>40</v>
      </c>
      <c r="D7" s="110">
        <v>33474</v>
      </c>
      <c r="E7" s="19" t="s">
        <v>22</v>
      </c>
      <c r="F7" s="20">
        <v>9.99</v>
      </c>
      <c r="G7" s="20">
        <v>1.66</v>
      </c>
      <c r="H7" s="20">
        <v>11.3</v>
      </c>
      <c r="I7" s="20">
        <v>5.58</v>
      </c>
      <c r="J7" s="21">
        <v>0.001938773148148148</v>
      </c>
      <c r="K7" s="6">
        <f>SUM(F8:J8)</f>
        <v>3348</v>
      </c>
    </row>
    <row r="8" spans="1:11" s="29" customFormat="1" ht="14.25" customHeight="1">
      <c r="A8" s="22">
        <f>A7</f>
        <v>1</v>
      </c>
      <c r="B8" s="23"/>
      <c r="C8" s="24" t="s">
        <v>23</v>
      </c>
      <c r="D8" s="25"/>
      <c r="E8" s="24"/>
      <c r="F8" s="13">
        <f>IF(ISBLANK(F7),"",INT(20.0479*(17-F7)^1.835))</f>
        <v>714</v>
      </c>
      <c r="G8" s="13">
        <f>IF(ISBLANK(G7),"",INT(1.84523*(G7*100-75)^1.348))</f>
        <v>806</v>
      </c>
      <c r="H8" s="13">
        <f>IF(ISBLANK(H7),"",INT(56.0211*(H7-1.5)^1.05))</f>
        <v>615</v>
      </c>
      <c r="I8" s="13">
        <f>IF(ISBLANK(I7),"",INT(0.188807*(I7*100-210)^1.41))</f>
        <v>723</v>
      </c>
      <c r="J8" s="13">
        <f>IF(ISBLANK(J7),"",INT(0.11193*(254-(J7/$D$2))^1.88))</f>
        <v>490</v>
      </c>
      <c r="K8" s="26">
        <f>K7</f>
        <v>3348</v>
      </c>
    </row>
    <row r="9" spans="1:11" s="29" customFormat="1" ht="14.25" customHeight="1">
      <c r="A9" s="6">
        <f>A8+1</f>
        <v>2</v>
      </c>
      <c r="B9" s="18" t="s">
        <v>105</v>
      </c>
      <c r="C9" s="19" t="s">
        <v>159</v>
      </c>
      <c r="D9" s="110" t="s">
        <v>160</v>
      </c>
      <c r="E9" s="19" t="s">
        <v>22</v>
      </c>
      <c r="F9" s="20">
        <v>9.68</v>
      </c>
      <c r="G9" s="20">
        <v>1.51</v>
      </c>
      <c r="H9" s="20">
        <v>10</v>
      </c>
      <c r="I9" s="20">
        <v>5.9</v>
      </c>
      <c r="J9" s="21">
        <v>0.0018560185185185188</v>
      </c>
      <c r="K9" s="6">
        <f>SUM(F10:J10)</f>
        <v>3322</v>
      </c>
    </row>
    <row r="10" spans="1:11" s="29" customFormat="1" ht="14.25" customHeight="1">
      <c r="A10" s="22">
        <f>A9</f>
        <v>2</v>
      </c>
      <c r="B10" s="23"/>
      <c r="C10" s="24" t="s">
        <v>120</v>
      </c>
      <c r="D10" s="25"/>
      <c r="E10" s="24"/>
      <c r="F10" s="13">
        <f>IF(ISBLANK(F9),"",INT(20.0479*(17-F9)^1.835))</f>
        <v>773</v>
      </c>
      <c r="G10" s="13">
        <f>IF(ISBLANK(G9),"",INT(1.84523*(G9*100-75)^1.348))</f>
        <v>632</v>
      </c>
      <c r="H10" s="13">
        <f>IF(ISBLANK(H9),"",INT(56.0211*(H9-1.5)^1.05))</f>
        <v>529</v>
      </c>
      <c r="I10" s="13">
        <f>IF(ISBLANK(I9),"",INT(0.188807*(I9*100-210)^1.41))</f>
        <v>819</v>
      </c>
      <c r="J10" s="13">
        <f>IF(ISBLANK(J9),"",INT(0.11193*(254-(J9/$D$2))^1.88))</f>
        <v>569</v>
      </c>
      <c r="K10" s="26">
        <f>K9</f>
        <v>3322</v>
      </c>
    </row>
    <row r="11" spans="1:11" s="29" customFormat="1" ht="14.25" customHeight="1">
      <c r="A11" s="6">
        <f>A10+1</f>
        <v>3</v>
      </c>
      <c r="B11" s="18" t="s">
        <v>142</v>
      </c>
      <c r="C11" s="19" t="s">
        <v>72</v>
      </c>
      <c r="D11" s="110" t="s">
        <v>143</v>
      </c>
      <c r="E11" s="19" t="s">
        <v>21</v>
      </c>
      <c r="F11" s="20">
        <v>9.15</v>
      </c>
      <c r="G11" s="20">
        <v>1.57</v>
      </c>
      <c r="H11" s="20">
        <v>9.25</v>
      </c>
      <c r="I11" s="20">
        <v>5.56</v>
      </c>
      <c r="J11" s="21">
        <v>0.002120949074074074</v>
      </c>
      <c r="K11" s="6">
        <f>SUM(F12:J12)</f>
        <v>3113</v>
      </c>
    </row>
    <row r="12" spans="1:11" s="29" customFormat="1" ht="14.25" customHeight="1">
      <c r="A12" s="22">
        <f>A11</f>
        <v>3</v>
      </c>
      <c r="B12" s="23"/>
      <c r="C12" s="24" t="s">
        <v>71</v>
      </c>
      <c r="D12" s="25"/>
      <c r="E12" s="24"/>
      <c r="F12" s="13">
        <f>IF(ISBLANK(F11),"",INT(20.0479*(17-F11)^1.835))</f>
        <v>879</v>
      </c>
      <c r="G12" s="13">
        <f>IF(ISBLANK(G11),"",INT(1.84523*(G11*100-75)^1.348))</f>
        <v>701</v>
      </c>
      <c r="H12" s="13">
        <f>IF(ISBLANK(H11),"",INT(56.0211*(H11-1.5)^1.05))</f>
        <v>480</v>
      </c>
      <c r="I12" s="13">
        <f>IF(ISBLANK(I11),"",INT(0.188807*(I11*100-210)^1.41))</f>
        <v>717</v>
      </c>
      <c r="J12" s="13">
        <f>IF(ISBLANK(J11),"",INT(0.11193*(254-(J11/$D$2))^1.88))</f>
        <v>336</v>
      </c>
      <c r="K12" s="26">
        <f>K11</f>
        <v>3113</v>
      </c>
    </row>
    <row r="13" spans="1:11" s="29" customFormat="1" ht="14.25" customHeight="1">
      <c r="A13" s="6">
        <f>A12+1</f>
        <v>4</v>
      </c>
      <c r="B13" s="18" t="s">
        <v>147</v>
      </c>
      <c r="C13" s="19" t="s">
        <v>148</v>
      </c>
      <c r="D13" s="110">
        <v>33159</v>
      </c>
      <c r="E13" s="19" t="s">
        <v>22</v>
      </c>
      <c r="F13" s="20">
        <v>10.85</v>
      </c>
      <c r="G13" s="20">
        <v>1.66</v>
      </c>
      <c r="H13" s="20">
        <v>6.26</v>
      </c>
      <c r="I13" s="20">
        <v>4.44</v>
      </c>
      <c r="J13" s="21">
        <v>0.001828587962962963</v>
      </c>
      <c r="K13" s="6">
        <f>SUM(F14:J14)</f>
        <v>2664</v>
      </c>
    </row>
    <row r="14" spans="1:11" s="29" customFormat="1" ht="14.25" customHeight="1">
      <c r="A14" s="22">
        <f>A13</f>
        <v>4</v>
      </c>
      <c r="B14" s="23"/>
      <c r="C14" s="24" t="s">
        <v>23</v>
      </c>
      <c r="D14" s="25"/>
      <c r="E14" s="24"/>
      <c r="F14" s="13">
        <f>IF(ISBLANK(F13),"",INT(20.0479*(17-F13)^1.835))</f>
        <v>561</v>
      </c>
      <c r="G14" s="13">
        <f>IF(ISBLANK(G13),"",INT(1.84523*(G13*100-75)^1.348))</f>
        <v>806</v>
      </c>
      <c r="H14" s="13">
        <f>IF(ISBLANK(H13),"",INT(56.0211*(H13-1.5)^1.05))</f>
        <v>288</v>
      </c>
      <c r="I14" s="13">
        <f>IF(ISBLANK(I13),"",INT(0.188807*(I13*100-210)^1.41))</f>
        <v>413</v>
      </c>
      <c r="J14" s="13">
        <f>IF(ISBLANK(J13),"",INT(0.11193*(254-(J13/$D$2))^1.88))</f>
        <v>596</v>
      </c>
      <c r="K14" s="26">
        <f>K13</f>
        <v>2664</v>
      </c>
    </row>
    <row r="15" spans="1:11" s="29" customFormat="1" ht="14.25" customHeight="1">
      <c r="A15" s="6">
        <f>A14+1</f>
        <v>5</v>
      </c>
      <c r="B15" s="18" t="s">
        <v>93</v>
      </c>
      <c r="C15" s="19" t="s">
        <v>94</v>
      </c>
      <c r="D15" s="110" t="s">
        <v>177</v>
      </c>
      <c r="E15" s="19" t="s">
        <v>90</v>
      </c>
      <c r="F15" s="20">
        <v>11.34</v>
      </c>
      <c r="G15" s="20">
        <v>1.45</v>
      </c>
      <c r="H15" s="20">
        <v>7.85</v>
      </c>
      <c r="I15" s="20">
        <v>4.22</v>
      </c>
      <c r="J15" s="21">
        <v>0.0019144675925925926</v>
      </c>
      <c r="K15" s="6">
        <f>SUM(F16:J16)</f>
        <v>2309</v>
      </c>
    </row>
    <row r="16" spans="1:11" s="29" customFormat="1" ht="14.25" customHeight="1">
      <c r="A16" s="22">
        <f>A15</f>
        <v>5</v>
      </c>
      <c r="B16" s="23"/>
      <c r="C16" s="24" t="s">
        <v>178</v>
      </c>
      <c r="D16" s="25"/>
      <c r="E16" s="24"/>
      <c r="F16" s="13">
        <f>IF(ISBLANK(F15),"",INT(20.0479*(17-F15)^1.835))</f>
        <v>482</v>
      </c>
      <c r="G16" s="13">
        <f>IF(ISBLANK(G15),"",INT(1.84523*(G15*100-75)^1.348))</f>
        <v>566</v>
      </c>
      <c r="H16" s="13">
        <f>IF(ISBLANK(H15),"",INT(56.0211*(H15-1.5)^1.05))</f>
        <v>390</v>
      </c>
      <c r="I16" s="13">
        <f>IF(ISBLANK(I15),"",INT(0.188807*(I15*100-210)^1.41))</f>
        <v>359</v>
      </c>
      <c r="J16" s="13">
        <f>IF(ISBLANK(J15),"",INT(0.11193*(254-(J15/$D$2))^1.88))</f>
        <v>512</v>
      </c>
      <c r="K16" s="26">
        <f>K15</f>
        <v>2309</v>
      </c>
    </row>
    <row r="17" spans="1:11" s="29" customFormat="1" ht="14.25" customHeight="1">
      <c r="A17" s="6">
        <f>A16+1</f>
        <v>6</v>
      </c>
      <c r="B17" s="18" t="s">
        <v>96</v>
      </c>
      <c r="C17" s="19" t="s">
        <v>97</v>
      </c>
      <c r="D17" s="110" t="s">
        <v>179</v>
      </c>
      <c r="E17" s="19" t="s">
        <v>90</v>
      </c>
      <c r="F17" s="20">
        <v>11.07</v>
      </c>
      <c r="G17" s="20">
        <v>1.4</v>
      </c>
      <c r="H17" s="20">
        <v>8.32</v>
      </c>
      <c r="I17" s="20">
        <v>4.34</v>
      </c>
      <c r="J17" s="21">
        <v>0.0020949074074074073</v>
      </c>
      <c r="K17" s="6">
        <f>SUM(F18:J18)</f>
        <v>2201</v>
      </c>
    </row>
    <row r="18" spans="1:11" s="29" customFormat="1" ht="14.25" customHeight="1">
      <c r="A18" s="22">
        <f>A17</f>
        <v>6</v>
      </c>
      <c r="B18" s="23"/>
      <c r="C18" s="24" t="s">
        <v>178</v>
      </c>
      <c r="D18" s="111"/>
      <c r="E18" s="24"/>
      <c r="F18" s="13">
        <f>IF(ISBLANK(F17),"",INT(20.0479*(17-F17)^1.835))</f>
        <v>525</v>
      </c>
      <c r="G18" s="13">
        <f>IF(ISBLANK(G17),"",INT(1.84523*(G17*100-75)^1.348))</f>
        <v>512</v>
      </c>
      <c r="H18" s="13">
        <f>IF(ISBLANK(H17),"",INT(56.0211*(H17-1.5)^1.05))</f>
        <v>420</v>
      </c>
      <c r="I18" s="13">
        <f>IF(ISBLANK(I17),"",INT(0.188807*(I17*100-210)^1.41))</f>
        <v>388</v>
      </c>
      <c r="J18" s="13">
        <f>IF(ISBLANK(J17),"",INT(0.11193*(254-(J17/$D$2))^1.88))</f>
        <v>356</v>
      </c>
      <c r="K18" s="26">
        <f>K17</f>
        <v>2201</v>
      </c>
    </row>
    <row r="19" spans="1:11" s="29" customFormat="1" ht="14.25" customHeight="1">
      <c r="A19" s="121"/>
      <c r="B19" s="112"/>
      <c r="C19" s="122"/>
      <c r="D19" s="123"/>
      <c r="E19" s="4" t="s">
        <v>77</v>
      </c>
      <c r="F19" s="114"/>
      <c r="G19" s="114"/>
      <c r="H19" s="114"/>
      <c r="I19" s="114"/>
      <c r="J19" s="114"/>
      <c r="K19" s="124"/>
    </row>
    <row r="20" spans="1:11" s="29" customFormat="1" ht="14.25" customHeight="1">
      <c r="A20" s="6">
        <v>1</v>
      </c>
      <c r="B20" s="18" t="s">
        <v>204</v>
      </c>
      <c r="C20" s="19" t="s">
        <v>205</v>
      </c>
      <c r="D20" s="110" t="s">
        <v>206</v>
      </c>
      <c r="E20" s="19" t="s">
        <v>22</v>
      </c>
      <c r="F20" s="20">
        <v>9.34</v>
      </c>
      <c r="G20" s="20">
        <v>1.66</v>
      </c>
      <c r="H20" s="20">
        <v>8.81</v>
      </c>
      <c r="I20" s="20">
        <v>5.3</v>
      </c>
      <c r="J20" s="21">
        <v>0.0018439814814814814</v>
      </c>
      <c r="K20" s="6">
        <f>SUM(F21:J21)</f>
        <v>3322</v>
      </c>
    </row>
    <row r="21" spans="1:11" s="29" customFormat="1" ht="14.25" customHeight="1">
      <c r="A21" s="22">
        <f>A20</f>
        <v>1</v>
      </c>
      <c r="B21" s="23"/>
      <c r="C21" s="24" t="s">
        <v>207</v>
      </c>
      <c r="D21" s="25"/>
      <c r="E21" s="24"/>
      <c r="F21" s="13">
        <f>IF(ISBLANK(F20),"",INT(20.0479*(17-F20)^1.835))</f>
        <v>840</v>
      </c>
      <c r="G21" s="13">
        <f>IF(ISBLANK(G20),"",INT(1.84523*(G20*100-75)^1.348))</f>
        <v>806</v>
      </c>
      <c r="H21" s="13">
        <f>IF(ISBLANK(H20),"",INT(56.0211*(H20-1.5)^1.05))</f>
        <v>452</v>
      </c>
      <c r="I21" s="13">
        <f>IF(ISBLANK(I20),"",INT(0.188807*(I20*100-210)^1.41))</f>
        <v>643</v>
      </c>
      <c r="J21" s="13">
        <f>IF(ISBLANK(J20),"",INT(0.11193*(254-(J20/$D$2))^1.88))</f>
        <v>581</v>
      </c>
      <c r="K21" s="26">
        <f>K20</f>
        <v>3322</v>
      </c>
    </row>
    <row r="22" spans="1:11" s="29" customFormat="1" ht="14.25" customHeight="1">
      <c r="A22" s="6">
        <f>A21+1</f>
        <v>2</v>
      </c>
      <c r="B22" s="18" t="s">
        <v>87</v>
      </c>
      <c r="C22" s="19" t="s">
        <v>88</v>
      </c>
      <c r="D22" s="110">
        <v>32620</v>
      </c>
      <c r="E22" s="19" t="s">
        <v>22</v>
      </c>
      <c r="F22" s="20">
        <v>12.4</v>
      </c>
      <c r="G22" s="20">
        <v>1.35</v>
      </c>
      <c r="H22" s="20">
        <v>8.04</v>
      </c>
      <c r="I22" s="20">
        <v>4.76</v>
      </c>
      <c r="J22" s="21">
        <v>0.002252199074074074</v>
      </c>
      <c r="K22" s="6">
        <f>SUM(F23:J23)</f>
        <v>1927</v>
      </c>
    </row>
    <row r="23" spans="1:11" s="29" customFormat="1" ht="14.25" customHeight="1">
      <c r="A23" s="22">
        <f>A22</f>
        <v>2</v>
      </c>
      <c r="B23" s="23"/>
      <c r="C23" s="24" t="s">
        <v>161</v>
      </c>
      <c r="D23" s="25"/>
      <c r="E23" s="24"/>
      <c r="F23" s="13">
        <f>IF(ISBLANK(F22),"",INT(20.0479*(17-F22)^1.835))</f>
        <v>329</v>
      </c>
      <c r="G23" s="13">
        <f>IF(ISBLANK(G22),"",INT(1.84523*(G22*100-75)^1.348))</f>
        <v>460</v>
      </c>
      <c r="H23" s="13">
        <f>IF(ISBLANK(H22),"",INT(56.0211*(H22-1.5)^1.05))</f>
        <v>402</v>
      </c>
      <c r="I23" s="13">
        <f>IF(ISBLANK(I22),"",INT(0.188807*(I22*100-210)^1.41))</f>
        <v>495</v>
      </c>
      <c r="J23" s="13">
        <f>IF(ISBLANK(J22),"",INT(0.11193*(254-(J22/$D$2))^1.88))</f>
        <v>241</v>
      </c>
      <c r="K23" s="26">
        <f>K22</f>
        <v>1927</v>
      </c>
    </row>
    <row r="24" spans="1:11" s="29" customFormat="1" ht="14.25" customHeight="1">
      <c r="A24" s="6"/>
      <c r="B24" s="18" t="s">
        <v>208</v>
      </c>
      <c r="C24" s="19" t="s">
        <v>209</v>
      </c>
      <c r="D24" s="110" t="s">
        <v>210</v>
      </c>
      <c r="E24" s="19" t="s">
        <v>22</v>
      </c>
      <c r="F24" s="20">
        <v>9.02</v>
      </c>
      <c r="G24" s="20">
        <v>1.69</v>
      </c>
      <c r="H24" s="20">
        <v>12.4</v>
      </c>
      <c r="I24" s="20">
        <v>5.62</v>
      </c>
      <c r="J24" s="21" t="s">
        <v>222</v>
      </c>
      <c r="K24" s="128">
        <f>SUM(F25:J25)</f>
        <v>3171</v>
      </c>
    </row>
    <row r="25" spans="1:11" s="29" customFormat="1" ht="14.25" customHeight="1">
      <c r="A25" s="22"/>
      <c r="B25" s="23"/>
      <c r="C25" s="24" t="s">
        <v>121</v>
      </c>
      <c r="D25" s="25"/>
      <c r="E25" s="24"/>
      <c r="F25" s="13">
        <f>IF(ISBLANK(F24),"",INT(20.0479*(17-F24)^1.835))</f>
        <v>906</v>
      </c>
      <c r="G25" s="13">
        <f>IF(ISBLANK(G24),"",INT(1.84523*(G24*100-75)^1.348))</f>
        <v>842</v>
      </c>
      <c r="H25" s="13">
        <f>IF(ISBLANK(H24),"",INT(56.0211*(H24-1.5)^1.05))</f>
        <v>688</v>
      </c>
      <c r="I25" s="13">
        <f>IF(ISBLANK(I24),"",INT(0.188807*(I24*100-210)^1.41))</f>
        <v>735</v>
      </c>
      <c r="J25" s="13"/>
      <c r="K25" s="26">
        <f>K24</f>
        <v>3171</v>
      </c>
    </row>
    <row r="26" s="29" customFormat="1" ht="15.75"/>
    <row r="27" s="29" customFormat="1" ht="15.75"/>
    <row r="28" s="29" customFormat="1" ht="15.75"/>
    <row r="29" s="29" customFormat="1" ht="15.75"/>
    <row r="30" s="29" customFormat="1" ht="15.75"/>
    <row r="31" s="29" customFormat="1" ht="15.75"/>
    <row r="32" s="29" customFormat="1" ht="15.75"/>
    <row r="33" s="29" customFormat="1" ht="15.75"/>
    <row r="34" s="29" customFormat="1" ht="15.75"/>
    <row r="35" s="29" customFormat="1" ht="15.75"/>
    <row r="36" s="29" customFormat="1" ht="15.75"/>
    <row r="37" s="29" customFormat="1" ht="15.75"/>
    <row r="38" s="29" customFormat="1" ht="15.75"/>
  </sheetData>
  <sheetProtection/>
  <printOptions horizontalCentered="1"/>
  <pageMargins left="0.75" right="0.75" top="0.984251968503937" bottom="0.6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421875" style="0" customWidth="1"/>
    <col min="5" max="5" width="9.00390625" style="0" customWidth="1"/>
  </cols>
  <sheetData>
    <row r="1" ht="15.75">
      <c r="F1" s="1" t="s">
        <v>130</v>
      </c>
    </row>
    <row r="2" spans="4:6" ht="5.25" customHeight="1">
      <c r="D2" s="30">
        <v>1.1574074074074073E-05</v>
      </c>
      <c r="F2" s="1"/>
    </row>
    <row r="3" spans="1:13" ht="12.75">
      <c r="A3" s="3" t="s">
        <v>0</v>
      </c>
      <c r="E3" s="4" t="s">
        <v>165</v>
      </c>
      <c r="J3" s="5"/>
      <c r="M3" s="5" t="s">
        <v>132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13"/>
      <c r="H6" s="31" t="s">
        <v>24</v>
      </c>
      <c r="I6" s="31"/>
      <c r="J6" s="38" t="s">
        <v>124</v>
      </c>
      <c r="K6" s="13"/>
      <c r="L6" s="31"/>
      <c r="M6" s="13"/>
    </row>
    <row r="7" spans="1:13" ht="12.75">
      <c r="A7" s="6">
        <f>A6+1</f>
        <v>1</v>
      </c>
      <c r="B7" s="18" t="s">
        <v>68</v>
      </c>
      <c r="C7" s="19" t="s">
        <v>69</v>
      </c>
      <c r="D7" s="110">
        <v>33911</v>
      </c>
      <c r="E7" s="19" t="s">
        <v>20</v>
      </c>
      <c r="F7" s="32">
        <v>7.56</v>
      </c>
      <c r="G7" s="32">
        <v>6.21</v>
      </c>
      <c r="H7" s="32">
        <v>12.94</v>
      </c>
      <c r="I7" s="20">
        <v>1.85</v>
      </c>
      <c r="J7" s="20">
        <v>8.95</v>
      </c>
      <c r="K7" s="33">
        <v>2.9</v>
      </c>
      <c r="L7" s="21">
        <v>0.0020841435185185186</v>
      </c>
      <c r="M7" s="34">
        <f>SUM(F8:L8)</f>
        <v>4414</v>
      </c>
    </row>
    <row r="8" spans="1:13" ht="12.75">
      <c r="A8" s="22">
        <f>A7</f>
        <v>1</v>
      </c>
      <c r="B8" s="23"/>
      <c r="C8" s="24" t="s">
        <v>70</v>
      </c>
      <c r="D8" s="111"/>
      <c r="E8" s="24"/>
      <c r="F8" s="35">
        <f>IF(ISBLANK(F7),"",TRUNC(58.015*(11.5-F7)^1.81))</f>
        <v>694</v>
      </c>
      <c r="G8" s="13">
        <f>IF(ISBLANK(G7),"",TRUNC(0.14354*(G7*100-220)^1.4))</f>
        <v>632</v>
      </c>
      <c r="H8" s="36">
        <f>IF(ISBLANK(H7),"",TRUNC(51.39*(H7-1.5)^1.05))</f>
        <v>664</v>
      </c>
      <c r="I8" s="13">
        <f>IF(ISBLANK(I7),"",TRUNC(0.8465*(I7*100-75)^1.42))</f>
        <v>670</v>
      </c>
      <c r="J8" s="13">
        <f>IF(ISBLANK(J7),"",TRUNC(20.5173*(15.5-J7)^1.92))</f>
        <v>757</v>
      </c>
      <c r="K8" s="13">
        <f>IF(ISBLANK(K7),"",TRUNC(0.2797*(K7*100-100)^1.35))</f>
        <v>333</v>
      </c>
      <c r="L8" s="13">
        <f>IF(ISBLANK(L7),"",INT(0.08713*(305.5-(L7/$D$2))^1.85))</f>
        <v>664</v>
      </c>
      <c r="M8" s="26">
        <f>M7</f>
        <v>4414</v>
      </c>
    </row>
    <row r="9" spans="1:13" ht="12.75">
      <c r="A9" s="6">
        <f>A8+1</f>
        <v>2</v>
      </c>
      <c r="B9" s="18" t="s">
        <v>194</v>
      </c>
      <c r="C9" s="19" t="s">
        <v>195</v>
      </c>
      <c r="D9" s="110" t="s">
        <v>196</v>
      </c>
      <c r="E9" s="19" t="s">
        <v>90</v>
      </c>
      <c r="F9" s="32">
        <v>7.9</v>
      </c>
      <c r="G9" s="32">
        <v>5.9</v>
      </c>
      <c r="H9" s="32">
        <v>13.77</v>
      </c>
      <c r="I9" s="20">
        <v>1.85</v>
      </c>
      <c r="J9" s="20">
        <v>9.11</v>
      </c>
      <c r="K9" s="33">
        <v>3.6</v>
      </c>
      <c r="L9" s="21">
        <v>0.002312847222222222</v>
      </c>
      <c r="M9" s="34">
        <f>SUM(F10:L10)</f>
        <v>4252</v>
      </c>
    </row>
    <row r="10" spans="1:13" ht="12.75">
      <c r="A10" s="22">
        <f>A9</f>
        <v>2</v>
      </c>
      <c r="B10" s="23"/>
      <c r="C10" s="24" t="s">
        <v>112</v>
      </c>
      <c r="D10" s="111"/>
      <c r="E10" s="24"/>
      <c r="F10" s="35">
        <f>IF(ISBLANK(F9),"",TRUNC(58.015*(11.5-F9)^1.81))</f>
        <v>589</v>
      </c>
      <c r="G10" s="13">
        <f>IF(ISBLANK(G9),"",TRUNC(0.14354*(G9*100-220)^1.4))</f>
        <v>565</v>
      </c>
      <c r="H10" s="36">
        <f>IF(ISBLANK(H9),"",TRUNC(51.39*(H9-1.5)^1.05))</f>
        <v>714</v>
      </c>
      <c r="I10" s="13">
        <f>IF(ISBLANK(I9),"",TRUNC(0.8465*(I9*100-75)^1.42))</f>
        <v>670</v>
      </c>
      <c r="J10" s="13">
        <f>IF(ISBLANK(J9),"",TRUNC(20.5173*(15.5-J9)^1.92))</f>
        <v>722</v>
      </c>
      <c r="K10" s="13">
        <f>IF(ISBLANK(K9),"",TRUNC(0.2797*(K9*100-100)^1.35))</f>
        <v>509</v>
      </c>
      <c r="L10" s="13">
        <f>IF(ISBLANK(L9),"",INT(0.08713*(305.5-(L9/$D$2))^1.85))</f>
        <v>483</v>
      </c>
      <c r="M10" s="26">
        <f>M9</f>
        <v>4252</v>
      </c>
    </row>
    <row r="11" spans="1:13" ht="12.75">
      <c r="A11" s="6">
        <f>A10+1</f>
        <v>3</v>
      </c>
      <c r="B11" s="18" t="s">
        <v>43</v>
      </c>
      <c r="C11" s="19" t="s">
        <v>44</v>
      </c>
      <c r="D11" s="110">
        <v>33846</v>
      </c>
      <c r="E11" s="19" t="s">
        <v>37</v>
      </c>
      <c r="F11" s="32">
        <v>7.47</v>
      </c>
      <c r="G11" s="32">
        <v>5.85</v>
      </c>
      <c r="H11" s="32">
        <v>11.4</v>
      </c>
      <c r="I11" s="20">
        <v>1.7</v>
      </c>
      <c r="J11" s="20">
        <v>8.58</v>
      </c>
      <c r="K11" s="33">
        <v>2.4</v>
      </c>
      <c r="L11" s="21">
        <v>0.002079050925925926</v>
      </c>
      <c r="M11" s="34">
        <f>SUM(F12:L12)</f>
        <v>4120</v>
      </c>
    </row>
    <row r="12" spans="1:13" ht="12.75">
      <c r="A12" s="22">
        <f>A11</f>
        <v>3</v>
      </c>
      <c r="B12" s="23"/>
      <c r="C12" s="24" t="s">
        <v>226</v>
      </c>
      <c r="D12" s="111"/>
      <c r="E12" s="24"/>
      <c r="F12" s="35">
        <f>IF(ISBLANK(F11),"",TRUNC(58.015*(11.5-F11)^1.81))</f>
        <v>723</v>
      </c>
      <c r="G12" s="13">
        <f>IF(ISBLANK(G11),"",TRUNC(0.14354*(G11*100-220)^1.4))</f>
        <v>554</v>
      </c>
      <c r="H12" s="36">
        <f>IF(ISBLANK(H11),"",TRUNC(51.39*(H11-1.5)^1.05))</f>
        <v>570</v>
      </c>
      <c r="I12" s="13">
        <f>IF(ISBLANK(I11),"",TRUNC(0.8465*(I11*100-75)^1.42))</f>
        <v>544</v>
      </c>
      <c r="J12" s="13">
        <f>IF(ISBLANK(J11),"",TRUNC(20.5173*(15.5-J11)^1.92))</f>
        <v>841</v>
      </c>
      <c r="K12" s="13">
        <f>IF(ISBLANK(K11),"",TRUNC(0.2797*(K11*100-100)^1.35))</f>
        <v>220</v>
      </c>
      <c r="L12" s="13">
        <f>IF(ISBLANK(L11),"",INT(0.08713*(305.5-(L11/$D$2))^1.85))</f>
        <v>668</v>
      </c>
      <c r="M12" s="26">
        <f>M11</f>
        <v>4120</v>
      </c>
    </row>
    <row r="13" spans="1:13" ht="12.75">
      <c r="A13" s="6">
        <f>A12+1</f>
        <v>4</v>
      </c>
      <c r="B13" s="18" t="s">
        <v>79</v>
      </c>
      <c r="C13" s="19" t="s">
        <v>100</v>
      </c>
      <c r="D13" s="110" t="s">
        <v>184</v>
      </c>
      <c r="E13" s="19" t="s">
        <v>90</v>
      </c>
      <c r="F13" s="32">
        <v>8</v>
      </c>
      <c r="G13" s="32">
        <v>5.72</v>
      </c>
      <c r="H13" s="32">
        <v>10.86</v>
      </c>
      <c r="I13" s="20">
        <v>1.65</v>
      </c>
      <c r="J13" s="20">
        <v>9.59</v>
      </c>
      <c r="K13" s="33">
        <v>2.8</v>
      </c>
      <c r="L13" s="21">
        <v>0.0022164351851851854</v>
      </c>
      <c r="M13" s="34">
        <f>SUM(F14:L14)</f>
        <v>3614</v>
      </c>
    </row>
    <row r="14" spans="1:13" ht="12.75">
      <c r="A14" s="22">
        <f>A13</f>
        <v>4</v>
      </c>
      <c r="B14" s="23"/>
      <c r="C14" s="24" t="s">
        <v>178</v>
      </c>
      <c r="D14" s="111"/>
      <c r="E14" s="24"/>
      <c r="F14" s="35">
        <f>IF(ISBLANK(F13),"",TRUNC(58.015*(11.5-F13)^1.81))</f>
        <v>560</v>
      </c>
      <c r="G14" s="13">
        <f>IF(ISBLANK(G13),"",TRUNC(0.14354*(G13*100-220)^1.4))</f>
        <v>527</v>
      </c>
      <c r="H14" s="36">
        <f>IF(ISBLANK(H13),"",TRUNC(51.39*(H13-1.5)^1.05))</f>
        <v>537</v>
      </c>
      <c r="I14" s="13">
        <f>IF(ISBLANK(I13),"",TRUNC(0.8465*(I13*100-75)^1.42))</f>
        <v>504</v>
      </c>
      <c r="J14" s="13">
        <f>IF(ISBLANK(J13),"",TRUNC(20.5173*(15.5-J13)^1.92))</f>
        <v>621</v>
      </c>
      <c r="K14" s="13">
        <f>IF(ISBLANK(K13),"",TRUNC(0.2797*(K13*100-100)^1.35))</f>
        <v>309</v>
      </c>
      <c r="L14" s="13">
        <f>IF(ISBLANK(L13),"",INT(0.08713*(305.5-(L13/$D$2))^1.85))</f>
        <v>556</v>
      </c>
      <c r="M14" s="26">
        <f>M13</f>
        <v>3614</v>
      </c>
    </row>
    <row r="15" spans="1:13" ht="12.75">
      <c r="A15" s="6">
        <f>A14+1</f>
        <v>5</v>
      </c>
      <c r="B15" s="18" t="s">
        <v>101</v>
      </c>
      <c r="C15" s="19" t="s">
        <v>102</v>
      </c>
      <c r="D15" s="110" t="s">
        <v>181</v>
      </c>
      <c r="E15" s="19" t="s">
        <v>90</v>
      </c>
      <c r="F15" s="32">
        <v>8.25</v>
      </c>
      <c r="G15" s="32">
        <v>5.39</v>
      </c>
      <c r="H15" s="32">
        <v>10.8</v>
      </c>
      <c r="I15" s="20">
        <v>1.65</v>
      </c>
      <c r="J15" s="20">
        <v>9.66</v>
      </c>
      <c r="K15" s="33">
        <v>2.6</v>
      </c>
      <c r="L15" s="21">
        <v>0.002286574074074074</v>
      </c>
      <c r="M15" s="34">
        <f>SUM(F16:L16)</f>
        <v>3359</v>
      </c>
    </row>
    <row r="16" spans="1:13" ht="12.75">
      <c r="A16" s="22">
        <f>A15</f>
        <v>5</v>
      </c>
      <c r="B16" s="23"/>
      <c r="C16" s="24" t="s">
        <v>178</v>
      </c>
      <c r="D16" s="111"/>
      <c r="E16" s="24"/>
      <c r="F16" s="35">
        <f>IF(ISBLANK(F15),"",TRUNC(58.015*(11.5-F15)^1.81))</f>
        <v>489</v>
      </c>
      <c r="G16" s="13">
        <f>IF(ISBLANK(G15),"",TRUNC(0.14354*(G15*100-220)^1.4))</f>
        <v>459</v>
      </c>
      <c r="H16" s="36">
        <f>IF(ISBLANK(H15),"",TRUNC(51.39*(H15-1.5)^1.05))</f>
        <v>534</v>
      </c>
      <c r="I16" s="13">
        <f>IF(ISBLANK(I15),"",TRUNC(0.8465*(I15*100-75)^1.42))</f>
        <v>504</v>
      </c>
      <c r="J16" s="13">
        <f>IF(ISBLANK(J15),"",TRUNC(20.5173*(15.5-J15)^1.92))</f>
        <v>607</v>
      </c>
      <c r="K16" s="13">
        <f>IF(ISBLANK(K15),"",TRUNC(0.2797*(K15*100-100)^1.35))</f>
        <v>264</v>
      </c>
      <c r="L16" s="13">
        <f>IF(ISBLANK(L15),"",INT(0.08713*(305.5-(L15/$D$2))^1.85))</f>
        <v>502</v>
      </c>
      <c r="M16" s="26">
        <f>M15</f>
        <v>3359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57421875" style="0" customWidth="1"/>
    <col min="2" max="2" width="9.7109375" style="0" customWidth="1"/>
    <col min="3" max="3" width="12.7109375" style="0" customWidth="1"/>
    <col min="4" max="4" width="9.00390625" style="0" bestFit="1" customWidth="1"/>
    <col min="5" max="5" width="12.8515625" style="0" customWidth="1"/>
    <col min="12" max="12" width="8.8515625" style="0" customWidth="1"/>
  </cols>
  <sheetData>
    <row r="1" ht="15.75">
      <c r="F1" s="1" t="s">
        <v>130</v>
      </c>
    </row>
    <row r="2" spans="4:6" ht="5.25" customHeight="1">
      <c r="D2" s="30">
        <v>1.1574074074074073E-05</v>
      </c>
      <c r="F2" s="1"/>
    </row>
    <row r="3" spans="1:13" ht="12.75">
      <c r="A3" s="3" t="s">
        <v>0</v>
      </c>
      <c r="E3" s="4" t="s">
        <v>166</v>
      </c>
      <c r="J3" s="5"/>
      <c r="M3" s="5" t="s">
        <v>132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31"/>
      <c r="H6" s="13" t="s">
        <v>25</v>
      </c>
      <c r="I6" s="13"/>
      <c r="J6" s="39" t="s">
        <v>26</v>
      </c>
      <c r="K6" s="13"/>
      <c r="L6" s="13"/>
      <c r="M6" s="13"/>
    </row>
    <row r="7" spans="1:13" ht="12.75">
      <c r="A7" s="6">
        <f>A6+1</f>
        <v>1</v>
      </c>
      <c r="B7" s="18" t="s">
        <v>110</v>
      </c>
      <c r="C7" s="19" t="s">
        <v>111</v>
      </c>
      <c r="D7" s="110" t="s">
        <v>188</v>
      </c>
      <c r="E7" s="19" t="s">
        <v>90</v>
      </c>
      <c r="F7" s="32">
        <v>7.53</v>
      </c>
      <c r="G7" s="20">
        <v>6.47</v>
      </c>
      <c r="H7" s="20">
        <v>11.63</v>
      </c>
      <c r="I7" s="20">
        <v>1.8</v>
      </c>
      <c r="J7" s="20">
        <v>8.68</v>
      </c>
      <c r="K7" s="20">
        <v>3.1</v>
      </c>
      <c r="L7" s="21">
        <v>0.002151759259259259</v>
      </c>
      <c r="M7" s="6">
        <f>SUM(F8:L8)</f>
        <v>4411</v>
      </c>
    </row>
    <row r="8" spans="1:13" ht="12.75">
      <c r="A8" s="22">
        <f>A7</f>
        <v>1</v>
      </c>
      <c r="B8" s="23"/>
      <c r="C8" s="24" t="s">
        <v>112</v>
      </c>
      <c r="D8" s="111"/>
      <c r="E8" s="24"/>
      <c r="F8" s="35">
        <f>IF(ISBLANK(F7),"",TRUNC(58.015*(11.5-F7)^1.81))</f>
        <v>703</v>
      </c>
      <c r="G8" s="13">
        <f>IF(ISBLANK(G7),"",TRUNC(0.14354*(G7*100-220)^1.4))</f>
        <v>691</v>
      </c>
      <c r="H8" s="13">
        <f>IF(ISBLANK(H7),"",TRUNC(51.39*(H7-1.5)^1.05))</f>
        <v>584</v>
      </c>
      <c r="I8" s="13">
        <f>IF(ISBLANK(I7),"",TRUNC(0.8465*(I7*100-75)^1.42))</f>
        <v>627</v>
      </c>
      <c r="J8" s="13">
        <f>IF(ISBLANK(J7),"",TRUNC(20.5173*(15.5-J7)^1.92))</f>
        <v>818</v>
      </c>
      <c r="K8" s="13">
        <f>IF(ISBLANK(K7),"",TRUNC(0.2797*(K7*100-100)^1.35))</f>
        <v>381</v>
      </c>
      <c r="L8" s="13">
        <f>IF(ISBLANK(L7),"",INT(0.08713*(305.5-(L7/$D$2))^1.85))</f>
        <v>607</v>
      </c>
      <c r="M8" s="26">
        <f>M7</f>
        <v>4411</v>
      </c>
    </row>
    <row r="9" spans="1:13" ht="12.75">
      <c r="A9" s="6">
        <f>A8+1</f>
        <v>2</v>
      </c>
      <c r="B9" s="18" t="s">
        <v>103</v>
      </c>
      <c r="C9" s="19" t="s">
        <v>104</v>
      </c>
      <c r="D9" s="110" t="s">
        <v>173</v>
      </c>
      <c r="E9" s="19" t="s">
        <v>90</v>
      </c>
      <c r="F9" s="32">
        <v>8.1</v>
      </c>
      <c r="G9" s="20">
        <v>6.01</v>
      </c>
      <c r="H9" s="20">
        <v>11.08</v>
      </c>
      <c r="I9" s="20">
        <v>1.95</v>
      </c>
      <c r="J9" s="20">
        <v>9.46</v>
      </c>
      <c r="K9" s="20">
        <v>3.4</v>
      </c>
      <c r="L9" s="21">
        <v>0.0020636574074074073</v>
      </c>
      <c r="M9" s="6">
        <f>SUM(F10:L10)</f>
        <v>4215</v>
      </c>
    </row>
    <row r="10" spans="1:13" ht="12.75">
      <c r="A10" s="22">
        <f>A9</f>
        <v>2</v>
      </c>
      <c r="B10" s="23"/>
      <c r="C10" s="24" t="s">
        <v>91</v>
      </c>
      <c r="D10" s="111"/>
      <c r="E10" s="24"/>
      <c r="F10" s="35">
        <f>IF(ISBLANK(F9),"",TRUNC(58.015*(11.5-F9)^1.81))</f>
        <v>531</v>
      </c>
      <c r="G10" s="13">
        <f>IF(ISBLANK(G9),"",TRUNC(0.14354*(G9*100-220)^1.4))</f>
        <v>589</v>
      </c>
      <c r="H10" s="13">
        <f>IF(ISBLANK(H9),"",TRUNC(51.39*(H9-1.5)^1.05))</f>
        <v>551</v>
      </c>
      <c r="I10" s="13">
        <f>IF(ISBLANK(I9),"",TRUNC(0.8465*(I9*100-75)^1.42))</f>
        <v>758</v>
      </c>
      <c r="J10" s="13">
        <f>IF(ISBLANK(J9),"",TRUNC(20.5173*(15.5-J9)^1.92))</f>
        <v>648</v>
      </c>
      <c r="K10" s="13">
        <f>IF(ISBLANK(K9),"",TRUNC(0.2797*(K9*100-100)^1.35))</f>
        <v>457</v>
      </c>
      <c r="L10" s="13">
        <f>IF(ISBLANK(L9),"",INT(0.08713*(305.5-(L9/Jauniai!$D$2))^1.85))</f>
        <v>681</v>
      </c>
      <c r="M10" s="26">
        <f>M9</f>
        <v>4215</v>
      </c>
    </row>
    <row r="11" spans="1:13" ht="12.75">
      <c r="A11" s="6">
        <f>A10+1</f>
        <v>3</v>
      </c>
      <c r="B11" s="18" t="s">
        <v>113</v>
      </c>
      <c r="C11" s="19" t="s">
        <v>139</v>
      </c>
      <c r="D11" s="110" t="s">
        <v>140</v>
      </c>
      <c r="E11" s="19" t="s">
        <v>136</v>
      </c>
      <c r="F11" s="32">
        <v>7.64</v>
      </c>
      <c r="G11" s="20">
        <v>6.38</v>
      </c>
      <c r="H11" s="20">
        <v>11.28</v>
      </c>
      <c r="I11" s="20">
        <v>1.75</v>
      </c>
      <c r="J11" s="20">
        <v>9.63</v>
      </c>
      <c r="K11" s="20">
        <v>3</v>
      </c>
      <c r="L11" s="21">
        <v>0.0020280092592592593</v>
      </c>
      <c r="M11" s="6">
        <f>SUM(F12:L12)</f>
        <v>4168</v>
      </c>
    </row>
    <row r="12" spans="1:13" ht="12.75">
      <c r="A12" s="22">
        <f>A11</f>
        <v>3</v>
      </c>
      <c r="B12" s="23"/>
      <c r="C12" s="24" t="s">
        <v>141</v>
      </c>
      <c r="D12" s="111"/>
      <c r="E12" s="24"/>
      <c r="F12" s="35">
        <f>IF(ISBLANK(F11),"",TRUNC(58.015*(11.5-F11)^1.81))</f>
        <v>668</v>
      </c>
      <c r="G12" s="13">
        <f>IF(ISBLANK(G11),"",TRUNC(0.14354*(G11*100-220)^1.4))</f>
        <v>670</v>
      </c>
      <c r="H12" s="13">
        <f>IF(ISBLANK(H11),"",TRUNC(51.39*(H11-1.5)^1.05))</f>
        <v>563</v>
      </c>
      <c r="I12" s="13">
        <f>IF(ISBLANK(I11),"",TRUNC(0.8465*(I11*100-75)^1.42))</f>
        <v>585</v>
      </c>
      <c r="J12" s="13">
        <f>IF(ISBLANK(J11),"",TRUNC(20.5173*(15.5-J11)^1.92))</f>
        <v>613</v>
      </c>
      <c r="K12" s="13">
        <f>IF(ISBLANK(K11),"",TRUNC(0.2797*(K11*100-100)^1.35))</f>
        <v>357</v>
      </c>
      <c r="L12" s="13">
        <f>IF(ISBLANK(L11),"",INT(0.08713*(305.5-(L11/$D$2))^1.85))</f>
        <v>712</v>
      </c>
      <c r="M12" s="26">
        <f>M11</f>
        <v>4168</v>
      </c>
    </row>
    <row r="13" spans="1:13" ht="12.75">
      <c r="A13" s="6">
        <f>A12+1</f>
        <v>4</v>
      </c>
      <c r="B13" s="18" t="s">
        <v>79</v>
      </c>
      <c r="C13" s="19" t="s">
        <v>80</v>
      </c>
      <c r="D13" s="110">
        <v>33395</v>
      </c>
      <c r="E13" s="19" t="s">
        <v>22</v>
      </c>
      <c r="F13" s="32">
        <v>7.71</v>
      </c>
      <c r="G13" s="20">
        <v>6.12</v>
      </c>
      <c r="H13" s="20">
        <v>7.88</v>
      </c>
      <c r="I13" s="20">
        <v>1.83</v>
      </c>
      <c r="J13" s="20">
        <v>9.2</v>
      </c>
      <c r="K13" s="20">
        <v>3.6</v>
      </c>
      <c r="L13" s="21">
        <v>0.0021763888888888887</v>
      </c>
      <c r="M13" s="6">
        <f>SUM(F14:L14)</f>
        <v>4070</v>
      </c>
    </row>
    <row r="14" spans="1:13" ht="12.75">
      <c r="A14" s="22">
        <f>A13</f>
        <v>4</v>
      </c>
      <c r="B14" s="23"/>
      <c r="C14" s="24" t="s">
        <v>78</v>
      </c>
      <c r="D14" s="111"/>
      <c r="E14" s="24"/>
      <c r="F14" s="35">
        <f>IF(ISBLANK(F13),"",TRUNC(58.015*(11.5-F13)^1.81))</f>
        <v>646</v>
      </c>
      <c r="G14" s="13">
        <f>IF(ISBLANK(G13),"",TRUNC(0.14354*(G13*100-220)^1.4))</f>
        <v>613</v>
      </c>
      <c r="H14" s="13">
        <f>IF(ISBLANK(H13),"",TRUNC(51.39*(H13-1.5)^1.05))</f>
        <v>359</v>
      </c>
      <c r="I14" s="13">
        <f>IF(ISBLANK(I13),"",TRUNC(0.8465*(I13*100-75)^1.42))</f>
        <v>653</v>
      </c>
      <c r="J14" s="13">
        <f>IF(ISBLANK(J13),"",TRUNC(20.5173*(15.5-J13)^1.92))</f>
        <v>702</v>
      </c>
      <c r="K14" s="13">
        <f>IF(ISBLANK(K13),"",TRUNC(0.2797*(K13*100-100)^1.35))</f>
        <v>509</v>
      </c>
      <c r="L14" s="13">
        <f>IF(ISBLANK(L13),"",INT(0.08713*(305.5-(L13/$D$2))^1.85))</f>
        <v>588</v>
      </c>
      <c r="M14" s="26">
        <f>M13</f>
        <v>4070</v>
      </c>
    </row>
    <row r="15" spans="1:13" ht="12.75">
      <c r="A15" s="6">
        <f>A14+1</f>
        <v>5</v>
      </c>
      <c r="B15" s="18" t="s">
        <v>98</v>
      </c>
      <c r="C15" s="19" t="s">
        <v>99</v>
      </c>
      <c r="D15" s="110" t="s">
        <v>180</v>
      </c>
      <c r="E15" s="19" t="s">
        <v>90</v>
      </c>
      <c r="F15" s="32">
        <v>7.97</v>
      </c>
      <c r="G15" s="20">
        <v>5.96</v>
      </c>
      <c r="H15" s="20">
        <v>11.31</v>
      </c>
      <c r="I15" s="20">
        <v>1.83</v>
      </c>
      <c r="J15" s="20">
        <v>10.14</v>
      </c>
      <c r="K15" s="20">
        <v>3.6</v>
      </c>
      <c r="L15" s="21">
        <v>0.0021784722222222223</v>
      </c>
      <c r="M15" s="6">
        <f>SUM(F16:L16)</f>
        <v>3974</v>
      </c>
    </row>
    <row r="16" spans="1:13" ht="12.75">
      <c r="A16" s="22">
        <f>A15</f>
        <v>5</v>
      </c>
      <c r="B16" s="23"/>
      <c r="C16" s="24" t="s">
        <v>178</v>
      </c>
      <c r="D16" s="111"/>
      <c r="E16" s="24"/>
      <c r="F16" s="35">
        <f>IF(ISBLANK(F15),"",TRUNC(58.015*(11.5-F15)^1.81))</f>
        <v>568</v>
      </c>
      <c r="G16" s="13">
        <f>IF(ISBLANK(G15),"",TRUNC(0.14354*(G15*100-220)^1.4))</f>
        <v>578</v>
      </c>
      <c r="H16" s="13">
        <f>IF(ISBLANK(H15),"",TRUNC(51.39*(H15-1.5)^1.05))</f>
        <v>565</v>
      </c>
      <c r="I16" s="13">
        <f>IF(ISBLANK(I15),"",TRUNC(0.8465*(I15*100-75)^1.42))</f>
        <v>653</v>
      </c>
      <c r="J16" s="13">
        <f>IF(ISBLANK(J15),"",TRUNC(20.5173*(15.5-J15)^1.92))</f>
        <v>515</v>
      </c>
      <c r="K16" s="13">
        <f>IF(ISBLANK(K15),"",TRUNC(0.2797*(K15*100-100)^1.35))</f>
        <v>509</v>
      </c>
      <c r="L16" s="13">
        <f>IF(ISBLANK(L15),"",INT(0.08713*(305.5-(L15/$D$2))^1.85))</f>
        <v>586</v>
      </c>
      <c r="M16" s="26">
        <f>M15</f>
        <v>3974</v>
      </c>
    </row>
    <row r="17" spans="1:13" ht="12.75">
      <c r="A17" s="6">
        <f>A16+1</f>
        <v>6</v>
      </c>
      <c r="B17" s="18" t="s">
        <v>92</v>
      </c>
      <c r="C17" s="19" t="s">
        <v>174</v>
      </c>
      <c r="D17" s="110" t="s">
        <v>175</v>
      </c>
      <c r="E17" s="19" t="s">
        <v>90</v>
      </c>
      <c r="F17" s="32">
        <v>7.55</v>
      </c>
      <c r="G17" s="20">
        <v>6.03</v>
      </c>
      <c r="H17" s="20">
        <v>11.74</v>
      </c>
      <c r="I17" s="20">
        <v>1.7</v>
      </c>
      <c r="J17" s="20">
        <v>9.6</v>
      </c>
      <c r="K17" s="20">
        <v>2.6</v>
      </c>
      <c r="L17" s="21">
        <v>0.002394212962962963</v>
      </c>
      <c r="M17" s="6">
        <f>SUM(F18:L18)</f>
        <v>3733</v>
      </c>
    </row>
    <row r="18" spans="1:13" ht="12.75">
      <c r="A18" s="22">
        <f>A17</f>
        <v>6</v>
      </c>
      <c r="B18" s="23"/>
      <c r="C18" s="24" t="s">
        <v>176</v>
      </c>
      <c r="D18" s="111"/>
      <c r="E18" s="24"/>
      <c r="F18" s="35">
        <f>IF(ISBLANK(F17),"",TRUNC(58.015*(11.5-F17)^1.81))</f>
        <v>697</v>
      </c>
      <c r="G18" s="13">
        <f>IF(ISBLANK(G17),"",TRUNC(0.14354*(G17*100-220)^1.4))</f>
        <v>593</v>
      </c>
      <c r="H18" s="13">
        <f>IF(ISBLANK(H17),"",TRUNC(51.39*(H17-1.5)^1.05))</f>
        <v>591</v>
      </c>
      <c r="I18" s="13">
        <f>IF(ISBLANK(I17),"",TRUNC(0.8465*(I17*100-75)^1.42))</f>
        <v>544</v>
      </c>
      <c r="J18" s="13">
        <f>IF(ISBLANK(J17),"",TRUNC(20.5173*(15.5-J17)^1.92))</f>
        <v>619</v>
      </c>
      <c r="K18" s="13">
        <f>IF(ISBLANK(K17),"",TRUNC(0.2797*(K17*100-100)^1.35))</f>
        <v>264</v>
      </c>
      <c r="L18" s="13">
        <f>IF(ISBLANK(L17),"",INT(0.08713*(305.5-(L17/$D$2))^1.85))</f>
        <v>425</v>
      </c>
      <c r="M18" s="26">
        <f>M17</f>
        <v>3733</v>
      </c>
    </row>
    <row r="19" spans="1:13" ht="12.75">
      <c r="A19" s="6">
        <f>A18+1</f>
        <v>7</v>
      </c>
      <c r="B19" s="18" t="s">
        <v>84</v>
      </c>
      <c r="C19" s="19" t="s">
        <v>85</v>
      </c>
      <c r="D19" s="110" t="s">
        <v>86</v>
      </c>
      <c r="E19" s="19" t="s">
        <v>22</v>
      </c>
      <c r="F19" s="32">
        <v>7.95</v>
      </c>
      <c r="G19" s="20">
        <v>5.93</v>
      </c>
      <c r="H19" s="20">
        <v>8.78</v>
      </c>
      <c r="I19" s="20">
        <v>1.75</v>
      </c>
      <c r="J19" s="20">
        <v>9.78</v>
      </c>
      <c r="K19" s="20">
        <v>2.5</v>
      </c>
      <c r="L19" s="21">
        <v>0.002093287037037037</v>
      </c>
      <c r="M19" s="6">
        <f>SUM(F20:L20)</f>
        <v>3624</v>
      </c>
    </row>
    <row r="20" spans="1:13" ht="12.75">
      <c r="A20" s="22">
        <f>A19</f>
        <v>7</v>
      </c>
      <c r="B20" s="23"/>
      <c r="C20" s="24" t="s">
        <v>78</v>
      </c>
      <c r="D20" s="111"/>
      <c r="E20" s="24"/>
      <c r="F20" s="35">
        <f>IF(ISBLANK(F19),"",TRUNC(58.015*(11.5-F19)^1.81))</f>
        <v>574</v>
      </c>
      <c r="G20" s="13">
        <f>IF(ISBLANK(G19),"",TRUNC(0.14354*(G19*100-220)^1.4))</f>
        <v>571</v>
      </c>
      <c r="H20" s="13">
        <f>IF(ISBLANK(H19),"",TRUNC(51.39*(H19-1.5)^1.05))</f>
        <v>413</v>
      </c>
      <c r="I20" s="13">
        <f>IF(ISBLANK(I19),"",TRUNC(0.8465*(I19*100-75)^1.42))</f>
        <v>585</v>
      </c>
      <c r="J20" s="13">
        <f>IF(ISBLANK(J19),"",TRUNC(20.5173*(15.5-J19)^1.92))</f>
        <v>583</v>
      </c>
      <c r="K20" s="13">
        <f>IF(ISBLANK(K19),"",TRUNC(0.2797*(K19*100-100)^1.35))</f>
        <v>242</v>
      </c>
      <c r="L20" s="13">
        <f>IF(ISBLANK(L19),"",INT(0.08713*(305.5-(L19/$D$2))^1.85))</f>
        <v>656</v>
      </c>
      <c r="M20" s="26">
        <f>M19</f>
        <v>3624</v>
      </c>
    </row>
    <row r="21" spans="1:13" ht="12.75">
      <c r="A21" s="6">
        <f>A20+1</f>
        <v>8</v>
      </c>
      <c r="B21" s="18" t="s">
        <v>122</v>
      </c>
      <c r="C21" s="19" t="s">
        <v>150</v>
      </c>
      <c r="D21" s="110">
        <v>33294</v>
      </c>
      <c r="E21" s="19" t="s">
        <v>22</v>
      </c>
      <c r="F21" s="32">
        <v>7.88</v>
      </c>
      <c r="G21" s="20">
        <v>5.81</v>
      </c>
      <c r="H21" s="20">
        <v>9.16</v>
      </c>
      <c r="I21" s="20">
        <v>1.75</v>
      </c>
      <c r="J21" s="20">
        <v>10.91</v>
      </c>
      <c r="K21" s="20">
        <v>3.3</v>
      </c>
      <c r="L21" s="21">
        <v>0.0021989583333333336</v>
      </c>
      <c r="M21" s="6">
        <f>SUM(F22:L22)</f>
        <v>3544</v>
      </c>
    </row>
    <row r="22" spans="1:13" ht="12.75">
      <c r="A22" s="22">
        <f>A21</f>
        <v>8</v>
      </c>
      <c r="B22" s="23"/>
      <c r="C22" s="24" t="s">
        <v>151</v>
      </c>
      <c r="D22" s="111"/>
      <c r="E22" s="24"/>
      <c r="F22" s="35">
        <f>IF(ISBLANK(F21),"",TRUNC(58.015*(11.5-F21)^1.81))</f>
        <v>595</v>
      </c>
      <c r="G22" s="13">
        <f>IF(ISBLANK(G21),"",TRUNC(0.14354*(G21*100-220)^1.4))</f>
        <v>546</v>
      </c>
      <c r="H22" s="13">
        <f>IF(ISBLANK(H21),"",TRUNC(51.39*(H21-1.5)^1.05))</f>
        <v>435</v>
      </c>
      <c r="I22" s="13">
        <f>IF(ISBLANK(I21),"",TRUNC(0.8465*(I21*100-75)^1.42))</f>
        <v>585</v>
      </c>
      <c r="J22" s="13">
        <f>IF(ISBLANK(J21),"",TRUNC(20.5173*(15.5-J21)^1.92))</f>
        <v>382</v>
      </c>
      <c r="K22" s="13">
        <f>IF(ISBLANK(K21),"",TRUNC(0.2797*(K21*100-100)^1.35))</f>
        <v>431</v>
      </c>
      <c r="L22" s="13">
        <f>IF(ISBLANK(L21),"",INT(0.08713*(305.5-(L21/$D$2))^1.85))</f>
        <v>570</v>
      </c>
      <c r="M22" s="26">
        <f>M21</f>
        <v>3544</v>
      </c>
    </row>
    <row r="23" spans="1:13" ht="12.75">
      <c r="A23" s="6">
        <f>A22+1</f>
        <v>9</v>
      </c>
      <c r="B23" s="18" t="s">
        <v>62</v>
      </c>
      <c r="C23" s="19" t="s">
        <v>63</v>
      </c>
      <c r="D23" s="110">
        <v>33431</v>
      </c>
      <c r="E23" s="19" t="s">
        <v>22</v>
      </c>
      <c r="F23" s="32">
        <v>8.1</v>
      </c>
      <c r="G23" s="20">
        <v>4.98</v>
      </c>
      <c r="H23" s="20">
        <v>7.4</v>
      </c>
      <c r="I23" s="129">
        <v>0</v>
      </c>
      <c r="J23" s="20" t="s">
        <v>260</v>
      </c>
      <c r="K23" s="20">
        <v>3.1</v>
      </c>
      <c r="L23" s="21">
        <v>0.0022269675925925925</v>
      </c>
      <c r="M23" s="6">
        <f>SUM(F24:L24)</f>
        <v>2169</v>
      </c>
    </row>
    <row r="24" spans="1:13" ht="12.75">
      <c r="A24" s="22">
        <f>A23</f>
        <v>9</v>
      </c>
      <c r="B24" s="23"/>
      <c r="C24" s="24" t="s">
        <v>151</v>
      </c>
      <c r="D24" s="111"/>
      <c r="E24" s="24"/>
      <c r="F24" s="35">
        <f>IF(ISBLANK(F23),"",TRUNC(58.015*(11.5-F23)^1.81))</f>
        <v>531</v>
      </c>
      <c r="G24" s="13">
        <f>IF(ISBLANK(G23),"",TRUNC(0.14354*(G23*100-220)^1.4))</f>
        <v>378</v>
      </c>
      <c r="H24" s="13">
        <f>IF(ISBLANK(H23),"",TRUNC(51.39*(H23-1.5)^1.05))</f>
        <v>331</v>
      </c>
      <c r="I24" s="13"/>
      <c r="J24" s="13"/>
      <c r="K24" s="13">
        <f>IF(ISBLANK(K23),"",TRUNC(0.2797*(K23*100-100)^1.35))</f>
        <v>381</v>
      </c>
      <c r="L24" s="13">
        <f>IF(ISBLANK(L23),"",INT(0.08713*(305.5-(L23/$D$2))^1.85))</f>
        <v>548</v>
      </c>
      <c r="M24" s="26">
        <f>M23</f>
        <v>2169</v>
      </c>
    </row>
    <row r="25" spans="1:13" ht="12.75">
      <c r="A25" s="6"/>
      <c r="B25" s="18" t="s">
        <v>211</v>
      </c>
      <c r="C25" s="19" t="s">
        <v>212</v>
      </c>
      <c r="D25" s="110">
        <v>33414</v>
      </c>
      <c r="E25" s="19" t="s">
        <v>22</v>
      </c>
      <c r="F25" s="32">
        <v>8.72</v>
      </c>
      <c r="G25" s="20">
        <v>5.02</v>
      </c>
      <c r="H25" s="20">
        <v>6.53</v>
      </c>
      <c r="I25" s="20">
        <v>1.7</v>
      </c>
      <c r="J25" s="20" t="s">
        <v>223</v>
      </c>
      <c r="K25" s="20">
        <v>3.3</v>
      </c>
      <c r="L25" s="21" t="s">
        <v>222</v>
      </c>
      <c r="M25" s="128">
        <f>SUM(F26:L26)</f>
        <v>2010</v>
      </c>
    </row>
    <row r="26" spans="1:13" ht="12.75">
      <c r="A26" s="22"/>
      <c r="B26" s="23"/>
      <c r="C26" s="24" t="s">
        <v>224</v>
      </c>
      <c r="D26" s="111"/>
      <c r="E26" s="24"/>
      <c r="F26" s="35">
        <f>IF(ISBLANK(F25),"",TRUNC(58.015*(11.5-F25)^1.81))</f>
        <v>369</v>
      </c>
      <c r="G26" s="13">
        <f>IF(ISBLANK(G25),"",TRUNC(0.14354*(G25*100-220)^1.4))</f>
        <v>386</v>
      </c>
      <c r="H26" s="13">
        <f>IF(ISBLANK(H25),"",TRUNC(51.39*(H25-1.5)^1.05))</f>
        <v>280</v>
      </c>
      <c r="I26" s="13">
        <f>IF(ISBLANK(I25),"",TRUNC(0.8465*(I25*100-75)^1.42))</f>
        <v>544</v>
      </c>
      <c r="J26" s="13"/>
      <c r="K26" s="13">
        <f>IF(ISBLANK(K25),"",TRUNC(0.2797*(K25*100-100)^1.35))</f>
        <v>431</v>
      </c>
      <c r="L26" s="13"/>
      <c r="M26" s="26">
        <f>M25</f>
        <v>2010</v>
      </c>
    </row>
    <row r="27" spans="1:13" ht="12.75">
      <c r="A27" s="6"/>
      <c r="B27" s="18" t="s">
        <v>108</v>
      </c>
      <c r="C27" s="19" t="s">
        <v>109</v>
      </c>
      <c r="D27" s="110" t="s">
        <v>191</v>
      </c>
      <c r="E27" s="19" t="s">
        <v>90</v>
      </c>
      <c r="F27" s="32">
        <v>7.53</v>
      </c>
      <c r="G27" s="20" t="s">
        <v>227</v>
      </c>
      <c r="H27" s="20">
        <v>10.77</v>
      </c>
      <c r="I27" s="129">
        <v>0</v>
      </c>
      <c r="J27" s="20" t="s">
        <v>222</v>
      </c>
      <c r="K27" s="20"/>
      <c r="L27" s="21"/>
      <c r="M27" s="128">
        <f>SUM(F28:L28)</f>
        <v>1235</v>
      </c>
    </row>
    <row r="28" spans="1:13" ht="12.75">
      <c r="A28" s="22"/>
      <c r="B28" s="23"/>
      <c r="C28" s="24" t="s">
        <v>112</v>
      </c>
      <c r="D28" s="111"/>
      <c r="E28" s="24"/>
      <c r="F28" s="35">
        <f>IF(ISBLANK(F27),"",TRUNC(58.015*(11.5-F27)^1.81))</f>
        <v>703</v>
      </c>
      <c r="G28" s="13"/>
      <c r="H28" s="13">
        <f>IF(ISBLANK(H27),"",TRUNC(51.39*(H27-1.5)^1.05))</f>
        <v>532</v>
      </c>
      <c r="I28" s="22"/>
      <c r="J28" s="13"/>
      <c r="K28" s="13">
        <f>IF(ISBLANK(K27),"",TRUNC(0.2797*(K27*100-100)^1.35))</f>
      </c>
      <c r="L28" s="13">
        <f>IF(ISBLANK(L27),"",INT(0.08713*(305.5-(L27/$D$2))^1.85))</f>
      </c>
      <c r="M28" s="26">
        <f>M27</f>
        <v>1235</v>
      </c>
    </row>
    <row r="29" spans="1:13" ht="12.75">
      <c r="A29" s="6"/>
      <c r="B29" s="18" t="s">
        <v>81</v>
      </c>
      <c r="C29" s="19" t="s">
        <v>82</v>
      </c>
      <c r="D29" s="110" t="s">
        <v>83</v>
      </c>
      <c r="E29" s="19" t="s">
        <v>22</v>
      </c>
      <c r="F29" s="32">
        <v>7.65</v>
      </c>
      <c r="G29" s="20">
        <v>6.24</v>
      </c>
      <c r="H29" s="20" t="s">
        <v>222</v>
      </c>
      <c r="I29" s="20"/>
      <c r="J29" s="20"/>
      <c r="K29" s="20"/>
      <c r="L29" s="21"/>
      <c r="M29" s="128" t="e">
        <f>SUM(F30:L30)</f>
        <v>#VALUE!</v>
      </c>
    </row>
    <row r="30" spans="1:13" ht="12.75">
      <c r="A30" s="22"/>
      <c r="B30" s="23"/>
      <c r="C30" s="24" t="s">
        <v>78</v>
      </c>
      <c r="D30" s="111"/>
      <c r="E30" s="24"/>
      <c r="F30" s="35">
        <f>IF(ISBLANK(F29),"",TRUNC(58.015*(11.5-F29)^1.81))</f>
        <v>665</v>
      </c>
      <c r="G30" s="13">
        <f>IF(ISBLANK(G29),"",TRUNC(0.14354*(G29*100-220)^1.4))</f>
        <v>639</v>
      </c>
      <c r="H30" s="22" t="e">
        <f>IF(ISBLANK(H29),"",TRUNC(51.39*(H29-1.5)^1.05))</f>
        <v>#VALUE!</v>
      </c>
      <c r="I30" s="13">
        <f>IF(ISBLANK(I29),"",TRUNC(0.8465*(I29*100-75)^1.42))</f>
      </c>
      <c r="J30" s="13">
        <f>IF(ISBLANK(J29),"",TRUNC(20.5173*(15.5-J29)^1.92))</f>
      </c>
      <c r="K30" s="13">
        <f>IF(ISBLANK(K29),"",TRUNC(0.2797*(K29*100-100)^1.35))</f>
      </c>
      <c r="L30" s="13">
        <f>IF(ISBLANK(L29),"",INT(0.08713*(305.5-(L29/$D$2))^1.85))</f>
      </c>
      <c r="M30" s="26" t="e">
        <f>M29</f>
        <v>#VALUE!</v>
      </c>
    </row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PageLayoutView="0" workbookViewId="0" topLeftCell="A1">
      <selection activeCell="D32" sqref="D32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10.28125" style="0" customWidth="1"/>
    <col min="5" max="5" width="9.57421875" style="0" customWidth="1"/>
  </cols>
  <sheetData>
    <row r="1" ht="15.75">
      <c r="F1" s="1" t="s">
        <v>130</v>
      </c>
    </row>
    <row r="2" spans="4:6" ht="5.25" customHeight="1">
      <c r="D2" s="30">
        <v>1.1574074074074073E-05</v>
      </c>
      <c r="F2" s="1"/>
    </row>
    <row r="3" spans="1:13" ht="12.75">
      <c r="A3" s="3" t="s">
        <v>0</v>
      </c>
      <c r="E3" s="4" t="s">
        <v>17</v>
      </c>
      <c r="J3" s="5"/>
      <c r="M3" s="5" t="s">
        <v>132</v>
      </c>
    </row>
    <row r="5" spans="1:13" s="12" customFormat="1" ht="12.75">
      <c r="A5" s="6" t="s">
        <v>1</v>
      </c>
      <c r="B5" s="7" t="s">
        <v>2</v>
      </c>
      <c r="C5" s="8" t="s">
        <v>3</v>
      </c>
      <c r="D5" s="9" t="s">
        <v>4</v>
      </c>
      <c r="E5" s="10" t="s">
        <v>6</v>
      </c>
      <c r="F5" s="9" t="s">
        <v>14</v>
      </c>
      <c r="G5" s="9" t="s">
        <v>10</v>
      </c>
      <c r="H5" s="9" t="s">
        <v>9</v>
      </c>
      <c r="I5" s="9" t="s">
        <v>8</v>
      </c>
      <c r="J5" s="11" t="s">
        <v>7</v>
      </c>
      <c r="K5" s="9" t="s">
        <v>15</v>
      </c>
      <c r="L5" s="9" t="s">
        <v>16</v>
      </c>
      <c r="M5" s="9" t="s">
        <v>12</v>
      </c>
    </row>
    <row r="6" spans="1:13" s="17" customFormat="1" ht="13.5">
      <c r="A6" s="13"/>
      <c r="B6" s="14"/>
      <c r="C6" s="15" t="s">
        <v>13</v>
      </c>
      <c r="D6" s="13"/>
      <c r="E6" s="16"/>
      <c r="F6" s="13"/>
      <c r="G6" s="13"/>
      <c r="H6" s="13"/>
      <c r="I6" s="13"/>
      <c r="J6" s="28"/>
      <c r="K6" s="31"/>
      <c r="L6" s="13"/>
      <c r="M6" s="13"/>
    </row>
    <row r="7" spans="1:13" s="37" customFormat="1" ht="12.75">
      <c r="A7" s="6">
        <f>A6+1</f>
        <v>1</v>
      </c>
      <c r="B7" s="18" t="s">
        <v>64</v>
      </c>
      <c r="C7" s="19" t="s">
        <v>19</v>
      </c>
      <c r="D7" s="110">
        <v>32017</v>
      </c>
      <c r="E7" s="19" t="s">
        <v>20</v>
      </c>
      <c r="F7" s="32">
        <v>7.45</v>
      </c>
      <c r="G7" s="20">
        <v>6.62</v>
      </c>
      <c r="H7" s="20">
        <v>12.26</v>
      </c>
      <c r="I7" s="120" t="s">
        <v>245</v>
      </c>
      <c r="J7" s="20">
        <v>8.93</v>
      </c>
      <c r="K7" s="20">
        <v>4</v>
      </c>
      <c r="L7" s="21">
        <v>0.002048958333333333</v>
      </c>
      <c r="M7" s="6">
        <f>SUM(F8:L8)</f>
        <v>4853</v>
      </c>
    </row>
    <row r="8" spans="1:13" s="37" customFormat="1" ht="12.75">
      <c r="A8" s="22">
        <f>A7</f>
        <v>1</v>
      </c>
      <c r="B8" s="23"/>
      <c r="C8" s="24" t="s">
        <v>65</v>
      </c>
      <c r="D8" s="111"/>
      <c r="E8" s="24"/>
      <c r="F8" s="35">
        <f>IF(ISBLANK(F7),"",TRUNC(58.015*(11.5-F7)^1.81))</f>
        <v>729</v>
      </c>
      <c r="G8" s="13">
        <f>IF(ISBLANK(G7),"",TRUNC(0.14354*(G7*100-220)^1.4))</f>
        <v>725</v>
      </c>
      <c r="H8" s="13">
        <f>IF(ISBLANK(H7),"",TRUNC(51.39*(H7-1.5)^1.05))</f>
        <v>622</v>
      </c>
      <c r="I8" s="13">
        <f>IF(ISBLANK(I7),"",TRUNC(0.8465*(I7*100-75)^1.42))</f>
        <v>705</v>
      </c>
      <c r="J8" s="13">
        <f>IF(ISBLANK(J7),"",TRUNC(20.5173*(15.5-J7)^1.92))</f>
        <v>761</v>
      </c>
      <c r="K8" s="13">
        <f>IF(ISBLANK(K7),"",TRUNC(0.2797*(K7*100-100)^1.35))</f>
        <v>617</v>
      </c>
      <c r="L8" s="13">
        <f>IF(ISBLANK(L7),"",INT(0.08713*(305.5-(L7/$D$2))^1.85))</f>
        <v>694</v>
      </c>
      <c r="M8" s="26">
        <f>M7</f>
        <v>4853</v>
      </c>
    </row>
    <row r="9" spans="1:13" s="37" customFormat="1" ht="12.75">
      <c r="A9" s="6">
        <f>A8+1</f>
        <v>2</v>
      </c>
      <c r="B9" s="18" t="s">
        <v>113</v>
      </c>
      <c r="C9" s="19" t="s">
        <v>114</v>
      </c>
      <c r="D9" s="110" t="s">
        <v>189</v>
      </c>
      <c r="E9" s="19" t="s">
        <v>90</v>
      </c>
      <c r="F9" s="32">
        <v>7.45</v>
      </c>
      <c r="G9" s="20">
        <v>6.32</v>
      </c>
      <c r="H9" s="20">
        <v>13.06</v>
      </c>
      <c r="I9" s="120" t="s">
        <v>246</v>
      </c>
      <c r="J9" s="20">
        <v>8.72</v>
      </c>
      <c r="K9" s="20">
        <v>4</v>
      </c>
      <c r="L9" s="21">
        <v>0.0020319444444444443</v>
      </c>
      <c r="M9" s="6">
        <f>SUM(F10:L10)</f>
        <v>4844</v>
      </c>
    </row>
    <row r="10" spans="1:13" s="37" customFormat="1" ht="12.75">
      <c r="A10" s="22">
        <f>A9</f>
        <v>2</v>
      </c>
      <c r="B10" s="23"/>
      <c r="C10" s="24" t="s">
        <v>112</v>
      </c>
      <c r="D10" s="111"/>
      <c r="E10" s="24"/>
      <c r="F10" s="35">
        <f>IF(ISBLANK(F9),"",TRUNC(58.015*(11.5-F9)^1.81))</f>
        <v>729</v>
      </c>
      <c r="G10" s="13">
        <f>IF(ISBLANK(G9),"",TRUNC(0.14354*(G9*100-220)^1.4))</f>
        <v>657</v>
      </c>
      <c r="H10" s="13">
        <f>IF(ISBLANK(H9),"",TRUNC(51.39*(H9-1.5)^1.05))</f>
        <v>671</v>
      </c>
      <c r="I10" s="13">
        <f>IF(ISBLANK(I9),"",TRUNC(0.8465*(I9*100-75)^1.42))</f>
        <v>653</v>
      </c>
      <c r="J10" s="13">
        <f>IF(ISBLANK(J9),"",TRUNC(20.5173*(15.5-J9)^1.92))</f>
        <v>809</v>
      </c>
      <c r="K10" s="13">
        <f>IF(ISBLANK(K9),"",TRUNC(0.2797*(K9*100-100)^1.35))</f>
        <v>617</v>
      </c>
      <c r="L10" s="13">
        <f>IF(ISBLANK(L9),"",INT(0.08713*(305.5-(L9/$D$2))^1.85))</f>
        <v>708</v>
      </c>
      <c r="M10" s="26">
        <f>M9</f>
        <v>4844</v>
      </c>
    </row>
    <row r="11" spans="1:13" s="37" customFormat="1" ht="12.75">
      <c r="A11" s="6">
        <f>A10+1</f>
        <v>3</v>
      </c>
      <c r="B11" s="18" t="s">
        <v>115</v>
      </c>
      <c r="C11" s="19" t="s">
        <v>116</v>
      </c>
      <c r="D11" s="110" t="s">
        <v>190</v>
      </c>
      <c r="E11" s="19" t="s">
        <v>90</v>
      </c>
      <c r="F11" s="32">
        <v>7.59</v>
      </c>
      <c r="G11" s="20">
        <v>5.87</v>
      </c>
      <c r="H11" s="20">
        <v>12.37</v>
      </c>
      <c r="I11" s="120" t="s">
        <v>244</v>
      </c>
      <c r="J11" s="20">
        <v>10.56</v>
      </c>
      <c r="K11" s="20">
        <v>3.5</v>
      </c>
      <c r="L11" s="21">
        <v>0.0022074074074074075</v>
      </c>
      <c r="M11" s="6">
        <f>SUM(F12:L12)</f>
        <v>3942</v>
      </c>
    </row>
    <row r="12" spans="1:13" s="37" customFormat="1" ht="12.75">
      <c r="A12" s="22">
        <f>A11</f>
        <v>3</v>
      </c>
      <c r="B12" s="23"/>
      <c r="C12" s="24" t="s">
        <v>112</v>
      </c>
      <c r="D12" s="111"/>
      <c r="E12" s="24"/>
      <c r="F12" s="35">
        <f>IF(ISBLANK(F11),"",TRUNC(58.015*(11.5-F11)^1.81))</f>
        <v>684</v>
      </c>
      <c r="G12" s="13">
        <f>IF(ISBLANK(G11),"",TRUNC(0.14354*(G11*100-220)^1.4))</f>
        <v>559</v>
      </c>
      <c r="H12" s="13">
        <f>IF(ISBLANK(H11),"",TRUNC(51.39*(H11-1.5)^1.05))</f>
        <v>629</v>
      </c>
      <c r="I12" s="13">
        <f>IF(ISBLANK(I11),"",TRUNC(0.8465*(I11*100-75)^1.42))</f>
        <v>585</v>
      </c>
      <c r="J12" s="13">
        <f>IF(ISBLANK(J11),"",TRUNC(20.5173*(15.5-J11)^1.92))</f>
        <v>440</v>
      </c>
      <c r="K12" s="13">
        <f>IF(ISBLANK(K11),"",TRUNC(0.2797*(K11*100-100)^1.35))</f>
        <v>482</v>
      </c>
      <c r="L12" s="13">
        <f>IF(ISBLANK(L11),"",INT(0.08713*(305.5-(L11/$D$2))^1.85))</f>
        <v>563</v>
      </c>
      <c r="M12" s="26">
        <f>M11</f>
        <v>3942</v>
      </c>
    </row>
    <row r="13" spans="1:13" s="37" customFormat="1" ht="12.75">
      <c r="A13" s="6">
        <f>A12+1</f>
        <v>4</v>
      </c>
      <c r="B13" s="18" t="s">
        <v>18</v>
      </c>
      <c r="C13" s="19" t="s">
        <v>192</v>
      </c>
      <c r="D13" s="110" t="s">
        <v>193</v>
      </c>
      <c r="E13" s="19" t="s">
        <v>90</v>
      </c>
      <c r="F13" s="32">
        <v>7.88</v>
      </c>
      <c r="G13" s="20">
        <v>6.04</v>
      </c>
      <c r="H13" s="20">
        <v>10.33</v>
      </c>
      <c r="I13" s="120" t="s">
        <v>244</v>
      </c>
      <c r="J13" s="20">
        <v>9.79</v>
      </c>
      <c r="K13" s="20">
        <v>3</v>
      </c>
      <c r="L13" s="21">
        <v>0.002348958333333333</v>
      </c>
      <c r="M13" s="6">
        <f>SUM(F14:L14)</f>
        <v>3675</v>
      </c>
    </row>
    <row r="14" spans="1:13" s="37" customFormat="1" ht="12.75">
      <c r="A14" s="22">
        <f>A13</f>
        <v>4</v>
      </c>
      <c r="B14" s="23"/>
      <c r="C14" s="24" t="s">
        <v>112</v>
      </c>
      <c r="D14" s="111"/>
      <c r="E14" s="24"/>
      <c r="F14" s="35">
        <f>IF(ISBLANK(F13),"",TRUNC(58.015*(11.5-F13)^1.81))</f>
        <v>595</v>
      </c>
      <c r="G14" s="13">
        <f>IF(ISBLANK(G13),"",TRUNC(0.14354*(G13*100-220)^1.4))</f>
        <v>595</v>
      </c>
      <c r="H14" s="13">
        <f>IF(ISBLANK(H13),"",TRUNC(51.39*(H13-1.5)^1.05))</f>
        <v>505</v>
      </c>
      <c r="I14" s="13">
        <f>IF(ISBLANK(I13),"",TRUNC(0.8465*(I13*100-75)^1.42))</f>
        <v>585</v>
      </c>
      <c r="J14" s="13">
        <f>IF(ISBLANK(J13),"",TRUNC(20.5173*(15.5-J13)^1.92))</f>
        <v>581</v>
      </c>
      <c r="K14" s="13">
        <f>IF(ISBLANK(K13),"",TRUNC(0.2797*(K13*100-100)^1.35))</f>
        <v>357</v>
      </c>
      <c r="L14" s="13">
        <f>IF(ISBLANK(L13),"",INT(0.08713*(305.5-(L13/$D$2))^1.85))</f>
        <v>457</v>
      </c>
      <c r="M14" s="26">
        <f>M13</f>
        <v>3675</v>
      </c>
    </row>
    <row r="15" spans="1:13" s="37" customFormat="1" ht="12.75">
      <c r="A15" s="6">
        <f>A14+1</f>
        <v>5</v>
      </c>
      <c r="B15" s="18" t="s">
        <v>144</v>
      </c>
      <c r="C15" s="19" t="s">
        <v>145</v>
      </c>
      <c r="D15" s="110" t="s">
        <v>149</v>
      </c>
      <c r="E15" s="19" t="s">
        <v>22</v>
      </c>
      <c r="F15" s="32">
        <v>7.3</v>
      </c>
      <c r="G15" s="20">
        <v>6.39</v>
      </c>
      <c r="H15" s="20">
        <v>13.89</v>
      </c>
      <c r="I15" s="120" t="s">
        <v>245</v>
      </c>
      <c r="J15" s="20" t="s">
        <v>223</v>
      </c>
      <c r="K15" s="20">
        <v>4.1</v>
      </c>
      <c r="L15" s="21" t="s">
        <v>223</v>
      </c>
      <c r="M15" s="6">
        <f>SUM(F16:L16)</f>
        <v>3524</v>
      </c>
    </row>
    <row r="16" spans="1:13" s="37" customFormat="1" ht="12.75">
      <c r="A16" s="22">
        <f>A15</f>
        <v>5</v>
      </c>
      <c r="B16" s="23"/>
      <c r="C16" s="24" t="s">
        <v>146</v>
      </c>
      <c r="D16" s="111"/>
      <c r="E16" s="24"/>
      <c r="F16" s="35">
        <f>IF(ISBLANK(F15),"",TRUNC(58.015*(11.5-F15)^1.81))</f>
        <v>779</v>
      </c>
      <c r="G16" s="13">
        <f>IF(ISBLANK(G15),"",TRUNC(0.14354*(G15*100-220)^1.4))</f>
        <v>673</v>
      </c>
      <c r="H16" s="13">
        <f>IF(ISBLANK(H15),"",TRUNC(51.39*(H15-1.5)^1.05))</f>
        <v>722</v>
      </c>
      <c r="I16" s="13">
        <f>IF(ISBLANK(I15),"",TRUNC(0.8465*(I15*100-75)^1.42))</f>
        <v>705</v>
      </c>
      <c r="J16" s="13"/>
      <c r="K16" s="13">
        <f>IF(ISBLANK(K15),"",TRUNC(0.2797*(K15*100-100)^1.35))</f>
        <v>645</v>
      </c>
      <c r="L16" s="13"/>
      <c r="M16" s="26">
        <f>M15</f>
        <v>3524</v>
      </c>
    </row>
    <row r="17" spans="1:13" s="37" customFormat="1" ht="12.75">
      <c r="A17" s="6">
        <f>A16+1</f>
        <v>6</v>
      </c>
      <c r="B17" s="18" t="s">
        <v>66</v>
      </c>
      <c r="C17" s="19" t="s">
        <v>67</v>
      </c>
      <c r="D17" s="110">
        <v>32769</v>
      </c>
      <c r="E17" s="19" t="s">
        <v>20</v>
      </c>
      <c r="F17" s="32">
        <v>7.41</v>
      </c>
      <c r="G17" s="20">
        <v>6.28</v>
      </c>
      <c r="H17" s="20">
        <v>13.4</v>
      </c>
      <c r="I17" s="120" t="s">
        <v>240</v>
      </c>
      <c r="J17" s="20" t="s">
        <v>222</v>
      </c>
      <c r="K17" s="20"/>
      <c r="L17" s="21"/>
      <c r="M17" s="128">
        <f>SUM(F18:L18)</f>
        <v>2082</v>
      </c>
    </row>
    <row r="18" spans="1:13" s="37" customFormat="1" ht="12.75">
      <c r="A18" s="22">
        <f>A17</f>
        <v>6</v>
      </c>
      <c r="B18" s="23"/>
      <c r="C18" s="24" t="s">
        <v>65</v>
      </c>
      <c r="D18" s="111"/>
      <c r="E18" s="24"/>
      <c r="F18" s="35">
        <f>IF(ISBLANK(F17),"",TRUNC(58.015*(11.5-F17)^1.81))</f>
        <v>742</v>
      </c>
      <c r="G18" s="13">
        <f>IF(ISBLANK(G17),"",TRUNC(0.14354*(G17*100-220)^1.4))</f>
        <v>648</v>
      </c>
      <c r="H18" s="13">
        <f>IF(ISBLANK(H17),"",TRUNC(51.39*(H17-1.5)^1.05))</f>
        <v>692</v>
      </c>
      <c r="I18" s="13"/>
      <c r="J18" s="13"/>
      <c r="K18" s="13">
        <f>IF(ISBLANK(K17),"",TRUNC(0.2797*(K17*100-100)^1.35))</f>
      </c>
      <c r="L18" s="13">
        <f>IF(ISBLANK(L17),"",INT(0.08713*(305.5-(L17/$D$2))^1.85))</f>
      </c>
      <c r="M18" s="26">
        <f>M17</f>
        <v>2082</v>
      </c>
    </row>
    <row r="19" spans="1:13" s="37" customFormat="1" ht="12.75">
      <c r="A19" s="6"/>
      <c r="B19" s="18" t="s">
        <v>152</v>
      </c>
      <c r="C19" s="19" t="s">
        <v>153</v>
      </c>
      <c r="D19" s="110">
        <v>32722</v>
      </c>
      <c r="E19" s="19" t="s">
        <v>22</v>
      </c>
      <c r="F19" s="32">
        <v>7.31</v>
      </c>
      <c r="G19" s="20">
        <v>7.28</v>
      </c>
      <c r="H19" s="20" t="s">
        <v>222</v>
      </c>
      <c r="I19" s="120"/>
      <c r="J19" s="20"/>
      <c r="K19" s="20"/>
      <c r="L19" s="21"/>
      <c r="M19" s="128" t="e">
        <f>SUM(F20:L20)</f>
        <v>#VALUE!</v>
      </c>
    </row>
    <row r="20" spans="1:13" s="37" customFormat="1" ht="12.75">
      <c r="A20" s="22"/>
      <c r="B20" s="23"/>
      <c r="C20" s="24" t="s">
        <v>154</v>
      </c>
      <c r="D20" s="111"/>
      <c r="E20" s="24"/>
      <c r="F20" s="35">
        <f>IF(ISBLANK(F19),"",TRUNC(58.015*(11.5-F19)^1.81))</f>
        <v>775</v>
      </c>
      <c r="G20" s="13">
        <f>IF(ISBLANK(G19),"",TRUNC(0.14354*(G19*100-220)^1.4))</f>
        <v>881</v>
      </c>
      <c r="H20" s="22" t="e">
        <f>IF(ISBLANK(H19),"",TRUNC(51.39*(H19-1.5)^1.05))</f>
        <v>#VALUE!</v>
      </c>
      <c r="I20" s="13">
        <f>IF(ISBLANK(I19),"",TRUNC(0.8465*(I19*100-75)^1.42))</f>
      </c>
      <c r="J20" s="13">
        <f>IF(ISBLANK(J19),"",TRUNC(20.5173*(15.5-J19)^1.92))</f>
      </c>
      <c r="K20" s="13">
        <f>IF(ISBLANK(K19),"",TRUNC(0.2797*(K19*100-100)^1.35))</f>
      </c>
      <c r="L20" s="13">
        <f>IF(ISBLANK(L19),"",INT(0.08713*(305.5-(L19/$D$2))^1.85))</f>
      </c>
      <c r="M20" s="26" t="e">
        <f>M19</f>
        <v>#VALUE!</v>
      </c>
    </row>
    <row r="21" spans="1:13" s="37" customFormat="1" ht="12.75">
      <c r="A21" s="6"/>
      <c r="B21" s="18" t="s">
        <v>217</v>
      </c>
      <c r="C21" s="19" t="s">
        <v>218</v>
      </c>
      <c r="D21" s="110" t="s">
        <v>219</v>
      </c>
      <c r="E21" s="19" t="s">
        <v>22</v>
      </c>
      <c r="F21" s="32" t="s">
        <v>223</v>
      </c>
      <c r="G21" s="20">
        <v>7.04</v>
      </c>
      <c r="H21" s="20" t="s">
        <v>222</v>
      </c>
      <c r="I21" s="120"/>
      <c r="J21" s="20"/>
      <c r="K21" s="20"/>
      <c r="L21" s="21"/>
      <c r="M21" s="128" t="e">
        <f>SUM(F22:L22)</f>
        <v>#VALUE!</v>
      </c>
    </row>
    <row r="22" spans="1:13" s="37" customFormat="1" ht="12.75">
      <c r="A22" s="22"/>
      <c r="B22" s="23"/>
      <c r="C22" s="24" t="s">
        <v>216</v>
      </c>
      <c r="D22" s="111"/>
      <c r="E22" s="24"/>
      <c r="F22" s="35"/>
      <c r="G22" s="13">
        <f>IF(ISBLANK(G21),"",TRUNC(0.14354*(G21*100-220)^1.4))</f>
        <v>823</v>
      </c>
      <c r="H22" s="22" t="e">
        <f>IF(ISBLANK(H21),"",TRUNC(51.39*(H21-1.5)^1.05))</f>
        <v>#VALUE!</v>
      </c>
      <c r="I22" s="13">
        <f>IF(ISBLANK(I21),"",TRUNC(0.8465*(I21*100-75)^1.42))</f>
      </c>
      <c r="J22" s="13">
        <f>IF(ISBLANK(J21),"",TRUNC(20.5173*(15.5-J21)^1.92))</f>
      </c>
      <c r="K22" s="13">
        <f>IF(ISBLANK(K21),"",TRUNC(0.2797*(K21*100-100)^1.35))</f>
      </c>
      <c r="L22" s="13">
        <f>IF(ISBLANK(L21),"",INT(0.08713*(305.5-(L21/$D$2))^1.85))</f>
      </c>
      <c r="M22" s="26" t="e">
        <f>M21</f>
        <v>#VALUE!</v>
      </c>
    </row>
    <row r="23" spans="1:13" s="37" customFormat="1" ht="12.75">
      <c r="A23" s="6"/>
      <c r="B23" s="18" t="s">
        <v>89</v>
      </c>
      <c r="C23" s="19" t="s">
        <v>220</v>
      </c>
      <c r="D23" s="110" t="s">
        <v>221</v>
      </c>
      <c r="E23" s="19" t="s">
        <v>22</v>
      </c>
      <c r="F23" s="32" t="s">
        <v>223</v>
      </c>
      <c r="G23" s="20">
        <v>6.4</v>
      </c>
      <c r="H23" s="20" t="s">
        <v>222</v>
      </c>
      <c r="I23" s="120"/>
      <c r="J23" s="20"/>
      <c r="K23" s="20"/>
      <c r="L23" s="21"/>
      <c r="M23" s="128" t="e">
        <f>SUM(F24:L24)</f>
        <v>#VALUE!</v>
      </c>
    </row>
    <row r="24" spans="1:13" s="37" customFormat="1" ht="12.75">
      <c r="A24" s="22"/>
      <c r="B24" s="23"/>
      <c r="C24" s="24" t="s">
        <v>216</v>
      </c>
      <c r="D24" s="111"/>
      <c r="E24" s="24"/>
      <c r="F24" s="35"/>
      <c r="G24" s="13">
        <f>IF(ISBLANK(G23),"",TRUNC(0.14354*(G23*100-220)^1.4))</f>
        <v>675</v>
      </c>
      <c r="H24" s="22" t="e">
        <f>IF(ISBLANK(H23),"",TRUNC(51.39*(H23-1.5)^1.05))</f>
        <v>#VALUE!</v>
      </c>
      <c r="I24" s="13">
        <f>IF(ISBLANK(I23),"",TRUNC(0.8465*(I23*100-75)^1.42))</f>
      </c>
      <c r="J24" s="13">
        <f>IF(ISBLANK(J23),"",TRUNC(20.5173*(15.5-J23)^1.92))</f>
      </c>
      <c r="K24" s="13">
        <f>IF(ISBLANK(K23),"",TRUNC(0.2797*(K23*100-100)^1.35))</f>
      </c>
      <c r="L24" s="13">
        <f>IF(ISBLANK(L23),"",INT(0.08713*(305.5-(L23/$D$2))^1.85))</f>
      </c>
      <c r="M24" s="26" t="e">
        <f>M23</f>
        <v>#VALUE!</v>
      </c>
    </row>
    <row r="25" spans="1:13" s="37" customFormat="1" ht="12.75">
      <c r="A25" s="6"/>
      <c r="B25" s="18" t="s">
        <v>214</v>
      </c>
      <c r="C25" s="19" t="s">
        <v>215</v>
      </c>
      <c r="D25" s="110">
        <v>32702</v>
      </c>
      <c r="E25" s="19" t="s">
        <v>22</v>
      </c>
      <c r="F25" s="32">
        <v>7.15</v>
      </c>
      <c r="G25" s="20" t="s">
        <v>222</v>
      </c>
      <c r="H25" s="20"/>
      <c r="I25" s="120"/>
      <c r="J25" s="20"/>
      <c r="K25" s="20"/>
      <c r="L25" s="21"/>
      <c r="M25" s="6"/>
    </row>
    <row r="26" spans="1:13" s="37" customFormat="1" ht="12.75">
      <c r="A26" s="22"/>
      <c r="B26" s="23"/>
      <c r="C26" s="24" t="s">
        <v>225</v>
      </c>
      <c r="D26" s="111"/>
      <c r="E26" s="24"/>
      <c r="F26" s="35">
        <f>IF(ISBLANK(F25),"",TRUNC(58.015*(11.5-F25)^1.81))</f>
        <v>830</v>
      </c>
      <c r="G26" s="13"/>
      <c r="H26" s="13">
        <f>IF(ISBLANK(H25),"",TRUNC(51.39*(H25-1.5)^1.05))</f>
      </c>
      <c r="I26" s="13">
        <f>IF(ISBLANK(I25),"",TRUNC(0.8465*(I25*100-75)^1.42))</f>
      </c>
      <c r="J26" s="13">
        <f>IF(ISBLANK(J25),"",TRUNC(20.5173*(15.5-J25)^1.92))</f>
      </c>
      <c r="K26" s="13">
        <f>IF(ISBLANK(K25),"",TRUNC(0.2797*(K25*100-100)^1.35))</f>
      </c>
      <c r="L26" s="13">
        <f>IF(ISBLANK(L25),"",INT(0.08713*(305.5-(L25/$D$2))^1.85))</f>
      </c>
      <c r="M26" s="26"/>
    </row>
    <row r="27" spans="1:13" s="37" customFormat="1" ht="12.75">
      <c r="A27" s="6"/>
      <c r="B27" s="18" t="s">
        <v>155</v>
      </c>
      <c r="C27" s="19" t="s">
        <v>156</v>
      </c>
      <c r="D27" s="110" t="s">
        <v>157</v>
      </c>
      <c r="E27" s="19" t="s">
        <v>22</v>
      </c>
      <c r="F27" s="32">
        <v>7.18</v>
      </c>
      <c r="G27" s="20" t="s">
        <v>222</v>
      </c>
      <c r="H27" s="20"/>
      <c r="I27" s="120"/>
      <c r="J27" s="20"/>
      <c r="K27" s="20"/>
      <c r="L27" s="21"/>
      <c r="M27" s="6"/>
    </row>
    <row r="28" spans="1:13" s="37" customFormat="1" ht="12.75">
      <c r="A28" s="22"/>
      <c r="B28" s="23"/>
      <c r="C28" s="24" t="s">
        <v>158</v>
      </c>
      <c r="D28" s="111"/>
      <c r="E28" s="24"/>
      <c r="F28" s="35">
        <f>IF(ISBLANK(F27),"",TRUNC(58.015*(11.5-F27)^1.81))</f>
        <v>819</v>
      </c>
      <c r="G28" s="13"/>
      <c r="H28" s="13">
        <f>IF(ISBLANK(H27),"",TRUNC(51.39*(H27-1.5)^1.05))</f>
      </c>
      <c r="I28" s="13">
        <f>IF(ISBLANK(I27),"",TRUNC(0.8465*(I27*100-75)^1.42))</f>
      </c>
      <c r="J28" s="13">
        <f>IF(ISBLANK(J27),"",TRUNC(20.5173*(15.5-J27)^1.92))</f>
      </c>
      <c r="K28" s="13">
        <f>IF(ISBLANK(K27),"",TRUNC(0.2797*(K27*100-100)^1.35))</f>
      </c>
      <c r="L28" s="13">
        <f>IF(ISBLANK(L27),"",INT(0.08713*(305.5-(L27/$D$2))^1.85))</f>
      </c>
      <c r="M28" s="26"/>
    </row>
    <row r="30" s="29" customFormat="1" ht="15.75"/>
    <row r="31" s="29" customFormat="1" ht="15.75"/>
    <row r="32" spans="2:6" s="29" customFormat="1" ht="15.75">
      <c r="B32" s="29" t="s">
        <v>298</v>
      </c>
      <c r="F32" s="29" t="s">
        <v>299</v>
      </c>
    </row>
    <row r="33" s="29" customFormat="1" ht="15.75"/>
    <row r="34" s="29" customFormat="1" ht="15.75"/>
  </sheetData>
  <sheetProtection/>
  <printOptions horizontalCentered="1"/>
  <pageMargins left="0.75" right="0.7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PageLayoutView="0" workbookViewId="0" topLeftCell="A40">
      <selection activeCell="H62" sqref="H62"/>
    </sheetView>
  </sheetViews>
  <sheetFormatPr defaultColWidth="9.140625" defaultRowHeight="12.75"/>
  <cols>
    <col min="1" max="1" width="5.7109375" style="40" customWidth="1"/>
    <col min="2" max="2" width="10.421875" style="40" customWidth="1"/>
    <col min="3" max="3" width="14.140625" style="40" bestFit="1" customWidth="1"/>
    <col min="4" max="4" width="10.28125" style="40" customWidth="1"/>
    <col min="5" max="5" width="12.00390625" style="40" customWidth="1"/>
    <col min="6" max="6" width="7.28125" style="40" customWidth="1"/>
    <col min="7" max="7" width="9.421875" style="40" customWidth="1"/>
    <col min="8" max="8" width="7.57421875" style="40" customWidth="1"/>
    <col min="9" max="16384" width="9.140625" style="40" customWidth="1"/>
  </cols>
  <sheetData>
    <row r="1" spans="2:5" ht="15.75" customHeight="1">
      <c r="B1" s="41"/>
      <c r="D1" s="1" t="s">
        <v>167</v>
      </c>
      <c r="E1" s="42"/>
    </row>
    <row r="2" spans="2:5" ht="15.75" customHeight="1">
      <c r="B2" s="41"/>
      <c r="D2" s="41" t="s">
        <v>123</v>
      </c>
      <c r="E2" s="42"/>
    </row>
    <row r="3" spans="1:7" ht="13.5" customHeight="1">
      <c r="A3" s="43" t="s">
        <v>22</v>
      </c>
      <c r="B3" s="44"/>
      <c r="D3" s="41"/>
      <c r="G3" s="5" t="s">
        <v>168</v>
      </c>
    </row>
    <row r="4" spans="2:5" s="46" customFormat="1" ht="5.25">
      <c r="B4" s="47"/>
      <c r="E4" s="48"/>
    </row>
    <row r="5" spans="2:7" ht="12.75">
      <c r="B5" s="49" t="s">
        <v>14</v>
      </c>
      <c r="C5" s="43"/>
      <c r="D5" s="49" t="s">
        <v>42</v>
      </c>
      <c r="E5" s="45" t="s">
        <v>73</v>
      </c>
      <c r="F5" s="43" t="s">
        <v>32</v>
      </c>
      <c r="G5" s="45"/>
    </row>
    <row r="6" spans="2:5" s="46" customFormat="1" ht="5.25">
      <c r="B6" s="47"/>
      <c r="E6" s="48"/>
    </row>
    <row r="7" spans="1:7" ht="12.75">
      <c r="A7" s="50" t="s">
        <v>46</v>
      </c>
      <c r="B7" s="51" t="s">
        <v>2</v>
      </c>
      <c r="C7" s="52" t="s">
        <v>3</v>
      </c>
      <c r="D7" s="50" t="s">
        <v>28</v>
      </c>
      <c r="E7" s="50" t="s">
        <v>29</v>
      </c>
      <c r="F7" s="53" t="s">
        <v>30</v>
      </c>
      <c r="G7" s="53" t="s">
        <v>31</v>
      </c>
    </row>
    <row r="8" spans="1:7" ht="17.25" customHeight="1">
      <c r="A8" s="54" t="s">
        <v>32</v>
      </c>
      <c r="B8" s="55" t="s">
        <v>194</v>
      </c>
      <c r="C8" s="56" t="s">
        <v>195</v>
      </c>
      <c r="D8" s="57" t="s">
        <v>196</v>
      </c>
      <c r="E8" s="58" t="s">
        <v>90</v>
      </c>
      <c r="F8" s="59">
        <v>7.9</v>
      </c>
      <c r="G8" s="60">
        <f>IF(ISBLANK(G7),"",TRUNC(58.015*(11.5-F8)^1.81))</f>
        <v>589</v>
      </c>
    </row>
    <row r="9" spans="1:7" ht="17.25" customHeight="1">
      <c r="A9" s="54" t="s">
        <v>34</v>
      </c>
      <c r="B9" s="55" t="s">
        <v>101</v>
      </c>
      <c r="C9" s="56" t="s">
        <v>102</v>
      </c>
      <c r="D9" s="57" t="s">
        <v>181</v>
      </c>
      <c r="E9" s="58" t="s">
        <v>90</v>
      </c>
      <c r="F9" s="59">
        <v>8.25</v>
      </c>
      <c r="G9" s="60">
        <f>IF(ISBLANK(G8),"",TRUNC(58.015*(11.5-F9)^1.81))</f>
        <v>489</v>
      </c>
    </row>
    <row r="10" spans="1:7" ht="17.25" customHeight="1">
      <c r="A10" s="54" t="s">
        <v>36</v>
      </c>
      <c r="B10" s="55" t="s">
        <v>79</v>
      </c>
      <c r="C10" s="56" t="s">
        <v>100</v>
      </c>
      <c r="D10" s="57" t="s">
        <v>184</v>
      </c>
      <c r="E10" s="58" t="s">
        <v>90</v>
      </c>
      <c r="F10" s="59">
        <v>8</v>
      </c>
      <c r="G10" s="60">
        <f>IF(ISBLANK(G9),"",TRUNC(58.015*(11.5-F10)^1.81))</f>
        <v>560</v>
      </c>
    </row>
    <row r="11" spans="1:7" ht="17.25" customHeight="1">
      <c r="A11" s="54" t="s">
        <v>35</v>
      </c>
      <c r="B11" s="55" t="s">
        <v>68</v>
      </c>
      <c r="C11" s="56" t="s">
        <v>69</v>
      </c>
      <c r="D11" s="57">
        <v>33911</v>
      </c>
      <c r="E11" s="58" t="s">
        <v>20</v>
      </c>
      <c r="F11" s="59">
        <v>7.56</v>
      </c>
      <c r="G11" s="60">
        <f>IF(ISBLANK(G10),"",TRUNC(58.015*(11.5-F11)^1.81))</f>
        <v>694</v>
      </c>
    </row>
    <row r="12" spans="1:7" ht="17.25" customHeight="1">
      <c r="A12" s="54" t="s">
        <v>33</v>
      </c>
      <c r="B12" s="55" t="s">
        <v>43</v>
      </c>
      <c r="C12" s="56" t="s">
        <v>44</v>
      </c>
      <c r="D12" s="57">
        <v>33846</v>
      </c>
      <c r="E12" s="58" t="s">
        <v>37</v>
      </c>
      <c r="F12" s="59">
        <v>7.47</v>
      </c>
      <c r="G12" s="60">
        <f>IF(ISBLANK(G11),"",TRUNC(58.015*(11.5-F12)^1.81))</f>
        <v>723</v>
      </c>
    </row>
    <row r="13" spans="2:5" s="46" customFormat="1" ht="5.25">
      <c r="B13" s="47"/>
      <c r="E13" s="48"/>
    </row>
    <row r="14" spans="2:7" ht="12.75">
      <c r="B14" s="49" t="s">
        <v>14</v>
      </c>
      <c r="C14" s="43"/>
      <c r="D14" s="49" t="s">
        <v>74</v>
      </c>
      <c r="E14" s="45" t="s">
        <v>73</v>
      </c>
      <c r="F14" s="43" t="s">
        <v>32</v>
      </c>
      <c r="G14" s="45"/>
    </row>
    <row r="15" spans="2:5" s="46" customFormat="1" ht="5.25">
      <c r="B15" s="47"/>
      <c r="E15" s="48"/>
    </row>
    <row r="16" spans="1:7" ht="12.75">
      <c r="A16" s="50" t="s">
        <v>46</v>
      </c>
      <c r="B16" s="51" t="s">
        <v>2</v>
      </c>
      <c r="C16" s="52" t="s">
        <v>3</v>
      </c>
      <c r="D16" s="50" t="s">
        <v>28</v>
      </c>
      <c r="E16" s="50" t="s">
        <v>29</v>
      </c>
      <c r="F16" s="53" t="s">
        <v>30</v>
      </c>
      <c r="G16" s="53" t="s">
        <v>31</v>
      </c>
    </row>
    <row r="17" spans="1:7" ht="17.25" customHeight="1">
      <c r="A17" s="54" t="s">
        <v>32</v>
      </c>
      <c r="B17" s="55" t="s">
        <v>103</v>
      </c>
      <c r="C17" s="56" t="s">
        <v>104</v>
      </c>
      <c r="D17" s="57" t="s">
        <v>173</v>
      </c>
      <c r="E17" s="58" t="s">
        <v>90</v>
      </c>
      <c r="F17" s="59">
        <v>8.1</v>
      </c>
      <c r="G17" s="60">
        <f>IF(ISBLANK(G16),"",TRUNC(58.015*(11.5-F17)^1.81))</f>
        <v>531</v>
      </c>
    </row>
    <row r="18" spans="1:7" ht="17.25" customHeight="1">
      <c r="A18" s="54" t="s">
        <v>34</v>
      </c>
      <c r="B18" s="55" t="s">
        <v>89</v>
      </c>
      <c r="C18" s="56" t="s">
        <v>162</v>
      </c>
      <c r="D18" s="57">
        <v>33241</v>
      </c>
      <c r="E18" s="58" t="s">
        <v>37</v>
      </c>
      <c r="F18" s="59" t="s">
        <v>222</v>
      </c>
      <c r="G18" s="131" t="e">
        <f>IF(ISBLANK(G17),"",TRUNC(58.015*(11.5-F18)^1.81))</f>
        <v>#VALUE!</v>
      </c>
    </row>
    <row r="19" spans="1:7" ht="17.25" customHeight="1">
      <c r="A19" s="54" t="s">
        <v>36</v>
      </c>
      <c r="B19" s="55" t="s">
        <v>79</v>
      </c>
      <c r="C19" s="56" t="s">
        <v>80</v>
      </c>
      <c r="D19" s="57">
        <v>33395</v>
      </c>
      <c r="E19" s="58" t="s">
        <v>22</v>
      </c>
      <c r="F19" s="59">
        <v>7.71</v>
      </c>
      <c r="G19" s="60">
        <f>IF(ISBLANK(G18),"",TRUNC(58.015*(11.5-F19)^1.81))</f>
        <v>646</v>
      </c>
    </row>
    <row r="20" spans="1:7" ht="17.25" customHeight="1">
      <c r="A20" s="54" t="s">
        <v>35</v>
      </c>
      <c r="B20" s="55" t="s">
        <v>98</v>
      </c>
      <c r="C20" s="56" t="s">
        <v>99</v>
      </c>
      <c r="D20" s="57" t="s">
        <v>180</v>
      </c>
      <c r="E20" s="58" t="s">
        <v>90</v>
      </c>
      <c r="F20" s="59">
        <v>7.97</v>
      </c>
      <c r="G20" s="60">
        <f>IF(ISBLANK(G19),"",TRUNC(58.015*(11.5-F20)^1.81))</f>
        <v>568</v>
      </c>
    </row>
    <row r="21" spans="1:7" ht="17.25" customHeight="1">
      <c r="A21" s="54" t="s">
        <v>33</v>
      </c>
      <c r="B21" s="55" t="s">
        <v>152</v>
      </c>
      <c r="C21" s="56" t="s">
        <v>213</v>
      </c>
      <c r="D21" s="57">
        <v>34133</v>
      </c>
      <c r="E21" s="58" t="s">
        <v>22</v>
      </c>
      <c r="F21" s="59" t="s">
        <v>222</v>
      </c>
      <c r="G21" s="131" t="e">
        <f>IF(ISBLANK(G20),"",TRUNC(58.015*(11.5-F21)^1.81))</f>
        <v>#VALUE!</v>
      </c>
    </row>
    <row r="22" spans="2:5" s="46" customFormat="1" ht="5.25">
      <c r="B22" s="47"/>
      <c r="E22" s="48"/>
    </row>
    <row r="23" spans="2:7" ht="12.75">
      <c r="B23" s="49" t="s">
        <v>14</v>
      </c>
      <c r="C23" s="43"/>
      <c r="D23" s="49" t="s">
        <v>74</v>
      </c>
      <c r="E23" s="45" t="s">
        <v>73</v>
      </c>
      <c r="F23" s="43" t="s">
        <v>34</v>
      </c>
      <c r="G23" s="45"/>
    </row>
    <row r="24" spans="2:5" s="46" customFormat="1" ht="5.25">
      <c r="B24" s="47"/>
      <c r="E24" s="48"/>
    </row>
    <row r="25" spans="1:7" ht="12.75">
      <c r="A25" s="50" t="s">
        <v>46</v>
      </c>
      <c r="B25" s="51" t="s">
        <v>2</v>
      </c>
      <c r="C25" s="52" t="s">
        <v>3</v>
      </c>
      <c r="D25" s="50" t="s">
        <v>28</v>
      </c>
      <c r="E25" s="50" t="s">
        <v>29</v>
      </c>
      <c r="F25" s="53" t="s">
        <v>30</v>
      </c>
      <c r="G25" s="53" t="s">
        <v>31</v>
      </c>
    </row>
    <row r="26" spans="1:7" ht="17.25" customHeight="1">
      <c r="A26" s="54" t="s">
        <v>32</v>
      </c>
      <c r="B26" s="55" t="s">
        <v>110</v>
      </c>
      <c r="C26" s="56" t="s">
        <v>111</v>
      </c>
      <c r="D26" s="57" t="s">
        <v>188</v>
      </c>
      <c r="E26" s="58" t="s">
        <v>90</v>
      </c>
      <c r="F26" s="59">
        <v>7.53</v>
      </c>
      <c r="G26" s="60">
        <f>IF(ISBLANK(G25),"",TRUNC(58.015*(11.5-F26)^1.81))</f>
        <v>703</v>
      </c>
    </row>
    <row r="27" spans="1:7" ht="17.25" customHeight="1">
      <c r="A27" s="54" t="s">
        <v>34</v>
      </c>
      <c r="B27" s="55" t="s">
        <v>122</v>
      </c>
      <c r="C27" s="56" t="s">
        <v>150</v>
      </c>
      <c r="D27" s="57">
        <v>33294</v>
      </c>
      <c r="E27" s="58" t="s">
        <v>22</v>
      </c>
      <c r="F27" s="59">
        <v>7.88</v>
      </c>
      <c r="G27" s="60">
        <f>IF(ISBLANK(G26),"",TRUNC(58.015*(11.5-F27)^1.81))</f>
        <v>595</v>
      </c>
    </row>
    <row r="28" spans="1:7" ht="17.25" customHeight="1">
      <c r="A28" s="54" t="s">
        <v>36</v>
      </c>
      <c r="B28" s="55" t="s">
        <v>108</v>
      </c>
      <c r="C28" s="56" t="s">
        <v>109</v>
      </c>
      <c r="D28" s="57" t="s">
        <v>191</v>
      </c>
      <c r="E28" s="58" t="s">
        <v>90</v>
      </c>
      <c r="F28" s="59">
        <v>7.53</v>
      </c>
      <c r="G28" s="60">
        <f>IF(ISBLANK(G27),"",TRUNC(58.015*(11.5-F28)^1.81))</f>
        <v>703</v>
      </c>
    </row>
    <row r="29" spans="1:7" ht="17.25" customHeight="1">
      <c r="A29" s="54" t="s">
        <v>35</v>
      </c>
      <c r="B29" s="55" t="s">
        <v>81</v>
      </c>
      <c r="C29" s="56" t="s">
        <v>82</v>
      </c>
      <c r="D29" s="57" t="s">
        <v>83</v>
      </c>
      <c r="E29" s="58" t="s">
        <v>22</v>
      </c>
      <c r="F29" s="59">
        <v>7.65</v>
      </c>
      <c r="G29" s="60">
        <f>IF(ISBLANK(G28),"",TRUNC(58.015*(11.5-F29)^1.81))</f>
        <v>665</v>
      </c>
    </row>
    <row r="30" spans="1:7" ht="17.25" customHeight="1">
      <c r="A30" s="54" t="s">
        <v>33</v>
      </c>
      <c r="B30" s="55" t="s">
        <v>211</v>
      </c>
      <c r="C30" s="56" t="s">
        <v>212</v>
      </c>
      <c r="D30" s="57">
        <v>33414</v>
      </c>
      <c r="E30" s="58" t="s">
        <v>22</v>
      </c>
      <c r="F30" s="59">
        <v>8.72</v>
      </c>
      <c r="G30" s="60">
        <f>IF(ISBLANK(G29),"",TRUNC(58.015*(11.5-F30)^1.81))</f>
        <v>369</v>
      </c>
    </row>
    <row r="31" spans="2:5" s="46" customFormat="1" ht="5.25">
      <c r="B31" s="47"/>
      <c r="E31" s="48"/>
    </row>
    <row r="32" spans="2:7" ht="12.75">
      <c r="B32" s="49" t="s">
        <v>14</v>
      </c>
      <c r="C32" s="43"/>
      <c r="D32" s="49" t="s">
        <v>74</v>
      </c>
      <c r="E32" s="45" t="s">
        <v>73</v>
      </c>
      <c r="F32" s="43" t="s">
        <v>36</v>
      </c>
      <c r="G32" s="45"/>
    </row>
    <row r="33" spans="2:5" s="46" customFormat="1" ht="5.25">
      <c r="B33" s="47"/>
      <c r="E33" s="48"/>
    </row>
    <row r="34" spans="1:7" ht="12.75">
      <c r="A34" s="50" t="s">
        <v>46</v>
      </c>
      <c r="B34" s="51" t="s">
        <v>2</v>
      </c>
      <c r="C34" s="52" t="s">
        <v>3</v>
      </c>
      <c r="D34" s="50" t="s">
        <v>28</v>
      </c>
      <c r="E34" s="50" t="s">
        <v>29</v>
      </c>
      <c r="F34" s="53" t="s">
        <v>30</v>
      </c>
      <c r="G34" s="53" t="s">
        <v>31</v>
      </c>
    </row>
    <row r="35" spans="1:7" ht="17.25" customHeight="1">
      <c r="A35" s="54" t="s">
        <v>32</v>
      </c>
      <c r="B35" s="55" t="s">
        <v>138</v>
      </c>
      <c r="C35" s="56" t="s">
        <v>139</v>
      </c>
      <c r="D35" s="57" t="s">
        <v>140</v>
      </c>
      <c r="E35" s="58" t="s">
        <v>136</v>
      </c>
      <c r="F35" s="59">
        <v>7.64</v>
      </c>
      <c r="G35" s="60">
        <f>IF(ISBLANK(G34),"",TRUNC(58.015*(11.5-F35)^1.81))</f>
        <v>668</v>
      </c>
    </row>
    <row r="36" spans="1:7" ht="17.25" customHeight="1">
      <c r="A36" s="54" t="s">
        <v>34</v>
      </c>
      <c r="B36" s="55" t="s">
        <v>62</v>
      </c>
      <c r="C36" s="56" t="s">
        <v>63</v>
      </c>
      <c r="D36" s="57">
        <v>33431</v>
      </c>
      <c r="E36" s="58" t="s">
        <v>22</v>
      </c>
      <c r="F36" s="59">
        <v>8.1</v>
      </c>
      <c r="G36" s="60">
        <f>IF(ISBLANK(G35),"",TRUNC(58.015*(11.5-F36)^1.81))</f>
        <v>531</v>
      </c>
    </row>
    <row r="37" spans="1:7" ht="17.25" customHeight="1">
      <c r="A37" s="54" t="s">
        <v>36</v>
      </c>
      <c r="B37" s="55" t="s">
        <v>92</v>
      </c>
      <c r="C37" s="56" t="s">
        <v>174</v>
      </c>
      <c r="D37" s="57" t="s">
        <v>175</v>
      </c>
      <c r="E37" s="58" t="s">
        <v>90</v>
      </c>
      <c r="F37" s="59">
        <v>7.55</v>
      </c>
      <c r="G37" s="60">
        <f>IF(ISBLANK(G36),"",TRUNC(58.015*(11.5-F37)^1.81))</f>
        <v>697</v>
      </c>
    </row>
    <row r="38" spans="1:7" ht="17.25" customHeight="1">
      <c r="A38" s="54" t="s">
        <v>35</v>
      </c>
      <c r="B38" s="55" t="s">
        <v>84</v>
      </c>
      <c r="C38" s="56" t="s">
        <v>85</v>
      </c>
      <c r="D38" s="57" t="s">
        <v>86</v>
      </c>
      <c r="E38" s="58" t="s">
        <v>22</v>
      </c>
      <c r="F38" s="59">
        <v>7.95</v>
      </c>
      <c r="G38" s="60">
        <f>IF(ISBLANK(G37),"",TRUNC(58.015*(11.5-F38)^1.81))</f>
        <v>574</v>
      </c>
    </row>
    <row r="39" spans="1:7" ht="17.25" customHeight="1">
      <c r="A39" s="54" t="s">
        <v>33</v>
      </c>
      <c r="B39" s="55"/>
      <c r="C39" s="56"/>
      <c r="D39" s="57"/>
      <c r="E39" s="58"/>
      <c r="F39" s="59"/>
      <c r="G39" s="60">
        <f>IF(ISBLANK(G38),"",TRUNC(58.015*(11.5-F39)^1.81))</f>
        <v>4823</v>
      </c>
    </row>
    <row r="40" spans="2:5" s="46" customFormat="1" ht="5.25">
      <c r="B40" s="47"/>
      <c r="E40" s="48"/>
    </row>
    <row r="41" spans="2:7" ht="12.75">
      <c r="B41" s="49" t="s">
        <v>14</v>
      </c>
      <c r="C41" s="43"/>
      <c r="D41" s="49" t="s">
        <v>17</v>
      </c>
      <c r="E41" s="45" t="s">
        <v>73</v>
      </c>
      <c r="F41" s="43" t="s">
        <v>32</v>
      </c>
      <c r="G41" s="45"/>
    </row>
    <row r="42" spans="2:5" s="46" customFormat="1" ht="5.25">
      <c r="B42" s="47"/>
      <c r="E42" s="48"/>
    </row>
    <row r="43" spans="1:7" ht="12.75">
      <c r="A43" s="50" t="s">
        <v>46</v>
      </c>
      <c r="B43" s="51" t="s">
        <v>2</v>
      </c>
      <c r="C43" s="52" t="s">
        <v>3</v>
      </c>
      <c r="D43" s="50" t="s">
        <v>28</v>
      </c>
      <c r="E43" s="50" t="s">
        <v>29</v>
      </c>
      <c r="F43" s="53" t="s">
        <v>30</v>
      </c>
      <c r="G43" s="53" t="s">
        <v>31</v>
      </c>
    </row>
    <row r="44" spans="1:7" ht="17.25" customHeight="1">
      <c r="A44" s="54" t="s">
        <v>32</v>
      </c>
      <c r="B44" s="55" t="s">
        <v>64</v>
      </c>
      <c r="C44" s="56" t="s">
        <v>19</v>
      </c>
      <c r="D44" s="57">
        <v>32017</v>
      </c>
      <c r="E44" s="58" t="s">
        <v>20</v>
      </c>
      <c r="F44" s="59">
        <v>7.45</v>
      </c>
      <c r="G44" s="60">
        <f>IF(ISBLANK(G43),"",TRUNC(58.015*(11.5-F44)^1.81))</f>
        <v>729</v>
      </c>
    </row>
    <row r="45" spans="1:7" ht="17.25" customHeight="1">
      <c r="A45" s="54" t="s">
        <v>34</v>
      </c>
      <c r="B45" s="55" t="s">
        <v>115</v>
      </c>
      <c r="C45" s="56" t="s">
        <v>116</v>
      </c>
      <c r="D45" s="57" t="s">
        <v>190</v>
      </c>
      <c r="E45" s="58" t="s">
        <v>90</v>
      </c>
      <c r="F45" s="59">
        <v>7.59</v>
      </c>
      <c r="G45" s="60">
        <f>IF(ISBLANK(G44),"",TRUNC(58.015*(11.5-F45)^1.81))</f>
        <v>684</v>
      </c>
    </row>
    <row r="46" spans="1:7" ht="17.25" customHeight="1">
      <c r="A46" s="54" t="s">
        <v>36</v>
      </c>
      <c r="B46" s="55" t="s">
        <v>113</v>
      </c>
      <c r="C46" s="56" t="s">
        <v>114</v>
      </c>
      <c r="D46" s="57" t="s">
        <v>189</v>
      </c>
      <c r="E46" s="58" t="s">
        <v>90</v>
      </c>
      <c r="F46" s="59">
        <v>7.45</v>
      </c>
      <c r="G46" s="60">
        <f>IF(ISBLANK(G45),"",TRUNC(58.015*(11.5-F46)^1.81))</f>
        <v>729</v>
      </c>
    </row>
    <row r="47" spans="1:7" ht="17.25" customHeight="1">
      <c r="A47" s="54" t="s">
        <v>35</v>
      </c>
      <c r="B47" s="55" t="s">
        <v>152</v>
      </c>
      <c r="C47" s="56" t="s">
        <v>153</v>
      </c>
      <c r="D47" s="57">
        <v>32722</v>
      </c>
      <c r="E47" s="58" t="s">
        <v>22</v>
      </c>
      <c r="F47" s="59">
        <v>7.31</v>
      </c>
      <c r="G47" s="60">
        <f>IF(ISBLANK(G46),"",TRUNC(58.015*(11.5-F47)^1.81))</f>
        <v>775</v>
      </c>
    </row>
    <row r="48" spans="1:7" ht="17.25" customHeight="1">
      <c r="A48" s="54" t="s">
        <v>33</v>
      </c>
      <c r="B48" s="55" t="s">
        <v>214</v>
      </c>
      <c r="C48" s="56" t="s">
        <v>215</v>
      </c>
      <c r="D48" s="57">
        <v>32702</v>
      </c>
      <c r="E48" s="58" t="s">
        <v>22</v>
      </c>
      <c r="F48" s="59">
        <v>7.15</v>
      </c>
      <c r="G48" s="60">
        <f>IF(ISBLANK(G47),"",TRUNC(58.015*(11.5-F48)^1.81))</f>
        <v>830</v>
      </c>
    </row>
    <row r="49" spans="2:5" s="46" customFormat="1" ht="5.25">
      <c r="B49" s="47"/>
      <c r="E49" s="48"/>
    </row>
    <row r="50" spans="2:7" ht="12.75">
      <c r="B50" s="49" t="s">
        <v>14</v>
      </c>
      <c r="C50" s="43"/>
      <c r="D50" s="49" t="s">
        <v>17</v>
      </c>
      <c r="E50" s="45" t="s">
        <v>73</v>
      </c>
      <c r="F50" s="43" t="s">
        <v>34</v>
      </c>
      <c r="G50" s="45"/>
    </row>
    <row r="51" spans="2:5" s="46" customFormat="1" ht="5.25">
      <c r="B51" s="47"/>
      <c r="E51" s="48"/>
    </row>
    <row r="52" spans="1:7" ht="12.75">
      <c r="A52" s="50" t="s">
        <v>46</v>
      </c>
      <c r="B52" s="51" t="s">
        <v>2</v>
      </c>
      <c r="C52" s="52" t="s">
        <v>3</v>
      </c>
      <c r="D52" s="50" t="s">
        <v>28</v>
      </c>
      <c r="E52" s="50" t="s">
        <v>29</v>
      </c>
      <c r="F52" s="53" t="s">
        <v>30</v>
      </c>
      <c r="G52" s="53" t="s">
        <v>31</v>
      </c>
    </row>
    <row r="53" spans="1:7" ht="17.25" customHeight="1">
      <c r="A53" s="54" t="s">
        <v>32</v>
      </c>
      <c r="B53" s="55" t="s">
        <v>155</v>
      </c>
      <c r="C53" s="56" t="s">
        <v>156</v>
      </c>
      <c r="D53" s="57" t="s">
        <v>157</v>
      </c>
      <c r="E53" s="58" t="s">
        <v>22</v>
      </c>
      <c r="F53" s="59">
        <v>7.18</v>
      </c>
      <c r="G53" s="60">
        <f>IF(ISBLANK(G52),"",TRUNC(58.015*(11.5-F53)^1.81))</f>
        <v>819</v>
      </c>
    </row>
    <row r="54" spans="1:7" ht="17.25" customHeight="1">
      <c r="A54" s="54" t="s">
        <v>34</v>
      </c>
      <c r="B54" s="55" t="s">
        <v>18</v>
      </c>
      <c r="C54" s="56" t="s">
        <v>192</v>
      </c>
      <c r="D54" s="57" t="s">
        <v>193</v>
      </c>
      <c r="E54" s="58" t="s">
        <v>90</v>
      </c>
      <c r="F54" s="59">
        <v>7.88</v>
      </c>
      <c r="G54" s="60">
        <f>IF(ISBLANK(G53),"",TRUNC(58.015*(11.5-F54)^1.81))</f>
        <v>595</v>
      </c>
    </row>
    <row r="55" spans="1:7" ht="17.25" customHeight="1">
      <c r="A55" s="54" t="s">
        <v>36</v>
      </c>
      <c r="B55" s="55" t="s">
        <v>144</v>
      </c>
      <c r="C55" s="56" t="s">
        <v>145</v>
      </c>
      <c r="D55" s="57" t="s">
        <v>149</v>
      </c>
      <c r="E55" s="58" t="s">
        <v>22</v>
      </c>
      <c r="F55" s="59">
        <v>7.3</v>
      </c>
      <c r="G55" s="60">
        <f>IF(ISBLANK(G54),"",TRUNC(58.015*(11.5-F55)^1.81))</f>
        <v>779</v>
      </c>
    </row>
    <row r="56" spans="1:7" ht="17.25" customHeight="1">
      <c r="A56" s="54" t="s">
        <v>35</v>
      </c>
      <c r="B56" s="55" t="s">
        <v>66</v>
      </c>
      <c r="C56" s="56" t="s">
        <v>67</v>
      </c>
      <c r="D56" s="57">
        <v>32769</v>
      </c>
      <c r="E56" s="58" t="s">
        <v>20</v>
      </c>
      <c r="F56" s="59">
        <v>7.41</v>
      </c>
      <c r="G56" s="60">
        <f>IF(ISBLANK(G55),"",TRUNC(58.015*(11.5-F56)^1.81))</f>
        <v>742</v>
      </c>
    </row>
    <row r="58" spans="2:5" s="46" customFormat="1" ht="5.25">
      <c r="B58" s="47"/>
      <c r="E58" s="48"/>
    </row>
    <row r="59" spans="2:7" ht="12.75">
      <c r="B59" s="49" t="s">
        <v>14</v>
      </c>
      <c r="C59" s="43"/>
      <c r="D59" s="49" t="s">
        <v>17</v>
      </c>
      <c r="E59" s="45" t="s">
        <v>73</v>
      </c>
      <c r="F59" s="43" t="s">
        <v>36</v>
      </c>
      <c r="G59" s="45"/>
    </row>
    <row r="60" spans="2:5" s="46" customFormat="1" ht="5.25">
      <c r="B60" s="47"/>
      <c r="E60" s="48"/>
    </row>
    <row r="61" spans="1:7" ht="12.75">
      <c r="A61" s="50" t="s">
        <v>46</v>
      </c>
      <c r="B61" s="51" t="s">
        <v>2</v>
      </c>
      <c r="C61" s="52" t="s">
        <v>3</v>
      </c>
      <c r="D61" s="50" t="s">
        <v>28</v>
      </c>
      <c r="E61" s="50" t="s">
        <v>29</v>
      </c>
      <c r="F61" s="53" t="s">
        <v>30</v>
      </c>
      <c r="G61" s="53" t="s">
        <v>31</v>
      </c>
    </row>
    <row r="62" spans="1:7" ht="18" customHeight="1">
      <c r="A62" s="54" t="s">
        <v>32</v>
      </c>
      <c r="B62" s="55" t="s">
        <v>217</v>
      </c>
      <c r="C62" s="56" t="s">
        <v>218</v>
      </c>
      <c r="D62" s="57" t="s">
        <v>219</v>
      </c>
      <c r="E62" s="58" t="s">
        <v>22</v>
      </c>
      <c r="F62" s="59" t="s">
        <v>223</v>
      </c>
      <c r="G62" s="131" t="e">
        <f>IF(ISBLANK(G61),"",TRUNC(58.015*(11.5-F62)^1.81))</f>
        <v>#VALUE!</v>
      </c>
    </row>
    <row r="63" spans="1:7" ht="18" customHeight="1">
      <c r="A63" s="54" t="s">
        <v>34</v>
      </c>
      <c r="B63" s="55" t="s">
        <v>89</v>
      </c>
      <c r="C63" s="56" t="s">
        <v>220</v>
      </c>
      <c r="D63" s="57" t="s">
        <v>221</v>
      </c>
      <c r="E63" s="58" t="s">
        <v>22</v>
      </c>
      <c r="F63" s="59" t="s">
        <v>223</v>
      </c>
      <c r="G63" s="131" t="e">
        <f>IF(ISBLANK(G62),"",TRUNC(58.015*(11.5-F63)^1.81))</f>
        <v>#VALUE!</v>
      </c>
    </row>
    <row r="64" spans="1:7" ht="17.25" customHeight="1">
      <c r="A64" s="54" t="s">
        <v>36</v>
      </c>
      <c r="B64" s="55"/>
      <c r="C64" s="56"/>
      <c r="D64" s="57"/>
      <c r="E64" s="58"/>
      <c r="F64" s="59"/>
      <c r="G64" s="131">
        <f>IF(ISBLANK(G63),"",TRUNC(58.015*(11.5-F64)^1.81))</f>
        <v>4823</v>
      </c>
    </row>
    <row r="65" spans="1:7" ht="17.25" customHeight="1">
      <c r="A65" s="54" t="s">
        <v>35</v>
      </c>
      <c r="B65" s="55"/>
      <c r="C65" s="56"/>
      <c r="D65" s="57"/>
      <c r="E65" s="58"/>
      <c r="F65" s="59"/>
      <c r="G65" s="131">
        <f>IF(ISBLANK(G64),"",TRUNC(58.015*(11.5-F65)^1.81))</f>
        <v>4823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40" customWidth="1"/>
    <col min="2" max="2" width="12.00390625" style="40" bestFit="1" customWidth="1"/>
    <col min="3" max="3" width="14.28125" style="40" customWidth="1"/>
    <col min="4" max="4" width="10.28125" style="40" customWidth="1"/>
    <col min="5" max="5" width="11.8515625" style="40" customWidth="1"/>
    <col min="6" max="8" width="5.57421875" style="75" customWidth="1"/>
    <col min="9" max="9" width="6.57421875" style="62" customWidth="1"/>
    <col min="10" max="10" width="6.421875" style="40" customWidth="1"/>
    <col min="11" max="16384" width="9.140625" style="40" customWidth="1"/>
  </cols>
  <sheetData>
    <row r="1" spans="2:9" ht="18.75">
      <c r="B1" s="41"/>
      <c r="D1" s="1" t="s">
        <v>167</v>
      </c>
      <c r="E1" s="42"/>
      <c r="F1" s="40"/>
      <c r="G1" s="40"/>
      <c r="H1" s="40"/>
      <c r="I1" s="40"/>
    </row>
    <row r="2" spans="2:10" ht="18.75">
      <c r="B2" s="44"/>
      <c r="D2" s="41" t="s">
        <v>123</v>
      </c>
      <c r="F2" s="40"/>
      <c r="G2" s="40"/>
      <c r="H2" s="40"/>
      <c r="J2" s="45" t="s">
        <v>168</v>
      </c>
    </row>
    <row r="3" spans="2:10" s="46" customFormat="1" ht="12.75">
      <c r="B3" s="47"/>
      <c r="E3" s="48"/>
      <c r="J3" s="45" t="s">
        <v>22</v>
      </c>
    </row>
    <row r="4" spans="2:9" ht="15.75">
      <c r="B4" s="61" t="s">
        <v>47</v>
      </c>
      <c r="D4" s="49" t="s">
        <v>42</v>
      </c>
      <c r="F4" s="40"/>
      <c r="G4" s="40"/>
      <c r="H4" s="40"/>
      <c r="I4" s="40"/>
    </row>
    <row r="5" spans="2:5" s="46" customFormat="1" ht="6" thickBot="1">
      <c r="B5" s="47"/>
      <c r="E5" s="48"/>
    </row>
    <row r="6" spans="6:8" ht="13.5" thickBot="1">
      <c r="F6" s="132" t="s">
        <v>48</v>
      </c>
      <c r="G6" s="133"/>
      <c r="H6" s="134"/>
    </row>
    <row r="7" spans="1:10" ht="13.5" thickBot="1">
      <c r="A7" s="63" t="s">
        <v>51</v>
      </c>
      <c r="B7" s="64" t="s">
        <v>2</v>
      </c>
      <c r="C7" s="65" t="s">
        <v>3</v>
      </c>
      <c r="D7" s="66" t="s">
        <v>28</v>
      </c>
      <c r="E7" s="67" t="s">
        <v>29</v>
      </c>
      <c r="F7" s="68">
        <v>1</v>
      </c>
      <c r="G7" s="69">
        <v>2</v>
      </c>
      <c r="H7" s="70">
        <v>3</v>
      </c>
      <c r="I7" s="76" t="s">
        <v>30</v>
      </c>
      <c r="J7" s="77" t="s">
        <v>31</v>
      </c>
    </row>
    <row r="8" spans="1:10" ht="19.5" customHeight="1">
      <c r="A8" s="54" t="s">
        <v>32</v>
      </c>
      <c r="B8" s="71" t="s">
        <v>101</v>
      </c>
      <c r="C8" s="72" t="s">
        <v>102</v>
      </c>
      <c r="D8" s="73" t="s">
        <v>181</v>
      </c>
      <c r="E8" s="58" t="s">
        <v>90</v>
      </c>
      <c r="F8" s="59" t="s">
        <v>229</v>
      </c>
      <c r="G8" s="59" t="s">
        <v>229</v>
      </c>
      <c r="H8" s="59">
        <v>5.39</v>
      </c>
      <c r="I8" s="74">
        <f>MAX(F8:H8)</f>
        <v>5.39</v>
      </c>
      <c r="J8" s="13">
        <f>IF(ISBLANK(J7),"",TRUNC(0.14354*(I8*100-220)^1.4))</f>
        <v>459</v>
      </c>
    </row>
    <row r="9" spans="1:10" ht="19.5" customHeight="1">
      <c r="A9" s="54" t="s">
        <v>34</v>
      </c>
      <c r="B9" s="71" t="s">
        <v>79</v>
      </c>
      <c r="C9" s="72" t="s">
        <v>100</v>
      </c>
      <c r="D9" s="73" t="s">
        <v>184</v>
      </c>
      <c r="E9" s="58" t="s">
        <v>90</v>
      </c>
      <c r="F9" s="59">
        <v>5.72</v>
      </c>
      <c r="G9" s="59" t="s">
        <v>229</v>
      </c>
      <c r="H9" s="59">
        <v>5.4</v>
      </c>
      <c r="I9" s="74">
        <f>MAX(F9:H9)</f>
        <v>5.72</v>
      </c>
      <c r="J9" s="13">
        <f>IF(ISBLANK(J8),"",TRUNC(0.14354*(I9*100-220)^1.4))</f>
        <v>527</v>
      </c>
    </row>
    <row r="10" spans="1:10" ht="19.5" customHeight="1">
      <c r="A10" s="54" t="s">
        <v>36</v>
      </c>
      <c r="B10" s="71" t="s">
        <v>68</v>
      </c>
      <c r="C10" s="72" t="s">
        <v>69</v>
      </c>
      <c r="D10" s="73">
        <v>33911</v>
      </c>
      <c r="E10" s="58" t="s">
        <v>20</v>
      </c>
      <c r="F10" s="59">
        <v>5.9</v>
      </c>
      <c r="G10" s="59">
        <v>6.21</v>
      </c>
      <c r="H10" s="59" t="s">
        <v>229</v>
      </c>
      <c r="I10" s="74">
        <f>MAX(F10:H10)</f>
        <v>6.21</v>
      </c>
      <c r="J10" s="13">
        <f>IF(ISBLANK(J7),"",TRUNC(0.14354*(I10*100-220)^1.4))</f>
        <v>632</v>
      </c>
    </row>
    <row r="11" spans="1:10" ht="19.5" customHeight="1">
      <c r="A11" s="54" t="s">
        <v>35</v>
      </c>
      <c r="B11" s="71" t="s">
        <v>43</v>
      </c>
      <c r="C11" s="72" t="s">
        <v>44</v>
      </c>
      <c r="D11" s="73">
        <v>33846</v>
      </c>
      <c r="E11" s="58" t="s">
        <v>37</v>
      </c>
      <c r="F11" s="59">
        <v>5.65</v>
      </c>
      <c r="G11" s="59">
        <v>5.85</v>
      </c>
      <c r="H11" s="59" t="s">
        <v>229</v>
      </c>
      <c r="I11" s="74">
        <f>MAX(F11:H11)</f>
        <v>5.85</v>
      </c>
      <c r="J11" s="13">
        <f>IF(ISBLANK(J9),"",TRUNC(0.14354*(I11*100-220)^1.4))</f>
        <v>554</v>
      </c>
    </row>
    <row r="12" spans="1:10" ht="19.5" customHeight="1">
      <c r="A12" s="54" t="s">
        <v>33</v>
      </c>
      <c r="B12" s="71" t="s">
        <v>194</v>
      </c>
      <c r="C12" s="72" t="s">
        <v>195</v>
      </c>
      <c r="D12" s="73" t="s">
        <v>196</v>
      </c>
      <c r="E12" s="58" t="s">
        <v>90</v>
      </c>
      <c r="F12" s="59">
        <v>5.86</v>
      </c>
      <c r="G12" s="59">
        <v>5.84</v>
      </c>
      <c r="H12" s="59">
        <v>5.9</v>
      </c>
      <c r="I12" s="74">
        <f>MAX(F12:H12)</f>
        <v>5.9</v>
      </c>
      <c r="J12" s="13">
        <f>IF(ISBLANK(J11),"",TRUNC(0.14354*(I12*100-220)^1.4))</f>
        <v>565</v>
      </c>
    </row>
    <row r="58" spans="2:9" ht="18.75">
      <c r="B58" s="41"/>
      <c r="D58" s="1" t="s">
        <v>167</v>
      </c>
      <c r="E58" s="42"/>
      <c r="F58" s="40"/>
      <c r="G58" s="40"/>
      <c r="H58" s="40"/>
      <c r="I58" s="40"/>
    </row>
    <row r="59" spans="2:10" ht="18.75">
      <c r="B59" s="44"/>
      <c r="D59" s="41" t="s">
        <v>123</v>
      </c>
      <c r="F59" s="40"/>
      <c r="G59" s="40"/>
      <c r="H59" s="40"/>
      <c r="J59" s="45" t="s">
        <v>168</v>
      </c>
    </row>
    <row r="60" spans="2:10" s="46" customFormat="1" ht="12.75">
      <c r="B60" s="47"/>
      <c r="E60" s="48"/>
      <c r="J60" s="45" t="s">
        <v>22</v>
      </c>
    </row>
    <row r="61" spans="2:9" ht="15.75">
      <c r="B61" s="61" t="s">
        <v>47</v>
      </c>
      <c r="D61" s="49" t="s">
        <v>74</v>
      </c>
      <c r="E61" s="45"/>
      <c r="F61" s="40"/>
      <c r="G61" s="40"/>
      <c r="H61" s="40"/>
      <c r="I61" s="40"/>
    </row>
    <row r="62" spans="2:5" s="46" customFormat="1" ht="6" thickBot="1">
      <c r="B62" s="47"/>
      <c r="E62" s="48"/>
    </row>
    <row r="63" spans="6:8" ht="13.5" thickBot="1">
      <c r="F63" s="132" t="s">
        <v>48</v>
      </c>
      <c r="G63" s="133"/>
      <c r="H63" s="134"/>
    </row>
    <row r="64" spans="1:10" ht="13.5" thickBot="1">
      <c r="A64" s="63" t="s">
        <v>51</v>
      </c>
      <c r="B64" s="64" t="s">
        <v>2</v>
      </c>
      <c r="C64" s="65" t="s">
        <v>3</v>
      </c>
      <c r="D64" s="66" t="s">
        <v>28</v>
      </c>
      <c r="E64" s="67" t="s">
        <v>29</v>
      </c>
      <c r="F64" s="68">
        <v>1</v>
      </c>
      <c r="G64" s="69">
        <v>2</v>
      </c>
      <c r="H64" s="70">
        <v>3</v>
      </c>
      <c r="I64" s="76" t="s">
        <v>30</v>
      </c>
      <c r="J64" s="77" t="s">
        <v>31</v>
      </c>
    </row>
    <row r="65" spans="1:10" ht="19.5" customHeight="1">
      <c r="A65" s="54" t="s">
        <v>32</v>
      </c>
      <c r="B65" s="71" t="s">
        <v>89</v>
      </c>
      <c r="C65" s="72" t="s">
        <v>162</v>
      </c>
      <c r="D65" s="73">
        <v>33241</v>
      </c>
      <c r="E65" s="58" t="s">
        <v>37</v>
      </c>
      <c r="F65" s="59"/>
      <c r="G65" s="59"/>
      <c r="H65" s="59"/>
      <c r="I65" s="74" t="s">
        <v>222</v>
      </c>
      <c r="J65" s="22" t="e">
        <f>IF(ISBLANK(J64),"",TRUNC(0.14354*(I65*100-220)^1.4))</f>
        <v>#VALUE!</v>
      </c>
    </row>
    <row r="66" spans="1:10" ht="19.5" customHeight="1">
      <c r="A66" s="54" t="s">
        <v>34</v>
      </c>
      <c r="B66" s="71" t="s">
        <v>110</v>
      </c>
      <c r="C66" s="72" t="s">
        <v>111</v>
      </c>
      <c r="D66" s="73" t="s">
        <v>188</v>
      </c>
      <c r="E66" s="58" t="s">
        <v>90</v>
      </c>
      <c r="F66" s="59">
        <v>6.47</v>
      </c>
      <c r="G66" s="59" t="s">
        <v>229</v>
      </c>
      <c r="H66" s="59">
        <v>4.91</v>
      </c>
      <c r="I66" s="74">
        <f>MAX(F66:H66)</f>
        <v>6.47</v>
      </c>
      <c r="J66" s="13">
        <f>IF(ISBLANK(J76),"",TRUNC(0.14354*(I66*100-220)^1.4))</f>
        <v>691</v>
      </c>
    </row>
    <row r="67" spans="1:10" ht="19.5" customHeight="1">
      <c r="A67" s="54" t="s">
        <v>36</v>
      </c>
      <c r="B67" s="71" t="s">
        <v>98</v>
      </c>
      <c r="C67" s="72" t="s">
        <v>99</v>
      </c>
      <c r="D67" s="73" t="s">
        <v>180</v>
      </c>
      <c r="E67" s="58" t="s">
        <v>90</v>
      </c>
      <c r="F67" s="59">
        <v>5.96</v>
      </c>
      <c r="G67" s="59" t="s">
        <v>229</v>
      </c>
      <c r="H67" s="59">
        <v>5.71</v>
      </c>
      <c r="I67" s="74">
        <f>MAX(F67:H67)</f>
        <v>5.96</v>
      </c>
      <c r="J67" s="13">
        <f>IF(ISBLANK(J65),"",TRUNC(0.14354*(I67*100-220)^1.4))</f>
        <v>578</v>
      </c>
    </row>
    <row r="68" spans="1:10" ht="19.5" customHeight="1">
      <c r="A68" s="54" t="s">
        <v>35</v>
      </c>
      <c r="B68" s="71" t="s">
        <v>79</v>
      </c>
      <c r="C68" s="72" t="s">
        <v>80</v>
      </c>
      <c r="D68" s="73">
        <v>33395</v>
      </c>
      <c r="E68" s="58" t="s">
        <v>22</v>
      </c>
      <c r="F68" s="59" t="s">
        <v>229</v>
      </c>
      <c r="G68" s="59">
        <v>5.88</v>
      </c>
      <c r="H68" s="59">
        <v>6.12</v>
      </c>
      <c r="I68" s="74">
        <f>MAX(F68:H68)</f>
        <v>6.12</v>
      </c>
      <c r="J68" s="13">
        <f>IF(ISBLANK(J67),"",TRUNC(0.14354*(I68*100-220)^1.4))</f>
        <v>613</v>
      </c>
    </row>
    <row r="69" spans="1:10" ht="19.5" customHeight="1">
      <c r="A69" s="54" t="s">
        <v>33</v>
      </c>
      <c r="B69" s="71" t="s">
        <v>122</v>
      </c>
      <c r="C69" s="72" t="s">
        <v>150</v>
      </c>
      <c r="D69" s="73">
        <v>33294</v>
      </c>
      <c r="E69" s="58" t="s">
        <v>22</v>
      </c>
      <c r="F69" s="59">
        <v>5.64</v>
      </c>
      <c r="G69" s="59">
        <v>5.81</v>
      </c>
      <c r="H69" s="59">
        <v>5.36</v>
      </c>
      <c r="I69" s="74">
        <f>MAX(F69:H69)</f>
        <v>5.81</v>
      </c>
      <c r="J69" s="13">
        <f>IF(ISBLANK(J68),"",TRUNC(0.14354*(I69*100-220)^1.4))</f>
        <v>546</v>
      </c>
    </row>
    <row r="70" spans="1:10" ht="19.5" customHeight="1">
      <c r="A70" s="54" t="s">
        <v>41</v>
      </c>
      <c r="B70" s="71" t="s">
        <v>108</v>
      </c>
      <c r="C70" s="72" t="s">
        <v>109</v>
      </c>
      <c r="D70" s="73" t="s">
        <v>191</v>
      </c>
      <c r="E70" s="58" t="s">
        <v>90</v>
      </c>
      <c r="F70" s="59" t="s">
        <v>229</v>
      </c>
      <c r="G70" s="59" t="s">
        <v>229</v>
      </c>
      <c r="H70" s="59" t="s">
        <v>229</v>
      </c>
      <c r="I70" s="74" t="s">
        <v>230</v>
      </c>
      <c r="J70" s="22">
        <f>IF(ISBLANK(J58),"",TRUNC(0.14354*(I70*100-220)^1.4))</f>
      </c>
    </row>
    <row r="71" spans="1:10" ht="19.5" customHeight="1">
      <c r="A71" s="54" t="s">
        <v>49</v>
      </c>
      <c r="B71" s="71" t="s">
        <v>81</v>
      </c>
      <c r="C71" s="72" t="s">
        <v>82</v>
      </c>
      <c r="D71" s="73" t="s">
        <v>83</v>
      </c>
      <c r="E71" s="58" t="s">
        <v>22</v>
      </c>
      <c r="F71" s="59">
        <v>6.24</v>
      </c>
      <c r="G71" s="59">
        <v>6.17</v>
      </c>
      <c r="H71" s="59" t="s">
        <v>229</v>
      </c>
      <c r="I71" s="74">
        <f aca="true" t="shared" si="0" ref="I71:I77">MAX(F71:H71)</f>
        <v>6.24</v>
      </c>
      <c r="J71" s="13">
        <f aca="true" t="shared" si="1" ref="J71:J77">IF(ISBLANK(J70),"",TRUNC(0.14354*(I71*100-220)^1.4))</f>
        <v>639</v>
      </c>
    </row>
    <row r="72" spans="1:10" ht="19.5" customHeight="1">
      <c r="A72" s="54" t="s">
        <v>50</v>
      </c>
      <c r="B72" s="71" t="s">
        <v>113</v>
      </c>
      <c r="C72" s="72" t="s">
        <v>139</v>
      </c>
      <c r="D72" s="73" t="s">
        <v>140</v>
      </c>
      <c r="E72" s="58" t="s">
        <v>136</v>
      </c>
      <c r="F72" s="59" t="s">
        <v>229</v>
      </c>
      <c r="G72" s="59">
        <v>6.38</v>
      </c>
      <c r="H72" s="59">
        <v>6.05</v>
      </c>
      <c r="I72" s="74">
        <f t="shared" si="0"/>
        <v>6.38</v>
      </c>
      <c r="J72" s="13">
        <f t="shared" si="1"/>
        <v>670</v>
      </c>
    </row>
    <row r="73" spans="1:10" ht="19.5" customHeight="1">
      <c r="A73" s="54" t="s">
        <v>54</v>
      </c>
      <c r="B73" s="71" t="s">
        <v>62</v>
      </c>
      <c r="C73" s="72" t="s">
        <v>63</v>
      </c>
      <c r="D73" s="73">
        <v>33431</v>
      </c>
      <c r="E73" s="58" t="s">
        <v>22</v>
      </c>
      <c r="F73" s="59" t="s">
        <v>229</v>
      </c>
      <c r="G73" s="59" t="s">
        <v>229</v>
      </c>
      <c r="H73" s="59">
        <v>4.98</v>
      </c>
      <c r="I73" s="74">
        <f t="shared" si="0"/>
        <v>4.98</v>
      </c>
      <c r="J73" s="13">
        <f t="shared" si="1"/>
        <v>378</v>
      </c>
    </row>
    <row r="74" spans="1:10" ht="19.5" customHeight="1">
      <c r="A74" s="54" t="s">
        <v>55</v>
      </c>
      <c r="B74" s="71" t="s">
        <v>92</v>
      </c>
      <c r="C74" s="72" t="s">
        <v>174</v>
      </c>
      <c r="D74" s="73" t="s">
        <v>175</v>
      </c>
      <c r="E74" s="58" t="s">
        <v>90</v>
      </c>
      <c r="F74" s="59">
        <v>5.9</v>
      </c>
      <c r="G74" s="59">
        <v>6.03</v>
      </c>
      <c r="H74" s="59" t="s">
        <v>229</v>
      </c>
      <c r="I74" s="74">
        <f t="shared" si="0"/>
        <v>6.03</v>
      </c>
      <c r="J74" s="13">
        <f t="shared" si="1"/>
        <v>593</v>
      </c>
    </row>
    <row r="75" spans="1:10" ht="19.5" customHeight="1">
      <c r="A75" s="54" t="s">
        <v>56</v>
      </c>
      <c r="B75" s="71" t="s">
        <v>84</v>
      </c>
      <c r="C75" s="72" t="s">
        <v>85</v>
      </c>
      <c r="D75" s="73" t="s">
        <v>86</v>
      </c>
      <c r="E75" s="58" t="s">
        <v>22</v>
      </c>
      <c r="F75" s="59">
        <v>5.71</v>
      </c>
      <c r="G75" s="59">
        <v>5.79</v>
      </c>
      <c r="H75" s="59">
        <v>5.93</v>
      </c>
      <c r="I75" s="74">
        <f t="shared" si="0"/>
        <v>5.93</v>
      </c>
      <c r="J75" s="13">
        <f t="shared" si="1"/>
        <v>571</v>
      </c>
    </row>
    <row r="76" spans="1:10" ht="19.5" customHeight="1">
      <c r="A76" s="54" t="s">
        <v>57</v>
      </c>
      <c r="B76" s="71" t="s">
        <v>103</v>
      </c>
      <c r="C76" s="72" t="s">
        <v>104</v>
      </c>
      <c r="D76" s="73" t="s">
        <v>173</v>
      </c>
      <c r="E76" s="58" t="s">
        <v>90</v>
      </c>
      <c r="F76" s="59">
        <v>5.98</v>
      </c>
      <c r="G76" s="59">
        <v>6.01</v>
      </c>
      <c r="H76" s="59" t="s">
        <v>229</v>
      </c>
      <c r="I76" s="74">
        <f t="shared" si="0"/>
        <v>6.01</v>
      </c>
      <c r="J76" s="13">
        <f t="shared" si="1"/>
        <v>589</v>
      </c>
    </row>
    <row r="77" spans="1:10" ht="19.5" customHeight="1">
      <c r="A77" s="54" t="s">
        <v>58</v>
      </c>
      <c r="B77" s="71" t="s">
        <v>211</v>
      </c>
      <c r="C77" s="72" t="s">
        <v>212</v>
      </c>
      <c r="D77" s="73">
        <v>33414</v>
      </c>
      <c r="E77" s="58" t="s">
        <v>22</v>
      </c>
      <c r="F77" s="59">
        <v>4.69</v>
      </c>
      <c r="G77" s="59">
        <v>4.42</v>
      </c>
      <c r="H77" s="59">
        <v>5.02</v>
      </c>
      <c r="I77" s="74">
        <f t="shared" si="0"/>
        <v>5.02</v>
      </c>
      <c r="J77" s="13">
        <f t="shared" si="1"/>
        <v>386</v>
      </c>
    </row>
    <row r="78" spans="1:10" ht="19.5" customHeight="1">
      <c r="A78" s="54"/>
      <c r="B78" s="55"/>
      <c r="C78" s="56"/>
      <c r="D78" s="126"/>
      <c r="E78" s="58"/>
      <c r="F78" s="59"/>
      <c r="G78" s="59"/>
      <c r="H78" s="59"/>
      <c r="I78" s="74"/>
      <c r="J78" s="13"/>
    </row>
    <row r="79" spans="1:10" ht="19.5" customHeight="1">
      <c r="A79" s="54" t="s">
        <v>32</v>
      </c>
      <c r="B79" s="71" t="s">
        <v>217</v>
      </c>
      <c r="C79" s="72" t="s">
        <v>218</v>
      </c>
      <c r="D79" s="73" t="s">
        <v>219</v>
      </c>
      <c r="E79" s="58" t="s">
        <v>22</v>
      </c>
      <c r="F79" s="59">
        <v>7.04</v>
      </c>
      <c r="G79" s="59" t="s">
        <v>229</v>
      </c>
      <c r="H79" s="59" t="s">
        <v>229</v>
      </c>
      <c r="I79" s="74">
        <f>MAX(F79:H79)</f>
        <v>7.04</v>
      </c>
      <c r="J79" s="13">
        <f>IF(ISBLANK(J74),"",TRUNC(0.14354*(I79*100-220)^1.4))</f>
        <v>823</v>
      </c>
    </row>
    <row r="80" spans="1:10" ht="19.5" customHeight="1">
      <c r="A80" s="54" t="s">
        <v>34</v>
      </c>
      <c r="B80" s="71" t="s">
        <v>89</v>
      </c>
      <c r="C80" s="72" t="s">
        <v>220</v>
      </c>
      <c r="D80" s="73" t="s">
        <v>221</v>
      </c>
      <c r="E80" s="58" t="s">
        <v>22</v>
      </c>
      <c r="F80" s="59">
        <v>6.4</v>
      </c>
      <c r="G80" s="59" t="s">
        <v>229</v>
      </c>
      <c r="H80" s="59">
        <v>6</v>
      </c>
      <c r="I80" s="74">
        <f>MAX(F80:H80)</f>
        <v>6.4</v>
      </c>
      <c r="J80" s="13">
        <f>IF(ISBLANK(J75),"",TRUNC(0.14354*(I80*100-220)^1.4))</f>
        <v>675</v>
      </c>
    </row>
    <row r="81" spans="1:10" ht="19.5" customHeight="1">
      <c r="A81" s="54" t="s">
        <v>36</v>
      </c>
      <c r="B81" s="71" t="s">
        <v>214</v>
      </c>
      <c r="C81" s="72" t="s">
        <v>215</v>
      </c>
      <c r="D81" s="73">
        <v>32702</v>
      </c>
      <c r="E81" s="58" t="s">
        <v>22</v>
      </c>
      <c r="F81" s="59"/>
      <c r="G81" s="59"/>
      <c r="H81" s="59"/>
      <c r="I81" s="74" t="s">
        <v>222</v>
      </c>
      <c r="J81" s="13"/>
    </row>
    <row r="82" spans="1:10" ht="19.5" customHeight="1">
      <c r="A82" s="54" t="s">
        <v>35</v>
      </c>
      <c r="B82" s="71" t="s">
        <v>115</v>
      </c>
      <c r="C82" s="72" t="s">
        <v>116</v>
      </c>
      <c r="D82" s="73" t="s">
        <v>190</v>
      </c>
      <c r="E82" s="58" t="s">
        <v>90</v>
      </c>
      <c r="F82" s="59">
        <v>5.87</v>
      </c>
      <c r="G82" s="59">
        <v>5.8</v>
      </c>
      <c r="H82" s="59" t="s">
        <v>228</v>
      </c>
      <c r="I82" s="74">
        <f>MAX(F82:H82)</f>
        <v>5.87</v>
      </c>
      <c r="J82" s="13">
        <f>IF(ISBLANK(J84),"",TRUNC(0.14354*(I82*100-220)^1.4))</f>
        <v>559</v>
      </c>
    </row>
    <row r="83" spans="1:10" ht="19.5" customHeight="1">
      <c r="A83" s="54" t="s">
        <v>33</v>
      </c>
      <c r="B83" s="71" t="s">
        <v>113</v>
      </c>
      <c r="C83" s="72" t="s">
        <v>114</v>
      </c>
      <c r="D83" s="73" t="s">
        <v>189</v>
      </c>
      <c r="E83" s="58" t="s">
        <v>90</v>
      </c>
      <c r="F83" s="59">
        <v>6.11</v>
      </c>
      <c r="G83" s="59">
        <v>6.21</v>
      </c>
      <c r="H83" s="59">
        <v>6.32</v>
      </c>
      <c r="I83" s="74">
        <f>MAX(F83:H83)</f>
        <v>6.32</v>
      </c>
      <c r="J83" s="13">
        <f>IF(ISBLANK(J82),"",TRUNC(0.14354*(I83*100-220)^1.4))</f>
        <v>657</v>
      </c>
    </row>
    <row r="84" spans="1:10" ht="19.5" customHeight="1">
      <c r="A84" s="54" t="s">
        <v>41</v>
      </c>
      <c r="B84" s="71" t="s">
        <v>152</v>
      </c>
      <c r="C84" s="72" t="s">
        <v>153</v>
      </c>
      <c r="D84" s="73">
        <v>32722</v>
      </c>
      <c r="E84" s="58" t="s">
        <v>22</v>
      </c>
      <c r="F84" s="59">
        <v>7.2</v>
      </c>
      <c r="G84" s="59">
        <v>7.28</v>
      </c>
      <c r="H84" s="59" t="s">
        <v>229</v>
      </c>
      <c r="I84" s="74">
        <f>MAX(F84:H84)</f>
        <v>7.28</v>
      </c>
      <c r="J84" s="13">
        <f>IF(ISBLANK(J73),"",TRUNC(0.14354*(I84*100-220)^1.4))</f>
        <v>881</v>
      </c>
    </row>
    <row r="85" spans="1:10" ht="19.5" customHeight="1">
      <c r="A85" s="54" t="s">
        <v>49</v>
      </c>
      <c r="B85" s="71" t="s">
        <v>155</v>
      </c>
      <c r="C85" s="72" t="s">
        <v>156</v>
      </c>
      <c r="D85" s="73" t="s">
        <v>157</v>
      </c>
      <c r="E85" s="58" t="s">
        <v>22</v>
      </c>
      <c r="F85" s="59"/>
      <c r="G85" s="59"/>
      <c r="H85" s="59"/>
      <c r="I85" s="74" t="s">
        <v>222</v>
      </c>
      <c r="J85" s="22" t="e">
        <f>IF(ISBLANK(J79),"",TRUNC(0.14354*(I85*100-220)^1.4))</f>
        <v>#VALUE!</v>
      </c>
    </row>
    <row r="86" spans="1:10" ht="19.5" customHeight="1">
      <c r="A86" s="54" t="s">
        <v>50</v>
      </c>
      <c r="B86" s="71" t="s">
        <v>18</v>
      </c>
      <c r="C86" s="72" t="s">
        <v>192</v>
      </c>
      <c r="D86" s="73" t="s">
        <v>193</v>
      </c>
      <c r="E86" s="58" t="s">
        <v>90</v>
      </c>
      <c r="F86" s="59">
        <v>5.9</v>
      </c>
      <c r="G86" s="59">
        <v>6.04</v>
      </c>
      <c r="H86" s="59">
        <v>6</v>
      </c>
      <c r="I86" s="74">
        <f>MAX(F86:H86)</f>
        <v>6.04</v>
      </c>
      <c r="J86" s="13">
        <f>IF(ISBLANK(J85),"",TRUNC(0.14354*(I86*100-220)^1.4))</f>
        <v>595</v>
      </c>
    </row>
    <row r="87" spans="1:10" ht="19.5" customHeight="1">
      <c r="A87" s="54" t="s">
        <v>54</v>
      </c>
      <c r="B87" s="71" t="s">
        <v>144</v>
      </c>
      <c r="C87" s="72" t="s">
        <v>145</v>
      </c>
      <c r="D87" s="73" t="s">
        <v>149</v>
      </c>
      <c r="E87" s="58" t="s">
        <v>22</v>
      </c>
      <c r="F87" s="59">
        <v>6.17</v>
      </c>
      <c r="G87" s="59">
        <v>6.39</v>
      </c>
      <c r="H87" s="59">
        <v>6.21</v>
      </c>
      <c r="I87" s="74">
        <f>MAX(F87:H87)</f>
        <v>6.39</v>
      </c>
      <c r="J87" s="13">
        <f>IF(ISBLANK(J86),"",TRUNC(0.14354*(I87*100-220)^1.4))</f>
        <v>673</v>
      </c>
    </row>
    <row r="88" spans="1:10" ht="19.5" customHeight="1">
      <c r="A88" s="54" t="s">
        <v>55</v>
      </c>
      <c r="B88" s="71" t="s">
        <v>66</v>
      </c>
      <c r="C88" s="72" t="s">
        <v>67</v>
      </c>
      <c r="D88" s="73">
        <v>32769</v>
      </c>
      <c r="E88" s="58" t="s">
        <v>20</v>
      </c>
      <c r="F88" s="59">
        <v>6.27</v>
      </c>
      <c r="G88" s="59" t="s">
        <v>229</v>
      </c>
      <c r="H88" s="59">
        <v>6.28</v>
      </c>
      <c r="I88" s="74">
        <f>MAX(E88:H88)</f>
        <v>6.28</v>
      </c>
      <c r="J88" s="13">
        <f>IF(ISBLANK(J87),"",TRUNC(0.14354*(I88*100-220)^1.4))</f>
        <v>648</v>
      </c>
    </row>
    <row r="89" spans="1:10" ht="19.5" customHeight="1">
      <c r="A89" s="54" t="s">
        <v>56</v>
      </c>
      <c r="B89" s="71" t="s">
        <v>64</v>
      </c>
      <c r="C89" s="72" t="s">
        <v>19</v>
      </c>
      <c r="D89" s="73">
        <v>32017</v>
      </c>
      <c r="E89" s="58" t="s">
        <v>20</v>
      </c>
      <c r="F89" s="59">
        <v>6.44</v>
      </c>
      <c r="G89" s="59">
        <v>6.52</v>
      </c>
      <c r="H89" s="59">
        <v>6.62</v>
      </c>
      <c r="I89" s="74">
        <f>MAX(F89:H89)</f>
        <v>6.62</v>
      </c>
      <c r="J89" s="13">
        <f>IF(ISBLANK(J88),"",TRUNC(0.14354*(I89*100-220)^1.4))</f>
        <v>725</v>
      </c>
    </row>
  </sheetData>
  <sheetProtection/>
  <mergeCells count="2">
    <mergeCell ref="F6:H6"/>
    <mergeCell ref="F63:H63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0"/>
  <sheetViews>
    <sheetView showZeros="0" zoomScale="90" zoomScaleNormal="90" zoomScalePageLayoutView="0" workbookViewId="0" topLeftCell="A1">
      <selection activeCell="G75" sqref="G75"/>
    </sheetView>
  </sheetViews>
  <sheetFormatPr defaultColWidth="9.140625" defaultRowHeight="12.75"/>
  <cols>
    <col min="1" max="1" width="5.421875" style="40" customWidth="1"/>
    <col min="2" max="2" width="12.00390625" style="40" bestFit="1" customWidth="1"/>
    <col min="3" max="3" width="14.28125" style="40" customWidth="1"/>
    <col min="4" max="4" width="10.28125" style="40" customWidth="1"/>
    <col min="5" max="5" width="11.7109375" style="40" customWidth="1"/>
    <col min="6" max="8" width="5.57421875" style="75" customWidth="1"/>
    <col min="9" max="9" width="6.57421875" style="62" customWidth="1"/>
    <col min="10" max="10" width="6.421875" style="40" customWidth="1"/>
    <col min="11" max="16384" width="9.140625" style="40" customWidth="1"/>
  </cols>
  <sheetData>
    <row r="1" spans="2:9" ht="18.75">
      <c r="B1" s="41"/>
      <c r="D1" s="1" t="s">
        <v>167</v>
      </c>
      <c r="E1" s="42"/>
      <c r="F1" s="40"/>
      <c r="G1" s="40"/>
      <c r="H1" s="40"/>
      <c r="I1" s="40"/>
    </row>
    <row r="2" spans="2:10" ht="18.75">
      <c r="B2" s="44"/>
      <c r="D2" s="41" t="s">
        <v>123</v>
      </c>
      <c r="F2" s="40"/>
      <c r="G2" s="40"/>
      <c r="H2" s="40"/>
      <c r="J2" s="45" t="s">
        <v>168</v>
      </c>
    </row>
    <row r="3" spans="2:10" s="46" customFormat="1" ht="12.75">
      <c r="B3" s="47"/>
      <c r="E3" s="48"/>
      <c r="J3" s="45" t="s">
        <v>22</v>
      </c>
    </row>
    <row r="4" spans="2:9" ht="15.75">
      <c r="B4" s="61" t="s">
        <v>52</v>
      </c>
      <c r="D4" s="49" t="s">
        <v>42</v>
      </c>
      <c r="E4" s="45" t="s">
        <v>24</v>
      </c>
      <c r="F4" s="40"/>
      <c r="G4" s="40"/>
      <c r="H4" s="40"/>
      <c r="I4" s="40"/>
    </row>
    <row r="5" spans="2:5" s="46" customFormat="1" ht="6" thickBot="1">
      <c r="B5" s="47"/>
      <c r="E5" s="48"/>
    </row>
    <row r="6" spans="6:8" ht="13.5" thickBot="1">
      <c r="F6" s="132" t="s">
        <v>48</v>
      </c>
      <c r="G6" s="133"/>
      <c r="H6" s="134"/>
    </row>
    <row r="7" spans="1:10" ht="13.5" thickBot="1">
      <c r="A7" s="63" t="s">
        <v>51</v>
      </c>
      <c r="B7" s="64" t="s">
        <v>2</v>
      </c>
      <c r="C7" s="65" t="s">
        <v>3</v>
      </c>
      <c r="D7" s="66" t="s">
        <v>28</v>
      </c>
      <c r="E7" s="67" t="s">
        <v>29</v>
      </c>
      <c r="F7" s="68">
        <v>1</v>
      </c>
      <c r="G7" s="69">
        <v>2</v>
      </c>
      <c r="H7" s="70">
        <v>3</v>
      </c>
      <c r="I7" s="76" t="s">
        <v>30</v>
      </c>
      <c r="J7" s="78" t="s">
        <v>31</v>
      </c>
    </row>
    <row r="8" spans="1:10" ht="19.5" customHeight="1">
      <c r="A8" s="54" t="s">
        <v>32</v>
      </c>
      <c r="B8" s="71" t="s">
        <v>79</v>
      </c>
      <c r="C8" s="72" t="s">
        <v>100</v>
      </c>
      <c r="D8" s="73" t="s">
        <v>184</v>
      </c>
      <c r="E8" s="58" t="s">
        <v>90</v>
      </c>
      <c r="F8" s="59">
        <v>10.68</v>
      </c>
      <c r="G8" s="59">
        <v>10.61</v>
      </c>
      <c r="H8" s="59">
        <v>10.86</v>
      </c>
      <c r="I8" s="74">
        <f>MAX(F8:H8)</f>
        <v>10.86</v>
      </c>
      <c r="J8" s="79">
        <f aca="true" t="shared" si="0" ref="J8:J15">IF(ISBLANK(J7),"",TRUNC(51.39*(I8-1.5)^1.05))</f>
        <v>537</v>
      </c>
    </row>
    <row r="9" spans="1:10" ht="19.5" customHeight="1">
      <c r="A9" s="54" t="s">
        <v>34</v>
      </c>
      <c r="B9" s="71" t="s">
        <v>68</v>
      </c>
      <c r="C9" s="72" t="s">
        <v>69</v>
      </c>
      <c r="D9" s="73">
        <v>33911</v>
      </c>
      <c r="E9" s="58" t="s">
        <v>20</v>
      </c>
      <c r="F9" s="59">
        <v>11.18</v>
      </c>
      <c r="G9" s="59">
        <v>12.06</v>
      </c>
      <c r="H9" s="59">
        <v>12.94</v>
      </c>
      <c r="I9" s="74">
        <f>MAX(F9:H9)</f>
        <v>12.94</v>
      </c>
      <c r="J9" s="79">
        <f t="shared" si="0"/>
        <v>664</v>
      </c>
    </row>
    <row r="10" spans="1:10" ht="19.5" customHeight="1">
      <c r="A10" s="54" t="s">
        <v>36</v>
      </c>
      <c r="B10" s="71" t="s">
        <v>43</v>
      </c>
      <c r="C10" s="72" t="s">
        <v>44</v>
      </c>
      <c r="D10" s="73">
        <v>33846</v>
      </c>
      <c r="E10" s="58" t="s">
        <v>37</v>
      </c>
      <c r="F10" s="59">
        <v>11.15</v>
      </c>
      <c r="G10" s="59">
        <v>11.4</v>
      </c>
      <c r="H10" s="59">
        <v>11.32</v>
      </c>
      <c r="I10" s="74">
        <f>MAX(F10:H10)</f>
        <v>11.4</v>
      </c>
      <c r="J10" s="79">
        <f t="shared" si="0"/>
        <v>570</v>
      </c>
    </row>
    <row r="11" spans="1:10" ht="19.5" customHeight="1">
      <c r="A11" s="54" t="s">
        <v>35</v>
      </c>
      <c r="B11" s="71" t="s">
        <v>194</v>
      </c>
      <c r="C11" s="72" t="s">
        <v>195</v>
      </c>
      <c r="D11" s="73" t="s">
        <v>196</v>
      </c>
      <c r="E11" s="58" t="s">
        <v>90</v>
      </c>
      <c r="F11" s="59">
        <v>13.64</v>
      </c>
      <c r="G11" s="59">
        <v>13.77</v>
      </c>
      <c r="H11" s="59">
        <v>13.77</v>
      </c>
      <c r="I11" s="74">
        <f>MAX(F11:H11)</f>
        <v>13.77</v>
      </c>
      <c r="J11" s="79">
        <f t="shared" si="0"/>
        <v>714</v>
      </c>
    </row>
    <row r="12" spans="1:10" ht="19.5" customHeight="1">
      <c r="A12" s="54" t="s">
        <v>33</v>
      </c>
      <c r="B12" s="71" t="s">
        <v>101</v>
      </c>
      <c r="C12" s="72" t="s">
        <v>102</v>
      </c>
      <c r="D12" s="73" t="s">
        <v>181</v>
      </c>
      <c r="E12" s="58" t="s">
        <v>90</v>
      </c>
      <c r="F12" s="59">
        <v>10.8</v>
      </c>
      <c r="G12" s="59">
        <v>10.78</v>
      </c>
      <c r="H12" s="59" t="s">
        <v>229</v>
      </c>
      <c r="I12" s="74">
        <f>MAX(F12:H12)</f>
        <v>10.8</v>
      </c>
      <c r="J12" s="79">
        <f t="shared" si="0"/>
        <v>534</v>
      </c>
    </row>
    <row r="13" spans="1:10" ht="19.5" customHeight="1">
      <c r="A13" s="54" t="s">
        <v>41</v>
      </c>
      <c r="B13" s="71" t="s">
        <v>152</v>
      </c>
      <c r="C13" s="72" t="s">
        <v>213</v>
      </c>
      <c r="D13" s="73">
        <v>34133</v>
      </c>
      <c r="E13" s="58" t="s">
        <v>22</v>
      </c>
      <c r="F13" s="59"/>
      <c r="G13" s="59"/>
      <c r="H13" s="59"/>
      <c r="I13" s="74" t="s">
        <v>222</v>
      </c>
      <c r="J13" s="127" t="e">
        <f t="shared" si="0"/>
        <v>#VALUE!</v>
      </c>
    </row>
    <row r="14" spans="1:10" ht="19.5" customHeight="1">
      <c r="A14" s="54" t="s">
        <v>49</v>
      </c>
      <c r="B14" s="71"/>
      <c r="C14" s="72"/>
      <c r="D14" s="73"/>
      <c r="E14" s="58"/>
      <c r="F14" s="59"/>
      <c r="G14" s="59"/>
      <c r="H14" s="59"/>
      <c r="I14" s="74">
        <f>MAX(F14:H14)</f>
        <v>0</v>
      </c>
      <c r="J14" s="127" t="e">
        <f t="shared" si="0"/>
        <v>#NUM!</v>
      </c>
    </row>
    <row r="15" spans="1:10" ht="19.5" customHeight="1">
      <c r="A15" s="54" t="s">
        <v>50</v>
      </c>
      <c r="B15" s="71"/>
      <c r="C15" s="72"/>
      <c r="D15" s="73"/>
      <c r="E15" s="58"/>
      <c r="F15" s="59"/>
      <c r="G15" s="59"/>
      <c r="H15" s="59"/>
      <c r="I15" s="74">
        <f>MAX(F15:H15)</f>
        <v>0</v>
      </c>
      <c r="J15" s="127" t="e">
        <f t="shared" si="0"/>
        <v>#NUM!</v>
      </c>
    </row>
    <row r="16" spans="1:10" s="118" customFormat="1" ht="19.5" customHeight="1">
      <c r="A16" s="85"/>
      <c r="B16" s="115"/>
      <c r="C16" s="116"/>
      <c r="D16" s="117"/>
      <c r="E16" s="112"/>
      <c r="F16" s="113"/>
      <c r="G16" s="113"/>
      <c r="H16" s="113"/>
      <c r="I16" s="125"/>
      <c r="J16" s="114"/>
    </row>
    <row r="17" spans="1:10" s="118" customFormat="1" ht="19.5" customHeight="1">
      <c r="A17" s="85"/>
      <c r="B17" s="115"/>
      <c r="C17" s="116"/>
      <c r="D17" s="117"/>
      <c r="E17" s="112"/>
      <c r="F17" s="113"/>
      <c r="G17" s="113"/>
      <c r="H17" s="113"/>
      <c r="I17" s="125"/>
      <c r="J17" s="114"/>
    </row>
    <row r="18" spans="1:10" s="118" customFormat="1" ht="19.5" customHeight="1">
      <c r="A18" s="85"/>
      <c r="B18" s="115"/>
      <c r="C18" s="116"/>
      <c r="D18" s="117"/>
      <c r="E18" s="112"/>
      <c r="F18" s="113"/>
      <c r="G18" s="113"/>
      <c r="H18" s="113"/>
      <c r="I18" s="125"/>
      <c r="J18" s="114"/>
    </row>
    <row r="19" spans="1:10" s="118" customFormat="1" ht="19.5" customHeight="1">
      <c r="A19" s="85"/>
      <c r="B19" s="115"/>
      <c r="C19" s="116"/>
      <c r="D19" s="117"/>
      <c r="E19" s="112"/>
      <c r="F19" s="113"/>
      <c r="G19" s="113"/>
      <c r="H19" s="113"/>
      <c r="I19" s="125"/>
      <c r="J19" s="114"/>
    </row>
    <row r="20" spans="1:10" s="118" customFormat="1" ht="19.5" customHeight="1">
      <c r="A20" s="85"/>
      <c r="B20" s="115"/>
      <c r="C20" s="116"/>
      <c r="D20" s="117"/>
      <c r="E20" s="112"/>
      <c r="F20" s="113"/>
      <c r="G20" s="113"/>
      <c r="H20" s="113"/>
      <c r="I20" s="125"/>
      <c r="J20" s="114"/>
    </row>
    <row r="21" spans="1:10" s="118" customFormat="1" ht="19.5" customHeight="1">
      <c r="A21" s="85"/>
      <c r="B21" s="115"/>
      <c r="C21" s="116"/>
      <c r="D21" s="117"/>
      <c r="E21" s="112"/>
      <c r="F21" s="113"/>
      <c r="G21" s="113"/>
      <c r="H21" s="113"/>
      <c r="I21" s="125"/>
      <c r="J21" s="114"/>
    </row>
    <row r="22" spans="1:10" s="118" customFormat="1" ht="19.5" customHeight="1">
      <c r="A22" s="85"/>
      <c r="B22" s="115"/>
      <c r="C22" s="116"/>
      <c r="D22" s="117"/>
      <c r="E22" s="112"/>
      <c r="F22" s="113"/>
      <c r="G22" s="113"/>
      <c r="H22" s="113"/>
      <c r="I22" s="125"/>
      <c r="J22" s="114"/>
    </row>
    <row r="23" spans="1:10" s="118" customFormat="1" ht="19.5" customHeight="1">
      <c r="A23" s="85"/>
      <c r="B23" s="115"/>
      <c r="C23" s="116"/>
      <c r="D23" s="117"/>
      <c r="E23" s="112"/>
      <c r="F23" s="113"/>
      <c r="G23" s="113"/>
      <c r="H23" s="113"/>
      <c r="I23" s="125"/>
      <c r="J23" s="114"/>
    </row>
    <row r="24" spans="1:10" s="118" customFormat="1" ht="19.5" customHeight="1">
      <c r="A24" s="85"/>
      <c r="B24" s="115"/>
      <c r="C24" s="116"/>
      <c r="D24" s="117"/>
      <c r="E24" s="112"/>
      <c r="F24" s="113"/>
      <c r="G24" s="113"/>
      <c r="H24" s="113"/>
      <c r="I24" s="125"/>
      <c r="J24" s="114"/>
    </row>
    <row r="25" spans="1:10" s="118" customFormat="1" ht="19.5" customHeight="1">
      <c r="A25" s="85"/>
      <c r="B25" s="115"/>
      <c r="C25" s="116"/>
      <c r="D25" s="117"/>
      <c r="E25" s="112"/>
      <c r="F25" s="113"/>
      <c r="G25" s="113"/>
      <c r="H25" s="113"/>
      <c r="I25" s="125"/>
      <c r="J25" s="114"/>
    </row>
    <row r="26" spans="1:10" s="118" customFormat="1" ht="19.5" customHeight="1">
      <c r="A26" s="85"/>
      <c r="B26" s="115"/>
      <c r="C26" s="116"/>
      <c r="D26" s="117"/>
      <c r="E26" s="112"/>
      <c r="F26" s="113"/>
      <c r="G26" s="113"/>
      <c r="H26" s="113"/>
      <c r="I26" s="125"/>
      <c r="J26" s="114"/>
    </row>
    <row r="27" spans="1:10" s="118" customFormat="1" ht="19.5" customHeight="1">
      <c r="A27" s="85"/>
      <c r="B27" s="115"/>
      <c r="C27" s="116"/>
      <c r="D27" s="117"/>
      <c r="E27" s="112"/>
      <c r="F27" s="113"/>
      <c r="G27" s="113"/>
      <c r="H27" s="113"/>
      <c r="I27" s="125"/>
      <c r="J27" s="114"/>
    </row>
    <row r="28" spans="1:10" s="118" customFormat="1" ht="19.5" customHeight="1">
      <c r="A28" s="85"/>
      <c r="B28" s="115"/>
      <c r="C28" s="116"/>
      <c r="D28" s="117"/>
      <c r="E28" s="112"/>
      <c r="F28" s="113"/>
      <c r="G28" s="113"/>
      <c r="H28" s="113"/>
      <c r="I28" s="125"/>
      <c r="J28" s="114"/>
    </row>
    <row r="29" spans="1:10" s="118" customFormat="1" ht="19.5" customHeight="1">
      <c r="A29" s="85"/>
      <c r="B29" s="115"/>
      <c r="C29" s="116"/>
      <c r="D29" s="117"/>
      <c r="E29" s="112"/>
      <c r="F29" s="113"/>
      <c r="G29" s="113"/>
      <c r="H29" s="113"/>
      <c r="I29" s="125"/>
      <c r="J29" s="114"/>
    </row>
    <row r="30" spans="1:10" s="118" customFormat="1" ht="19.5" customHeight="1">
      <c r="A30" s="85"/>
      <c r="B30" s="115"/>
      <c r="C30" s="116"/>
      <c r="D30" s="117"/>
      <c r="E30" s="112"/>
      <c r="F30" s="113"/>
      <c r="G30" s="113"/>
      <c r="H30" s="113"/>
      <c r="I30" s="125"/>
      <c r="J30" s="114"/>
    </row>
    <row r="31" spans="1:10" s="118" customFormat="1" ht="19.5" customHeight="1">
      <c r="A31" s="85"/>
      <c r="B31" s="115"/>
      <c r="C31" s="116"/>
      <c r="D31" s="117"/>
      <c r="E31" s="112"/>
      <c r="F31" s="113"/>
      <c r="G31" s="113"/>
      <c r="H31" s="113"/>
      <c r="I31" s="125"/>
      <c r="J31" s="114"/>
    </row>
    <row r="32" spans="1:10" s="118" customFormat="1" ht="19.5" customHeight="1">
      <c r="A32" s="85"/>
      <c r="B32" s="115"/>
      <c r="C32" s="116"/>
      <c r="D32" s="117"/>
      <c r="E32" s="112"/>
      <c r="F32" s="113"/>
      <c r="G32" s="113"/>
      <c r="H32" s="113"/>
      <c r="I32" s="125"/>
      <c r="J32" s="114"/>
    </row>
    <row r="33" spans="1:10" s="118" customFormat="1" ht="19.5" customHeight="1">
      <c r="A33" s="85"/>
      <c r="B33" s="115"/>
      <c r="C33" s="116"/>
      <c r="D33" s="117"/>
      <c r="E33" s="112"/>
      <c r="F33" s="113"/>
      <c r="G33" s="113"/>
      <c r="H33" s="113"/>
      <c r="I33" s="125"/>
      <c r="J33" s="114"/>
    </row>
    <row r="34" spans="1:10" s="118" customFormat="1" ht="19.5" customHeight="1">
      <c r="A34" s="85"/>
      <c r="B34" s="115"/>
      <c r="C34" s="116"/>
      <c r="D34" s="117"/>
      <c r="E34" s="112"/>
      <c r="F34" s="113"/>
      <c r="G34" s="113"/>
      <c r="H34" s="113"/>
      <c r="I34" s="125"/>
      <c r="J34" s="114"/>
    </row>
    <row r="46" spans="2:9" ht="18.75">
      <c r="B46" s="41"/>
      <c r="D46" s="1" t="s">
        <v>167</v>
      </c>
      <c r="E46" s="42"/>
      <c r="F46" s="40"/>
      <c r="G46" s="40"/>
      <c r="H46" s="40"/>
      <c r="I46" s="40"/>
    </row>
    <row r="47" spans="2:10" ht="18.75">
      <c r="B47" s="44"/>
      <c r="D47" s="41" t="s">
        <v>123</v>
      </c>
      <c r="F47" s="40"/>
      <c r="G47" s="40"/>
      <c r="H47" s="40"/>
      <c r="J47" s="45" t="s">
        <v>168</v>
      </c>
    </row>
    <row r="48" spans="2:10" s="46" customFormat="1" ht="12.75">
      <c r="B48" s="47"/>
      <c r="E48" s="48"/>
      <c r="J48" s="45" t="s">
        <v>22</v>
      </c>
    </row>
    <row r="49" spans="2:9" ht="15.75">
      <c r="B49" s="61" t="s">
        <v>52</v>
      </c>
      <c r="D49" s="49" t="s">
        <v>74</v>
      </c>
      <c r="E49" s="45" t="s">
        <v>25</v>
      </c>
      <c r="F49" s="40"/>
      <c r="G49" s="40"/>
      <c r="H49" s="40"/>
      <c r="I49" s="40"/>
    </row>
    <row r="50" spans="2:5" s="46" customFormat="1" ht="6" thickBot="1">
      <c r="B50" s="47"/>
      <c r="E50" s="48"/>
    </row>
    <row r="51" spans="6:8" ht="13.5" thickBot="1">
      <c r="F51" s="132" t="s">
        <v>48</v>
      </c>
      <c r="G51" s="133"/>
      <c r="H51" s="134"/>
    </row>
    <row r="52" spans="1:10" ht="13.5" thickBot="1">
      <c r="A52" s="63" t="s">
        <v>51</v>
      </c>
      <c r="B52" s="64" t="s">
        <v>2</v>
      </c>
      <c r="C52" s="65" t="s">
        <v>3</v>
      </c>
      <c r="D52" s="66" t="s">
        <v>28</v>
      </c>
      <c r="E52" s="67" t="s">
        <v>29</v>
      </c>
      <c r="F52" s="68">
        <v>1</v>
      </c>
      <c r="G52" s="69">
        <v>2</v>
      </c>
      <c r="H52" s="70">
        <v>3</v>
      </c>
      <c r="I52" s="76" t="s">
        <v>30</v>
      </c>
      <c r="J52" s="78" t="s">
        <v>31</v>
      </c>
    </row>
    <row r="53" spans="1:10" ht="19.5" customHeight="1">
      <c r="A53" s="54" t="s">
        <v>32</v>
      </c>
      <c r="B53" s="71" t="s">
        <v>110</v>
      </c>
      <c r="C53" s="72" t="s">
        <v>111</v>
      </c>
      <c r="D53" s="73" t="s">
        <v>188</v>
      </c>
      <c r="E53" s="58" t="s">
        <v>90</v>
      </c>
      <c r="F53" s="59">
        <v>11.63</v>
      </c>
      <c r="G53" s="59">
        <v>10.66</v>
      </c>
      <c r="H53" s="59">
        <v>11.51</v>
      </c>
      <c r="I53" s="74">
        <f aca="true" t="shared" si="1" ref="I53:I63">MAX(F53:H53)</f>
        <v>11.63</v>
      </c>
      <c r="J53" s="79">
        <f>IF(ISBLANK(J52),"",TRUNC(51.39*(I53-1.5)^1.05))</f>
        <v>584</v>
      </c>
    </row>
    <row r="54" spans="1:10" ht="19.5" customHeight="1">
      <c r="A54" s="54" t="s">
        <v>34</v>
      </c>
      <c r="B54" s="71" t="s">
        <v>98</v>
      </c>
      <c r="C54" s="72" t="s">
        <v>99</v>
      </c>
      <c r="D54" s="73" t="s">
        <v>180</v>
      </c>
      <c r="E54" s="58" t="s">
        <v>90</v>
      </c>
      <c r="F54" s="59">
        <v>10.12</v>
      </c>
      <c r="G54" s="59">
        <v>10.19</v>
      </c>
      <c r="H54" s="59">
        <v>11.31</v>
      </c>
      <c r="I54" s="74">
        <f t="shared" si="1"/>
        <v>11.31</v>
      </c>
      <c r="J54" s="79">
        <f aca="true" t="shared" si="2" ref="J54:J66">IF(ISBLANK(J53),"",TRUNC(51.39*(I54-1.5)^1.05))</f>
        <v>565</v>
      </c>
    </row>
    <row r="55" spans="1:10" ht="19.5" customHeight="1">
      <c r="A55" s="54" t="s">
        <v>36</v>
      </c>
      <c r="B55" s="71" t="s">
        <v>79</v>
      </c>
      <c r="C55" s="72" t="s">
        <v>80</v>
      </c>
      <c r="D55" s="73">
        <v>33395</v>
      </c>
      <c r="E55" s="58" t="s">
        <v>22</v>
      </c>
      <c r="F55" s="59" t="s">
        <v>229</v>
      </c>
      <c r="G55" s="59" t="s">
        <v>229</v>
      </c>
      <c r="H55" s="59">
        <v>7.88</v>
      </c>
      <c r="I55" s="74">
        <f t="shared" si="1"/>
        <v>7.88</v>
      </c>
      <c r="J55" s="79">
        <f t="shared" si="2"/>
        <v>359</v>
      </c>
    </row>
    <row r="56" spans="1:10" ht="19.5" customHeight="1">
      <c r="A56" s="54" t="s">
        <v>35</v>
      </c>
      <c r="B56" s="71" t="s">
        <v>122</v>
      </c>
      <c r="C56" s="72" t="s">
        <v>150</v>
      </c>
      <c r="D56" s="73">
        <v>33294</v>
      </c>
      <c r="E56" s="58" t="s">
        <v>22</v>
      </c>
      <c r="F56" s="59">
        <v>8.92</v>
      </c>
      <c r="G56" s="59">
        <v>9.16</v>
      </c>
      <c r="H56" s="59">
        <v>9.09</v>
      </c>
      <c r="I56" s="74">
        <f t="shared" si="1"/>
        <v>9.16</v>
      </c>
      <c r="J56" s="79">
        <f t="shared" si="2"/>
        <v>435</v>
      </c>
    </row>
    <row r="57" spans="1:10" ht="19.5" customHeight="1">
      <c r="A57" s="54" t="s">
        <v>33</v>
      </c>
      <c r="B57" s="71" t="s">
        <v>108</v>
      </c>
      <c r="C57" s="72" t="s">
        <v>109</v>
      </c>
      <c r="D57" s="73" t="s">
        <v>191</v>
      </c>
      <c r="E57" s="58" t="s">
        <v>90</v>
      </c>
      <c r="F57" s="59">
        <v>9.76</v>
      </c>
      <c r="G57" s="59">
        <v>10.77</v>
      </c>
      <c r="H57" s="59">
        <v>10.5</v>
      </c>
      <c r="I57" s="74">
        <f t="shared" si="1"/>
        <v>10.77</v>
      </c>
      <c r="J57" s="79">
        <f t="shared" si="2"/>
        <v>532</v>
      </c>
    </row>
    <row r="58" spans="1:10" ht="19.5" customHeight="1">
      <c r="A58" s="54" t="s">
        <v>41</v>
      </c>
      <c r="B58" s="71" t="s">
        <v>81</v>
      </c>
      <c r="C58" s="72" t="s">
        <v>82</v>
      </c>
      <c r="D58" s="73" t="s">
        <v>83</v>
      </c>
      <c r="E58" s="58" t="s">
        <v>22</v>
      </c>
      <c r="F58" s="59"/>
      <c r="G58" s="59"/>
      <c r="H58" s="59"/>
      <c r="I58" s="74" t="s">
        <v>222</v>
      </c>
      <c r="J58" s="127" t="e">
        <f t="shared" si="2"/>
        <v>#VALUE!</v>
      </c>
    </row>
    <row r="59" spans="1:10" ht="19.5" customHeight="1">
      <c r="A59" s="54" t="s">
        <v>49</v>
      </c>
      <c r="B59" s="71" t="s">
        <v>138</v>
      </c>
      <c r="C59" s="72" t="s">
        <v>139</v>
      </c>
      <c r="D59" s="73" t="s">
        <v>140</v>
      </c>
      <c r="E59" s="58" t="s">
        <v>136</v>
      </c>
      <c r="F59" s="59">
        <v>11.28</v>
      </c>
      <c r="G59" s="59" t="s">
        <v>229</v>
      </c>
      <c r="H59" s="59">
        <v>11.07</v>
      </c>
      <c r="I59" s="74">
        <f t="shared" si="1"/>
        <v>11.28</v>
      </c>
      <c r="J59" s="79">
        <f t="shared" si="2"/>
        <v>563</v>
      </c>
    </row>
    <row r="60" spans="1:10" ht="19.5" customHeight="1">
      <c r="A60" s="54" t="s">
        <v>50</v>
      </c>
      <c r="B60" s="71" t="s">
        <v>62</v>
      </c>
      <c r="C60" s="72" t="s">
        <v>63</v>
      </c>
      <c r="D60" s="73">
        <v>33431</v>
      </c>
      <c r="E60" s="58" t="s">
        <v>22</v>
      </c>
      <c r="F60" s="59">
        <v>7.13</v>
      </c>
      <c r="G60" s="59">
        <v>7.4</v>
      </c>
      <c r="H60" s="59">
        <v>6.97</v>
      </c>
      <c r="I60" s="74">
        <f t="shared" si="1"/>
        <v>7.4</v>
      </c>
      <c r="J60" s="79">
        <f t="shared" si="2"/>
        <v>331</v>
      </c>
    </row>
    <row r="61" spans="1:10" ht="19.5" customHeight="1">
      <c r="A61" s="54" t="s">
        <v>54</v>
      </c>
      <c r="B61" s="71" t="s">
        <v>92</v>
      </c>
      <c r="C61" s="72" t="s">
        <v>174</v>
      </c>
      <c r="D61" s="73" t="s">
        <v>175</v>
      </c>
      <c r="E61" s="58" t="s">
        <v>90</v>
      </c>
      <c r="F61" s="59">
        <v>10.59</v>
      </c>
      <c r="G61" s="59">
        <v>11.74</v>
      </c>
      <c r="H61" s="59">
        <v>11.22</v>
      </c>
      <c r="I61" s="74">
        <f t="shared" si="1"/>
        <v>11.74</v>
      </c>
      <c r="J61" s="79">
        <f t="shared" si="2"/>
        <v>591</v>
      </c>
    </row>
    <row r="62" spans="1:10" ht="19.5" customHeight="1">
      <c r="A62" s="54" t="s">
        <v>55</v>
      </c>
      <c r="B62" s="71" t="s">
        <v>84</v>
      </c>
      <c r="C62" s="72" t="s">
        <v>85</v>
      </c>
      <c r="D62" s="73" t="s">
        <v>86</v>
      </c>
      <c r="E62" s="58" t="s">
        <v>22</v>
      </c>
      <c r="F62" s="59">
        <v>8.6</v>
      </c>
      <c r="G62" s="59">
        <v>8.68</v>
      </c>
      <c r="H62" s="59">
        <v>8.78</v>
      </c>
      <c r="I62" s="74">
        <f t="shared" si="1"/>
        <v>8.78</v>
      </c>
      <c r="J62" s="79">
        <f t="shared" si="2"/>
        <v>413</v>
      </c>
    </row>
    <row r="63" spans="1:10" ht="19.5" customHeight="1">
      <c r="A63" s="54" t="s">
        <v>56</v>
      </c>
      <c r="B63" s="71" t="s">
        <v>103</v>
      </c>
      <c r="C63" s="72" t="s">
        <v>104</v>
      </c>
      <c r="D63" s="73" t="s">
        <v>173</v>
      </c>
      <c r="E63" s="58" t="s">
        <v>90</v>
      </c>
      <c r="F63" s="59">
        <v>10.46</v>
      </c>
      <c r="G63" s="59">
        <v>11.08</v>
      </c>
      <c r="H63" s="59">
        <v>10.54</v>
      </c>
      <c r="I63" s="74">
        <f t="shared" si="1"/>
        <v>11.08</v>
      </c>
      <c r="J63" s="79">
        <f t="shared" si="2"/>
        <v>551</v>
      </c>
    </row>
    <row r="64" spans="1:10" ht="19.5" customHeight="1">
      <c r="A64" s="54" t="s">
        <v>57</v>
      </c>
      <c r="B64" s="71" t="s">
        <v>89</v>
      </c>
      <c r="C64" s="72" t="s">
        <v>162</v>
      </c>
      <c r="D64" s="73">
        <v>33241</v>
      </c>
      <c r="E64" s="58" t="s">
        <v>37</v>
      </c>
      <c r="F64" s="59"/>
      <c r="G64" s="59"/>
      <c r="H64" s="59"/>
      <c r="I64" s="74" t="s">
        <v>222</v>
      </c>
      <c r="J64" s="127" t="e">
        <f t="shared" si="2"/>
        <v>#VALUE!</v>
      </c>
    </row>
    <row r="65" spans="1:10" ht="19.5" customHeight="1">
      <c r="A65" s="54" t="s">
        <v>58</v>
      </c>
      <c r="B65" s="71" t="s">
        <v>211</v>
      </c>
      <c r="C65" s="72" t="s">
        <v>212</v>
      </c>
      <c r="D65" s="73">
        <v>33414</v>
      </c>
      <c r="E65" s="58" t="s">
        <v>22</v>
      </c>
      <c r="F65" s="59">
        <v>6.53</v>
      </c>
      <c r="G65" s="59" t="s">
        <v>228</v>
      </c>
      <c r="H65" s="59" t="s">
        <v>228</v>
      </c>
      <c r="I65" s="74">
        <f>MAX(F65:H65)</f>
        <v>6.53</v>
      </c>
      <c r="J65" s="79">
        <f t="shared" si="2"/>
        <v>280</v>
      </c>
    </row>
    <row r="66" spans="1:10" ht="19.5" customHeight="1">
      <c r="A66" s="54" t="s">
        <v>59</v>
      </c>
      <c r="B66" s="71"/>
      <c r="C66" s="72"/>
      <c r="D66" s="73"/>
      <c r="E66" s="58"/>
      <c r="F66" s="59"/>
      <c r="G66" s="59"/>
      <c r="H66" s="59"/>
      <c r="I66" s="74"/>
      <c r="J66" s="127" t="e">
        <f t="shared" si="2"/>
        <v>#NUM!</v>
      </c>
    </row>
    <row r="68" spans="2:9" ht="15.75">
      <c r="B68" s="61" t="s">
        <v>52</v>
      </c>
      <c r="D68" s="49" t="s">
        <v>17</v>
      </c>
      <c r="E68" s="45"/>
      <c r="F68" s="40"/>
      <c r="G68" s="40"/>
      <c r="H68" s="40"/>
      <c r="I68" s="40"/>
    </row>
    <row r="69" spans="2:5" s="46" customFormat="1" ht="6" thickBot="1">
      <c r="B69" s="47"/>
      <c r="E69" s="48"/>
    </row>
    <row r="70" spans="6:8" ht="13.5" thickBot="1">
      <c r="F70" s="132" t="s">
        <v>48</v>
      </c>
      <c r="G70" s="133"/>
      <c r="H70" s="134"/>
    </row>
    <row r="71" spans="1:10" ht="13.5" thickBot="1">
      <c r="A71" s="63" t="s">
        <v>51</v>
      </c>
      <c r="B71" s="64" t="s">
        <v>2</v>
      </c>
      <c r="C71" s="65" t="s">
        <v>3</v>
      </c>
      <c r="D71" s="66" t="s">
        <v>28</v>
      </c>
      <c r="E71" s="67" t="s">
        <v>29</v>
      </c>
      <c r="F71" s="68">
        <v>1</v>
      </c>
      <c r="G71" s="69">
        <v>2</v>
      </c>
      <c r="H71" s="70">
        <v>3</v>
      </c>
      <c r="I71" s="76" t="s">
        <v>30</v>
      </c>
      <c r="J71" s="78" t="s">
        <v>31</v>
      </c>
    </row>
    <row r="72" spans="1:10" ht="19.5" customHeight="1">
      <c r="A72" s="54" t="s">
        <v>32</v>
      </c>
      <c r="B72" s="71" t="s">
        <v>113</v>
      </c>
      <c r="C72" s="72" t="s">
        <v>114</v>
      </c>
      <c r="D72" s="73" t="s">
        <v>189</v>
      </c>
      <c r="E72" s="58" t="s">
        <v>90</v>
      </c>
      <c r="F72" s="59">
        <v>12.22</v>
      </c>
      <c r="G72" s="59">
        <v>12.61</v>
      </c>
      <c r="H72" s="59">
        <v>13.06</v>
      </c>
      <c r="I72" s="74">
        <f aca="true" t="shared" si="3" ref="I72:I80">MAX(F72:H72)</f>
        <v>13.06</v>
      </c>
      <c r="J72" s="79">
        <f>IF(ISBLANK(J71),"",TRUNC(51.39*(I72-1.5)^1.05))</f>
        <v>671</v>
      </c>
    </row>
    <row r="73" spans="1:10" ht="19.5" customHeight="1">
      <c r="A73" s="54" t="s">
        <v>34</v>
      </c>
      <c r="B73" s="71" t="s">
        <v>152</v>
      </c>
      <c r="C73" s="72" t="s">
        <v>153</v>
      </c>
      <c r="D73" s="73">
        <v>32722</v>
      </c>
      <c r="E73" s="58" t="s">
        <v>22</v>
      </c>
      <c r="F73" s="59"/>
      <c r="G73" s="59"/>
      <c r="H73" s="59"/>
      <c r="I73" s="74" t="s">
        <v>222</v>
      </c>
      <c r="J73" s="127" t="e">
        <f aca="true" t="shared" si="4" ref="J73:J80">IF(ISBLANK(J72),"",TRUNC(51.39*(I73-1.5)^1.05))</f>
        <v>#VALUE!</v>
      </c>
    </row>
    <row r="74" spans="1:10" ht="19.5" customHeight="1">
      <c r="A74" s="54" t="s">
        <v>36</v>
      </c>
      <c r="B74" s="71" t="s">
        <v>155</v>
      </c>
      <c r="C74" s="72" t="s">
        <v>156</v>
      </c>
      <c r="D74" s="73" t="s">
        <v>157</v>
      </c>
      <c r="E74" s="58" t="s">
        <v>22</v>
      </c>
      <c r="F74" s="59"/>
      <c r="G74" s="59"/>
      <c r="H74" s="59"/>
      <c r="I74" s="74" t="s">
        <v>222</v>
      </c>
      <c r="J74" s="127" t="e">
        <f t="shared" si="4"/>
        <v>#VALUE!</v>
      </c>
    </row>
    <row r="75" spans="1:10" ht="19.5" customHeight="1">
      <c r="A75" s="54" t="s">
        <v>35</v>
      </c>
      <c r="B75" s="71" t="s">
        <v>18</v>
      </c>
      <c r="C75" s="72" t="s">
        <v>192</v>
      </c>
      <c r="D75" s="73" t="s">
        <v>193</v>
      </c>
      <c r="E75" s="58" t="s">
        <v>90</v>
      </c>
      <c r="F75" s="59">
        <v>9.3</v>
      </c>
      <c r="G75" s="59">
        <v>8.42</v>
      </c>
      <c r="H75" s="59">
        <v>10.33</v>
      </c>
      <c r="I75" s="74">
        <f t="shared" si="3"/>
        <v>10.33</v>
      </c>
      <c r="J75" s="79">
        <f t="shared" si="4"/>
        <v>505</v>
      </c>
    </row>
    <row r="76" spans="1:10" ht="19.5" customHeight="1">
      <c r="A76" s="54" t="s">
        <v>33</v>
      </c>
      <c r="B76" s="71" t="s">
        <v>144</v>
      </c>
      <c r="C76" s="72" t="s">
        <v>145</v>
      </c>
      <c r="D76" s="73" t="s">
        <v>149</v>
      </c>
      <c r="E76" s="58" t="s">
        <v>22</v>
      </c>
      <c r="F76" s="59">
        <v>11.23</v>
      </c>
      <c r="G76" s="59">
        <v>13.89</v>
      </c>
      <c r="H76" s="59">
        <v>13.85</v>
      </c>
      <c r="I76" s="74">
        <f t="shared" si="3"/>
        <v>13.89</v>
      </c>
      <c r="J76" s="79">
        <f t="shared" si="4"/>
        <v>722</v>
      </c>
    </row>
    <row r="77" spans="1:10" ht="19.5" customHeight="1">
      <c r="A77" s="54" t="s">
        <v>41</v>
      </c>
      <c r="B77" s="71" t="s">
        <v>66</v>
      </c>
      <c r="C77" s="72" t="s">
        <v>67</v>
      </c>
      <c r="D77" s="73">
        <v>32769</v>
      </c>
      <c r="E77" s="58" t="s">
        <v>20</v>
      </c>
      <c r="F77" s="59" t="s">
        <v>229</v>
      </c>
      <c r="G77" s="59">
        <v>12.68</v>
      </c>
      <c r="H77" s="59">
        <v>13.4</v>
      </c>
      <c r="I77" s="74">
        <f t="shared" si="3"/>
        <v>13.4</v>
      </c>
      <c r="J77" s="79">
        <f t="shared" si="4"/>
        <v>692</v>
      </c>
    </row>
    <row r="78" spans="1:10" ht="19.5" customHeight="1">
      <c r="A78" s="54" t="s">
        <v>49</v>
      </c>
      <c r="B78" s="71" t="s">
        <v>64</v>
      </c>
      <c r="C78" s="72" t="s">
        <v>19</v>
      </c>
      <c r="D78" s="73">
        <v>32017</v>
      </c>
      <c r="E78" s="58" t="s">
        <v>20</v>
      </c>
      <c r="F78" s="59">
        <v>10.85</v>
      </c>
      <c r="G78" s="59">
        <v>12.26</v>
      </c>
      <c r="H78" s="59" t="s">
        <v>229</v>
      </c>
      <c r="I78" s="74">
        <f t="shared" si="3"/>
        <v>12.26</v>
      </c>
      <c r="J78" s="79">
        <f t="shared" si="4"/>
        <v>622</v>
      </c>
    </row>
    <row r="79" spans="1:10" ht="19.5" customHeight="1">
      <c r="A79" s="54" t="s">
        <v>50</v>
      </c>
      <c r="B79" s="71" t="s">
        <v>115</v>
      </c>
      <c r="C79" s="72" t="s">
        <v>116</v>
      </c>
      <c r="D79" s="73" t="s">
        <v>190</v>
      </c>
      <c r="E79" s="58" t="s">
        <v>90</v>
      </c>
      <c r="F79" s="59">
        <v>11.92</v>
      </c>
      <c r="G79" s="59">
        <v>11.59</v>
      </c>
      <c r="H79" s="59">
        <v>12.37</v>
      </c>
      <c r="I79" s="74">
        <f t="shared" si="3"/>
        <v>12.37</v>
      </c>
      <c r="J79" s="79">
        <f t="shared" si="4"/>
        <v>629</v>
      </c>
    </row>
    <row r="80" spans="1:10" ht="19.5" customHeight="1">
      <c r="A80" s="54" t="s">
        <v>54</v>
      </c>
      <c r="B80" s="71"/>
      <c r="C80" s="72"/>
      <c r="D80" s="73"/>
      <c r="E80" s="58"/>
      <c r="F80" s="59"/>
      <c r="G80" s="59"/>
      <c r="H80" s="59"/>
      <c r="I80" s="74">
        <f t="shared" si="3"/>
        <v>0</v>
      </c>
      <c r="J80" s="127" t="e">
        <f t="shared" si="4"/>
        <v>#NUM!</v>
      </c>
    </row>
  </sheetData>
  <sheetProtection/>
  <mergeCells count="3">
    <mergeCell ref="F6:H6"/>
    <mergeCell ref="F51:H51"/>
    <mergeCell ref="F70:H70"/>
  </mergeCells>
  <printOptions horizontalCentered="1"/>
  <pageMargins left="0.3937007874015748" right="0.3937007874015748" top="0.69" bottom="0.39" header="0.26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75" customWidth="1"/>
    <col min="2" max="2" width="9.7109375" style="80" customWidth="1"/>
    <col min="3" max="3" width="13.140625" style="80" bestFit="1" customWidth="1"/>
    <col min="4" max="4" width="10.421875" style="92" customWidth="1"/>
    <col min="5" max="52" width="1.8515625" style="75" customWidth="1"/>
    <col min="53" max="53" width="4.57421875" style="80" customWidth="1"/>
    <col min="54" max="54" width="4.8515625" style="80" customWidth="1"/>
    <col min="55" max="16384" width="9.140625" style="80" customWidth="1"/>
  </cols>
  <sheetData>
    <row r="1" spans="4:53" ht="15.75">
      <c r="D1" s="1" t="s">
        <v>167</v>
      </c>
      <c r="E1" s="42"/>
      <c r="F1" s="40"/>
      <c r="G1" s="40"/>
      <c r="H1" s="40"/>
      <c r="I1" s="40"/>
      <c r="J1" s="40"/>
      <c r="BA1" s="45" t="s">
        <v>168</v>
      </c>
    </row>
    <row r="2" spans="4:53" ht="18.75">
      <c r="D2" s="41" t="s">
        <v>123</v>
      </c>
      <c r="E2" s="40"/>
      <c r="F2" s="40"/>
      <c r="G2" s="40"/>
      <c r="H2" s="40"/>
      <c r="I2" s="62"/>
      <c r="BA2" s="45" t="s">
        <v>22</v>
      </c>
    </row>
    <row r="3" spans="1:52" s="82" customFormat="1" ht="5.25">
      <c r="A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</row>
    <row r="4" spans="2:20" ht="11.25" customHeight="1">
      <c r="B4" s="83" t="s">
        <v>53</v>
      </c>
      <c r="D4" s="49" t="s">
        <v>42</v>
      </c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52" s="82" customFormat="1" ht="6" thickBot="1">
      <c r="A5" s="81"/>
      <c r="B5" s="86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</row>
    <row r="6" spans="1:54" ht="13.5" thickBot="1">
      <c r="A6" s="93" t="s">
        <v>51</v>
      </c>
      <c r="B6" s="94" t="s">
        <v>2</v>
      </c>
      <c r="C6" s="95" t="s">
        <v>3</v>
      </c>
      <c r="D6" s="96" t="s">
        <v>29</v>
      </c>
      <c r="E6" s="135" t="s">
        <v>231</v>
      </c>
      <c r="F6" s="136"/>
      <c r="G6" s="137"/>
      <c r="H6" s="135" t="s">
        <v>126</v>
      </c>
      <c r="I6" s="136"/>
      <c r="J6" s="137"/>
      <c r="K6" s="135" t="s">
        <v>129</v>
      </c>
      <c r="L6" s="136"/>
      <c r="M6" s="137"/>
      <c r="N6" s="135" t="s">
        <v>232</v>
      </c>
      <c r="O6" s="136"/>
      <c r="P6" s="137"/>
      <c r="Q6" s="135" t="s">
        <v>233</v>
      </c>
      <c r="R6" s="136"/>
      <c r="S6" s="137"/>
      <c r="T6" s="135" t="s">
        <v>234</v>
      </c>
      <c r="U6" s="136"/>
      <c r="V6" s="137"/>
      <c r="W6" s="135" t="s">
        <v>235</v>
      </c>
      <c r="X6" s="136"/>
      <c r="Y6" s="137"/>
      <c r="Z6" s="135" t="s">
        <v>236</v>
      </c>
      <c r="AA6" s="136"/>
      <c r="AB6" s="137"/>
      <c r="AC6" s="135" t="s">
        <v>237</v>
      </c>
      <c r="AD6" s="136"/>
      <c r="AE6" s="137"/>
      <c r="AF6" s="135" t="s">
        <v>238</v>
      </c>
      <c r="AG6" s="136"/>
      <c r="AH6" s="137"/>
      <c r="AI6" s="135"/>
      <c r="AJ6" s="136"/>
      <c r="AK6" s="137"/>
      <c r="AL6" s="135"/>
      <c r="AM6" s="136"/>
      <c r="AN6" s="137"/>
      <c r="AO6" s="135"/>
      <c r="AP6" s="136"/>
      <c r="AQ6" s="137"/>
      <c r="AR6" s="135"/>
      <c r="AS6" s="136"/>
      <c r="AT6" s="137"/>
      <c r="AU6" s="135"/>
      <c r="AV6" s="136"/>
      <c r="AW6" s="137"/>
      <c r="AX6" s="135"/>
      <c r="AY6" s="136"/>
      <c r="AZ6" s="137"/>
      <c r="BA6" s="97" t="s">
        <v>30</v>
      </c>
      <c r="BB6" s="98" t="s">
        <v>31</v>
      </c>
    </row>
    <row r="7" spans="1:54" ht="12.75" customHeight="1" thickBot="1">
      <c r="A7" s="99" t="s">
        <v>32</v>
      </c>
      <c r="B7" s="100" t="s">
        <v>68</v>
      </c>
      <c r="C7" s="101" t="s">
        <v>69</v>
      </c>
      <c r="D7" s="102" t="s">
        <v>20</v>
      </c>
      <c r="E7" s="135"/>
      <c r="F7" s="136"/>
      <c r="G7" s="137"/>
      <c r="H7" s="135"/>
      <c r="I7" s="136"/>
      <c r="J7" s="137"/>
      <c r="K7" s="135" t="s">
        <v>239</v>
      </c>
      <c r="L7" s="136"/>
      <c r="M7" s="137"/>
      <c r="N7" s="135" t="s">
        <v>239</v>
      </c>
      <c r="O7" s="136"/>
      <c r="P7" s="137"/>
      <c r="Q7" s="135" t="s">
        <v>228</v>
      </c>
      <c r="R7" s="136"/>
      <c r="S7" s="137"/>
      <c r="T7" s="135" t="s">
        <v>239</v>
      </c>
      <c r="U7" s="136"/>
      <c r="V7" s="137"/>
      <c r="W7" s="135" t="s">
        <v>239</v>
      </c>
      <c r="X7" s="136"/>
      <c r="Y7" s="137"/>
      <c r="Z7" s="135" t="s">
        <v>239</v>
      </c>
      <c r="AA7" s="136"/>
      <c r="AB7" s="137"/>
      <c r="AC7" s="135" t="s">
        <v>241</v>
      </c>
      <c r="AD7" s="136"/>
      <c r="AE7" s="137"/>
      <c r="AF7" s="135" t="s">
        <v>242</v>
      </c>
      <c r="AG7" s="136"/>
      <c r="AH7" s="137"/>
      <c r="AI7" s="135"/>
      <c r="AJ7" s="136"/>
      <c r="AK7" s="137"/>
      <c r="AL7" s="135"/>
      <c r="AM7" s="136"/>
      <c r="AN7" s="137"/>
      <c r="AO7" s="135"/>
      <c r="AP7" s="136"/>
      <c r="AQ7" s="137"/>
      <c r="AR7" s="135"/>
      <c r="AS7" s="136"/>
      <c r="AT7" s="137"/>
      <c r="AU7" s="135"/>
      <c r="AV7" s="136"/>
      <c r="AW7" s="137"/>
      <c r="AX7" s="135"/>
      <c r="AY7" s="136"/>
      <c r="AZ7" s="137"/>
      <c r="BA7" s="103">
        <v>1.85</v>
      </c>
      <c r="BB7" s="13">
        <f>IF(ISBLANK(BB6),"",TRUNC(0.8465*(BA7*100-75)^1.42))</f>
        <v>670</v>
      </c>
    </row>
    <row r="8" spans="1:54" ht="12.75" customHeight="1" thickBot="1">
      <c r="A8" s="99" t="s">
        <v>34</v>
      </c>
      <c r="B8" s="100" t="s">
        <v>43</v>
      </c>
      <c r="C8" s="101" t="s">
        <v>44</v>
      </c>
      <c r="D8" s="102" t="s">
        <v>37</v>
      </c>
      <c r="E8" s="135"/>
      <c r="F8" s="136"/>
      <c r="G8" s="137"/>
      <c r="H8" s="135" t="s">
        <v>239</v>
      </c>
      <c r="I8" s="136"/>
      <c r="J8" s="137"/>
      <c r="K8" s="135" t="s">
        <v>239</v>
      </c>
      <c r="L8" s="136"/>
      <c r="M8" s="137"/>
      <c r="N8" s="135" t="s">
        <v>239</v>
      </c>
      <c r="O8" s="136"/>
      <c r="P8" s="137"/>
      <c r="Q8" s="135" t="s">
        <v>242</v>
      </c>
      <c r="R8" s="136"/>
      <c r="S8" s="137"/>
      <c r="T8" s="135"/>
      <c r="U8" s="136"/>
      <c r="V8" s="137"/>
      <c r="W8" s="135"/>
      <c r="X8" s="136"/>
      <c r="Y8" s="137"/>
      <c r="Z8" s="135"/>
      <c r="AA8" s="136"/>
      <c r="AB8" s="137"/>
      <c r="AC8" s="135"/>
      <c r="AD8" s="136"/>
      <c r="AE8" s="137"/>
      <c r="AF8" s="135"/>
      <c r="AG8" s="136"/>
      <c r="AH8" s="137"/>
      <c r="AI8" s="135"/>
      <c r="AJ8" s="136"/>
      <c r="AK8" s="137"/>
      <c r="AL8" s="135"/>
      <c r="AM8" s="136"/>
      <c r="AN8" s="137"/>
      <c r="AO8" s="135"/>
      <c r="AP8" s="136"/>
      <c r="AQ8" s="137"/>
      <c r="AR8" s="135"/>
      <c r="AS8" s="136"/>
      <c r="AT8" s="137"/>
      <c r="AU8" s="135"/>
      <c r="AV8" s="136"/>
      <c r="AW8" s="137"/>
      <c r="AX8" s="135"/>
      <c r="AY8" s="136"/>
      <c r="AZ8" s="137"/>
      <c r="BA8" s="103">
        <v>1.7</v>
      </c>
      <c r="BB8" s="13">
        <f aca="true" t="shared" si="0" ref="BB8:BB13">IF(ISBLANK(BB7),"",TRUNC(0.8465*(BA8*100-75)^1.42))</f>
        <v>544</v>
      </c>
    </row>
    <row r="9" spans="1:54" ht="12.75" customHeight="1" thickBot="1">
      <c r="A9" s="99" t="s">
        <v>36</v>
      </c>
      <c r="B9" s="100" t="s">
        <v>194</v>
      </c>
      <c r="C9" s="101" t="s">
        <v>195</v>
      </c>
      <c r="D9" s="102" t="s">
        <v>90</v>
      </c>
      <c r="E9" s="135"/>
      <c r="F9" s="136"/>
      <c r="G9" s="137"/>
      <c r="H9" s="135"/>
      <c r="I9" s="136"/>
      <c r="J9" s="137"/>
      <c r="K9" s="135" t="s">
        <v>239</v>
      </c>
      <c r="L9" s="136"/>
      <c r="M9" s="137"/>
      <c r="N9" s="135" t="s">
        <v>239</v>
      </c>
      <c r="O9" s="136"/>
      <c r="P9" s="137"/>
      <c r="Q9" s="135" t="s">
        <v>239</v>
      </c>
      <c r="R9" s="136"/>
      <c r="S9" s="137"/>
      <c r="T9" s="135" t="s">
        <v>239</v>
      </c>
      <c r="U9" s="136"/>
      <c r="V9" s="137"/>
      <c r="W9" s="135" t="s">
        <v>241</v>
      </c>
      <c r="X9" s="136"/>
      <c r="Y9" s="137"/>
      <c r="Z9" s="135" t="s">
        <v>239</v>
      </c>
      <c r="AA9" s="136"/>
      <c r="AB9" s="137"/>
      <c r="AC9" s="135" t="s">
        <v>243</v>
      </c>
      <c r="AD9" s="136"/>
      <c r="AE9" s="137"/>
      <c r="AF9" s="135" t="s">
        <v>242</v>
      </c>
      <c r="AG9" s="136"/>
      <c r="AH9" s="137"/>
      <c r="AI9" s="135"/>
      <c r="AJ9" s="136"/>
      <c r="AK9" s="137"/>
      <c r="AL9" s="135"/>
      <c r="AM9" s="136"/>
      <c r="AN9" s="137"/>
      <c r="AO9" s="135"/>
      <c r="AP9" s="136"/>
      <c r="AQ9" s="137"/>
      <c r="AR9" s="135"/>
      <c r="AS9" s="136"/>
      <c r="AT9" s="137"/>
      <c r="AU9" s="135"/>
      <c r="AV9" s="136"/>
      <c r="AW9" s="137"/>
      <c r="AX9" s="135"/>
      <c r="AY9" s="136"/>
      <c r="AZ9" s="137"/>
      <c r="BA9" s="103">
        <v>1.85</v>
      </c>
      <c r="BB9" s="13">
        <f t="shared" si="0"/>
        <v>670</v>
      </c>
    </row>
    <row r="10" spans="1:54" ht="12.75" customHeight="1" thickBot="1">
      <c r="A10" s="99" t="s">
        <v>35</v>
      </c>
      <c r="B10" s="100" t="s">
        <v>101</v>
      </c>
      <c r="C10" s="101" t="s">
        <v>102</v>
      </c>
      <c r="D10" s="102" t="s">
        <v>90</v>
      </c>
      <c r="E10" s="135" t="s">
        <v>239</v>
      </c>
      <c r="F10" s="136"/>
      <c r="G10" s="137"/>
      <c r="H10" s="135" t="s">
        <v>228</v>
      </c>
      <c r="I10" s="136"/>
      <c r="J10" s="137"/>
      <c r="K10" s="135" t="s">
        <v>243</v>
      </c>
      <c r="L10" s="136"/>
      <c r="M10" s="137"/>
      <c r="N10" s="135" t="s">
        <v>242</v>
      </c>
      <c r="O10" s="136"/>
      <c r="P10" s="137"/>
      <c r="Q10" s="135"/>
      <c r="R10" s="136"/>
      <c r="S10" s="137"/>
      <c r="T10" s="135"/>
      <c r="U10" s="136"/>
      <c r="V10" s="137"/>
      <c r="W10" s="135"/>
      <c r="X10" s="136"/>
      <c r="Y10" s="137"/>
      <c r="Z10" s="135"/>
      <c r="AA10" s="136"/>
      <c r="AB10" s="137"/>
      <c r="AC10" s="135"/>
      <c r="AD10" s="136"/>
      <c r="AE10" s="137"/>
      <c r="AF10" s="135"/>
      <c r="AG10" s="136"/>
      <c r="AH10" s="137"/>
      <c r="AI10" s="135"/>
      <c r="AJ10" s="136"/>
      <c r="AK10" s="137"/>
      <c r="AL10" s="135"/>
      <c r="AM10" s="136"/>
      <c r="AN10" s="137"/>
      <c r="AO10" s="135"/>
      <c r="AP10" s="136"/>
      <c r="AQ10" s="137"/>
      <c r="AR10" s="135"/>
      <c r="AS10" s="136"/>
      <c r="AT10" s="137"/>
      <c r="AU10" s="135"/>
      <c r="AV10" s="136"/>
      <c r="AW10" s="137"/>
      <c r="AX10" s="135"/>
      <c r="AY10" s="136"/>
      <c r="AZ10" s="137"/>
      <c r="BA10" s="103">
        <v>1.65</v>
      </c>
      <c r="BB10" s="13">
        <f t="shared" si="0"/>
        <v>504</v>
      </c>
    </row>
    <row r="11" spans="1:54" ht="12.75" customHeight="1" thickBot="1">
      <c r="A11" s="99" t="s">
        <v>33</v>
      </c>
      <c r="B11" s="100" t="s">
        <v>79</v>
      </c>
      <c r="C11" s="101" t="s">
        <v>100</v>
      </c>
      <c r="D11" s="102" t="s">
        <v>90</v>
      </c>
      <c r="E11" s="135" t="s">
        <v>239</v>
      </c>
      <c r="F11" s="136"/>
      <c r="G11" s="137"/>
      <c r="H11" s="135" t="s">
        <v>239</v>
      </c>
      <c r="I11" s="136"/>
      <c r="J11" s="137"/>
      <c r="K11" s="135" t="s">
        <v>239</v>
      </c>
      <c r="L11" s="136"/>
      <c r="M11" s="137"/>
      <c r="N11" s="135" t="s">
        <v>242</v>
      </c>
      <c r="O11" s="136"/>
      <c r="P11" s="137"/>
      <c r="Q11" s="135"/>
      <c r="R11" s="136"/>
      <c r="S11" s="137"/>
      <c r="T11" s="135"/>
      <c r="U11" s="136"/>
      <c r="V11" s="137"/>
      <c r="W11" s="135"/>
      <c r="X11" s="136"/>
      <c r="Y11" s="137"/>
      <c r="Z11" s="135"/>
      <c r="AA11" s="136"/>
      <c r="AB11" s="137"/>
      <c r="AC11" s="135"/>
      <c r="AD11" s="136"/>
      <c r="AE11" s="137"/>
      <c r="AF11" s="135"/>
      <c r="AG11" s="136"/>
      <c r="AH11" s="137"/>
      <c r="AI11" s="135"/>
      <c r="AJ11" s="136"/>
      <c r="AK11" s="137"/>
      <c r="AL11" s="135"/>
      <c r="AM11" s="136"/>
      <c r="AN11" s="137"/>
      <c r="AO11" s="135"/>
      <c r="AP11" s="136"/>
      <c r="AQ11" s="137"/>
      <c r="AR11" s="135"/>
      <c r="AS11" s="136"/>
      <c r="AT11" s="137"/>
      <c r="AU11" s="135"/>
      <c r="AV11" s="136"/>
      <c r="AW11" s="137"/>
      <c r="AX11" s="135"/>
      <c r="AY11" s="136"/>
      <c r="AZ11" s="137"/>
      <c r="BA11" s="103">
        <v>1.65</v>
      </c>
      <c r="BB11" s="13">
        <f t="shared" si="0"/>
        <v>504</v>
      </c>
    </row>
    <row r="12" spans="1:54" ht="12.75" customHeight="1" thickBot="1">
      <c r="A12" s="99" t="s">
        <v>41</v>
      </c>
      <c r="B12" s="100" t="s">
        <v>152</v>
      </c>
      <c r="C12" s="101" t="s">
        <v>213</v>
      </c>
      <c r="D12" s="102" t="s">
        <v>22</v>
      </c>
      <c r="E12" s="135"/>
      <c r="F12" s="136"/>
      <c r="G12" s="137"/>
      <c r="H12" s="135"/>
      <c r="I12" s="136"/>
      <c r="J12" s="137"/>
      <c r="K12" s="135"/>
      <c r="L12" s="136"/>
      <c r="M12" s="137"/>
      <c r="N12" s="135"/>
      <c r="O12" s="136"/>
      <c r="P12" s="137"/>
      <c r="Q12" s="135"/>
      <c r="R12" s="136"/>
      <c r="S12" s="137"/>
      <c r="T12" s="135"/>
      <c r="U12" s="136"/>
      <c r="V12" s="137"/>
      <c r="W12" s="135"/>
      <c r="X12" s="136"/>
      <c r="Y12" s="137"/>
      <c r="Z12" s="135"/>
      <c r="AA12" s="136"/>
      <c r="AB12" s="137"/>
      <c r="AC12" s="135"/>
      <c r="AD12" s="136"/>
      <c r="AE12" s="137"/>
      <c r="AF12" s="135"/>
      <c r="AG12" s="136"/>
      <c r="AH12" s="137"/>
      <c r="AI12" s="135"/>
      <c r="AJ12" s="136"/>
      <c r="AK12" s="137"/>
      <c r="AL12" s="135"/>
      <c r="AM12" s="136"/>
      <c r="AN12" s="137"/>
      <c r="AO12" s="135"/>
      <c r="AP12" s="136"/>
      <c r="AQ12" s="137"/>
      <c r="AR12" s="135"/>
      <c r="AS12" s="136"/>
      <c r="AT12" s="137"/>
      <c r="AU12" s="135"/>
      <c r="AV12" s="136"/>
      <c r="AW12" s="137"/>
      <c r="AX12" s="135"/>
      <c r="AY12" s="136"/>
      <c r="AZ12" s="137"/>
      <c r="BA12" s="103" t="s">
        <v>222</v>
      </c>
      <c r="BB12" s="22" t="e">
        <f>IF(ISBLANK(BB10),"",TRUNC(0.8465*(BA12*100-75)^1.42))</f>
        <v>#VALUE!</v>
      </c>
    </row>
    <row r="13" spans="1:54" ht="12.75" customHeight="1" thickBot="1">
      <c r="A13" s="99" t="s">
        <v>49</v>
      </c>
      <c r="B13" s="100"/>
      <c r="C13" s="101"/>
      <c r="D13" s="102"/>
      <c r="E13" s="135"/>
      <c r="F13" s="136"/>
      <c r="G13" s="137"/>
      <c r="H13" s="135"/>
      <c r="I13" s="136"/>
      <c r="J13" s="137"/>
      <c r="K13" s="135"/>
      <c r="L13" s="136"/>
      <c r="M13" s="137"/>
      <c r="N13" s="135"/>
      <c r="O13" s="136"/>
      <c r="P13" s="137"/>
      <c r="Q13" s="135"/>
      <c r="R13" s="136"/>
      <c r="S13" s="137"/>
      <c r="T13" s="135"/>
      <c r="U13" s="136"/>
      <c r="V13" s="137"/>
      <c r="W13" s="135"/>
      <c r="X13" s="136"/>
      <c r="Y13" s="137"/>
      <c r="Z13" s="135"/>
      <c r="AA13" s="136"/>
      <c r="AB13" s="137"/>
      <c r="AC13" s="135"/>
      <c r="AD13" s="136"/>
      <c r="AE13" s="137"/>
      <c r="AF13" s="135"/>
      <c r="AG13" s="136"/>
      <c r="AH13" s="137"/>
      <c r="AI13" s="135"/>
      <c r="AJ13" s="136"/>
      <c r="AK13" s="137"/>
      <c r="AL13" s="135"/>
      <c r="AM13" s="136"/>
      <c r="AN13" s="137"/>
      <c r="AO13" s="135"/>
      <c r="AP13" s="136"/>
      <c r="AQ13" s="137"/>
      <c r="AR13" s="135"/>
      <c r="AS13" s="136"/>
      <c r="AT13" s="137"/>
      <c r="AU13" s="135"/>
      <c r="AV13" s="136"/>
      <c r="AW13" s="137"/>
      <c r="AX13" s="135"/>
      <c r="AY13" s="136"/>
      <c r="AZ13" s="137"/>
      <c r="BA13" s="103"/>
      <c r="BB13" s="22" t="e">
        <f t="shared" si="0"/>
        <v>#NUM!</v>
      </c>
    </row>
    <row r="14" spans="1:52" s="82" customFormat="1" ht="5.25">
      <c r="A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</row>
    <row r="15" spans="2:20" ht="15.75">
      <c r="B15" s="83" t="s">
        <v>53</v>
      </c>
      <c r="D15" s="49" t="s">
        <v>203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52" s="82" customFormat="1" ht="6" thickBot="1">
      <c r="A16" s="81"/>
      <c r="B16" s="86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</row>
    <row r="17" spans="1:54" ht="13.5" thickBot="1">
      <c r="A17" s="93" t="s">
        <v>51</v>
      </c>
      <c r="B17" s="94" t="s">
        <v>2</v>
      </c>
      <c r="C17" s="95" t="s">
        <v>3</v>
      </c>
      <c r="D17" s="96" t="s">
        <v>29</v>
      </c>
      <c r="E17" s="135" t="s">
        <v>128</v>
      </c>
      <c r="F17" s="136"/>
      <c r="G17" s="137"/>
      <c r="H17" s="135" t="s">
        <v>231</v>
      </c>
      <c r="I17" s="136"/>
      <c r="J17" s="137"/>
      <c r="K17" s="135" t="s">
        <v>126</v>
      </c>
      <c r="L17" s="136"/>
      <c r="M17" s="137"/>
      <c r="N17" s="135" t="s">
        <v>129</v>
      </c>
      <c r="O17" s="136"/>
      <c r="P17" s="137"/>
      <c r="Q17" s="135" t="s">
        <v>232</v>
      </c>
      <c r="R17" s="136"/>
      <c r="S17" s="137"/>
      <c r="T17" s="135" t="s">
        <v>127</v>
      </c>
      <c r="U17" s="136"/>
      <c r="V17" s="137"/>
      <c r="W17" s="135" t="s">
        <v>247</v>
      </c>
      <c r="X17" s="136"/>
      <c r="Y17" s="137"/>
      <c r="Z17" s="135" t="s">
        <v>248</v>
      </c>
      <c r="AA17" s="136"/>
      <c r="AB17" s="137"/>
      <c r="AC17" s="135" t="s">
        <v>249</v>
      </c>
      <c r="AD17" s="136"/>
      <c r="AE17" s="137"/>
      <c r="AF17" s="135" t="s">
        <v>250</v>
      </c>
      <c r="AG17" s="136"/>
      <c r="AH17" s="137"/>
      <c r="AI17" s="135" t="s">
        <v>251</v>
      </c>
      <c r="AJ17" s="136"/>
      <c r="AK17" s="137"/>
      <c r="AL17" s="135" t="s">
        <v>252</v>
      </c>
      <c r="AM17" s="136"/>
      <c r="AN17" s="137"/>
      <c r="AO17" s="135" t="s">
        <v>253</v>
      </c>
      <c r="AP17" s="136"/>
      <c r="AQ17" s="137"/>
      <c r="AR17" s="135"/>
      <c r="AS17" s="136"/>
      <c r="AT17" s="137"/>
      <c r="AU17" s="135"/>
      <c r="AV17" s="136"/>
      <c r="AW17" s="137"/>
      <c r="AX17" s="135"/>
      <c r="AY17" s="136"/>
      <c r="AZ17" s="137"/>
      <c r="BA17" s="97" t="s">
        <v>30</v>
      </c>
      <c r="BB17" s="98" t="s">
        <v>31</v>
      </c>
    </row>
    <row r="18" spans="1:54" ht="14.25" customHeight="1" thickBot="1">
      <c r="A18" s="99" t="s">
        <v>32</v>
      </c>
      <c r="B18" s="100" t="s">
        <v>98</v>
      </c>
      <c r="C18" s="101" t="s">
        <v>99</v>
      </c>
      <c r="D18" s="102" t="s">
        <v>90</v>
      </c>
      <c r="E18" s="135"/>
      <c r="F18" s="136"/>
      <c r="G18" s="137"/>
      <c r="H18" s="135"/>
      <c r="I18" s="136"/>
      <c r="J18" s="137"/>
      <c r="K18" s="135" t="s">
        <v>239</v>
      </c>
      <c r="L18" s="136"/>
      <c r="M18" s="137"/>
      <c r="N18" s="135" t="s">
        <v>239</v>
      </c>
      <c r="O18" s="136"/>
      <c r="P18" s="137"/>
      <c r="Q18" s="135" t="s">
        <v>239</v>
      </c>
      <c r="R18" s="136"/>
      <c r="S18" s="137"/>
      <c r="T18" s="135" t="s">
        <v>239</v>
      </c>
      <c r="U18" s="136"/>
      <c r="V18" s="137"/>
      <c r="W18" s="135" t="s">
        <v>241</v>
      </c>
      <c r="X18" s="136"/>
      <c r="Y18" s="137"/>
      <c r="Z18" s="135" t="s">
        <v>243</v>
      </c>
      <c r="AA18" s="136"/>
      <c r="AB18" s="137"/>
      <c r="AC18" s="135" t="s">
        <v>242</v>
      </c>
      <c r="AD18" s="136"/>
      <c r="AE18" s="137"/>
      <c r="AF18" s="135"/>
      <c r="AG18" s="136"/>
      <c r="AH18" s="137"/>
      <c r="AI18" s="135"/>
      <c r="AJ18" s="136"/>
      <c r="AK18" s="137"/>
      <c r="AL18" s="135"/>
      <c r="AM18" s="136"/>
      <c r="AN18" s="137"/>
      <c r="AO18" s="135"/>
      <c r="AP18" s="136"/>
      <c r="AQ18" s="137"/>
      <c r="AR18" s="135"/>
      <c r="AS18" s="136"/>
      <c r="AT18" s="137"/>
      <c r="AU18" s="135"/>
      <c r="AV18" s="136"/>
      <c r="AW18" s="137"/>
      <c r="AX18" s="135"/>
      <c r="AY18" s="136"/>
      <c r="AZ18" s="137"/>
      <c r="BA18" s="103">
        <v>1.83</v>
      </c>
      <c r="BB18" s="13">
        <f>IF(ISBLANK(BB17),"",TRUNC(0.8465*(BA18*100-75)^1.42))</f>
        <v>653</v>
      </c>
    </row>
    <row r="19" spans="1:54" ht="14.25" customHeight="1" thickBot="1">
      <c r="A19" s="99" t="s">
        <v>34</v>
      </c>
      <c r="B19" s="100" t="s">
        <v>79</v>
      </c>
      <c r="C19" s="101" t="s">
        <v>80</v>
      </c>
      <c r="D19" s="102" t="s">
        <v>22</v>
      </c>
      <c r="E19" s="135"/>
      <c r="F19" s="136"/>
      <c r="G19" s="137"/>
      <c r="H19" s="135"/>
      <c r="I19" s="136"/>
      <c r="J19" s="137"/>
      <c r="K19" s="135" t="s">
        <v>239</v>
      </c>
      <c r="L19" s="136"/>
      <c r="M19" s="137"/>
      <c r="N19" s="135" t="s">
        <v>239</v>
      </c>
      <c r="O19" s="136"/>
      <c r="P19" s="137"/>
      <c r="Q19" s="135" t="s">
        <v>239</v>
      </c>
      <c r="R19" s="136"/>
      <c r="S19" s="137"/>
      <c r="T19" s="135" t="s">
        <v>239</v>
      </c>
      <c r="U19" s="136"/>
      <c r="V19" s="137"/>
      <c r="W19" s="135" t="s">
        <v>239</v>
      </c>
      <c r="X19" s="136"/>
      <c r="Y19" s="137"/>
      <c r="Z19" s="135" t="s">
        <v>241</v>
      </c>
      <c r="AA19" s="136"/>
      <c r="AB19" s="137"/>
      <c r="AC19" s="135" t="s">
        <v>242</v>
      </c>
      <c r="AD19" s="136"/>
      <c r="AE19" s="137"/>
      <c r="AF19" s="135"/>
      <c r="AG19" s="136"/>
      <c r="AH19" s="137"/>
      <c r="AI19" s="135"/>
      <c r="AJ19" s="136"/>
      <c r="AK19" s="137"/>
      <c r="AL19" s="135"/>
      <c r="AM19" s="136"/>
      <c r="AN19" s="137"/>
      <c r="AO19" s="135"/>
      <c r="AP19" s="136"/>
      <c r="AQ19" s="137"/>
      <c r="AR19" s="135"/>
      <c r="AS19" s="136"/>
      <c r="AT19" s="137"/>
      <c r="AU19" s="135"/>
      <c r="AV19" s="136"/>
      <c r="AW19" s="137"/>
      <c r="AX19" s="135"/>
      <c r="AY19" s="136"/>
      <c r="AZ19" s="137"/>
      <c r="BA19" s="103">
        <v>1.83</v>
      </c>
      <c r="BB19" s="13">
        <f aca="true" t="shared" si="1" ref="BB19:BB37">IF(ISBLANK(BB18),"",TRUNC(0.8465*(BA19*100-75)^1.42))</f>
        <v>653</v>
      </c>
    </row>
    <row r="20" spans="1:54" ht="14.25" customHeight="1" thickBot="1">
      <c r="A20" s="99" t="s">
        <v>36</v>
      </c>
      <c r="B20" s="100" t="s">
        <v>122</v>
      </c>
      <c r="C20" s="101" t="s">
        <v>150</v>
      </c>
      <c r="D20" s="102" t="s">
        <v>22</v>
      </c>
      <c r="E20" s="135"/>
      <c r="F20" s="136"/>
      <c r="G20" s="137"/>
      <c r="H20" s="135" t="s">
        <v>239</v>
      </c>
      <c r="I20" s="136"/>
      <c r="J20" s="137"/>
      <c r="K20" s="135" t="s">
        <v>228</v>
      </c>
      <c r="L20" s="136"/>
      <c r="M20" s="137"/>
      <c r="N20" s="135" t="s">
        <v>239</v>
      </c>
      <c r="O20" s="136"/>
      <c r="P20" s="137"/>
      <c r="Q20" s="135" t="s">
        <v>239</v>
      </c>
      <c r="R20" s="136"/>
      <c r="S20" s="137"/>
      <c r="T20" s="135" t="s">
        <v>239</v>
      </c>
      <c r="U20" s="136"/>
      <c r="V20" s="137"/>
      <c r="W20" s="135" t="s">
        <v>242</v>
      </c>
      <c r="X20" s="136"/>
      <c r="Y20" s="137"/>
      <c r="Z20" s="135"/>
      <c r="AA20" s="136"/>
      <c r="AB20" s="137"/>
      <c r="AC20" s="135"/>
      <c r="AD20" s="136"/>
      <c r="AE20" s="137"/>
      <c r="AF20" s="135"/>
      <c r="AG20" s="136"/>
      <c r="AH20" s="137"/>
      <c r="AI20" s="135"/>
      <c r="AJ20" s="136"/>
      <c r="AK20" s="137"/>
      <c r="AL20" s="135"/>
      <c r="AM20" s="136"/>
      <c r="AN20" s="137"/>
      <c r="AO20" s="135"/>
      <c r="AP20" s="136"/>
      <c r="AQ20" s="137"/>
      <c r="AR20" s="135"/>
      <c r="AS20" s="136"/>
      <c r="AT20" s="137"/>
      <c r="AU20" s="135"/>
      <c r="AV20" s="136"/>
      <c r="AW20" s="137"/>
      <c r="AX20" s="135"/>
      <c r="AY20" s="136"/>
      <c r="AZ20" s="137"/>
      <c r="BA20" s="103">
        <v>1.75</v>
      </c>
      <c r="BB20" s="13">
        <f t="shared" si="1"/>
        <v>585</v>
      </c>
    </row>
    <row r="21" spans="1:54" ht="14.25" customHeight="1" thickBot="1">
      <c r="A21" s="99" t="s">
        <v>35</v>
      </c>
      <c r="B21" s="100" t="s">
        <v>108</v>
      </c>
      <c r="C21" s="101" t="s">
        <v>109</v>
      </c>
      <c r="D21" s="102" t="s">
        <v>90</v>
      </c>
      <c r="E21" s="135"/>
      <c r="F21" s="136"/>
      <c r="G21" s="137"/>
      <c r="H21" s="135"/>
      <c r="I21" s="136"/>
      <c r="J21" s="137"/>
      <c r="K21" s="135"/>
      <c r="L21" s="136"/>
      <c r="M21" s="137"/>
      <c r="N21" s="135"/>
      <c r="O21" s="136"/>
      <c r="P21" s="137"/>
      <c r="Q21" s="135"/>
      <c r="R21" s="136"/>
      <c r="S21" s="137"/>
      <c r="T21" s="135"/>
      <c r="U21" s="136"/>
      <c r="V21" s="137"/>
      <c r="W21" s="135"/>
      <c r="X21" s="136"/>
      <c r="Y21" s="137"/>
      <c r="Z21" s="135"/>
      <c r="AA21" s="136"/>
      <c r="AB21" s="137"/>
      <c r="AC21" s="135"/>
      <c r="AD21" s="136"/>
      <c r="AE21" s="137"/>
      <c r="AF21" s="135"/>
      <c r="AG21" s="136"/>
      <c r="AH21" s="137"/>
      <c r="AI21" s="135"/>
      <c r="AJ21" s="136"/>
      <c r="AK21" s="137"/>
      <c r="AL21" s="135"/>
      <c r="AM21" s="136"/>
      <c r="AN21" s="137"/>
      <c r="AO21" s="135"/>
      <c r="AP21" s="136"/>
      <c r="AQ21" s="137"/>
      <c r="AR21" s="135"/>
      <c r="AS21" s="136"/>
      <c r="AT21" s="137"/>
      <c r="AU21" s="135"/>
      <c r="AV21" s="136"/>
      <c r="AW21" s="137"/>
      <c r="AX21" s="135"/>
      <c r="AY21" s="136"/>
      <c r="AZ21" s="137"/>
      <c r="BA21" s="103"/>
      <c r="BB21" s="22" t="e">
        <f t="shared" si="1"/>
        <v>#NUM!</v>
      </c>
    </row>
    <row r="22" spans="1:54" ht="14.25" customHeight="1" thickBot="1">
      <c r="A22" s="99" t="s">
        <v>33</v>
      </c>
      <c r="B22" s="100" t="s">
        <v>81</v>
      </c>
      <c r="C22" s="101" t="s">
        <v>82</v>
      </c>
      <c r="D22" s="102" t="s">
        <v>22</v>
      </c>
      <c r="E22" s="135"/>
      <c r="F22" s="136"/>
      <c r="G22" s="137"/>
      <c r="H22" s="135"/>
      <c r="I22" s="136"/>
      <c r="J22" s="137"/>
      <c r="K22" s="135"/>
      <c r="L22" s="136"/>
      <c r="M22" s="137"/>
      <c r="N22" s="135"/>
      <c r="O22" s="136"/>
      <c r="P22" s="137"/>
      <c r="Q22" s="135"/>
      <c r="R22" s="136"/>
      <c r="S22" s="137"/>
      <c r="T22" s="135"/>
      <c r="U22" s="136"/>
      <c r="V22" s="137"/>
      <c r="W22" s="135"/>
      <c r="X22" s="136"/>
      <c r="Y22" s="137"/>
      <c r="Z22" s="135"/>
      <c r="AA22" s="136"/>
      <c r="AB22" s="137"/>
      <c r="AC22" s="135"/>
      <c r="AD22" s="136"/>
      <c r="AE22" s="137"/>
      <c r="AF22" s="135"/>
      <c r="AG22" s="136"/>
      <c r="AH22" s="137"/>
      <c r="AI22" s="135"/>
      <c r="AJ22" s="136"/>
      <c r="AK22" s="137"/>
      <c r="AL22" s="135"/>
      <c r="AM22" s="136"/>
      <c r="AN22" s="137"/>
      <c r="AO22" s="135"/>
      <c r="AP22" s="136"/>
      <c r="AQ22" s="137"/>
      <c r="AR22" s="135"/>
      <c r="AS22" s="136"/>
      <c r="AT22" s="137"/>
      <c r="AU22" s="135"/>
      <c r="AV22" s="136"/>
      <c r="AW22" s="137"/>
      <c r="AX22" s="135"/>
      <c r="AY22" s="136"/>
      <c r="AZ22" s="137"/>
      <c r="BA22" s="103"/>
      <c r="BB22" s="22" t="e">
        <f t="shared" si="1"/>
        <v>#NUM!</v>
      </c>
    </row>
    <row r="23" spans="1:54" ht="14.25" customHeight="1" thickBot="1">
      <c r="A23" s="99" t="s">
        <v>41</v>
      </c>
      <c r="B23" s="100" t="s">
        <v>138</v>
      </c>
      <c r="C23" s="101" t="s">
        <v>139</v>
      </c>
      <c r="D23" s="102" t="s">
        <v>136</v>
      </c>
      <c r="E23" s="135"/>
      <c r="F23" s="136"/>
      <c r="G23" s="137"/>
      <c r="H23" s="135" t="s">
        <v>239</v>
      </c>
      <c r="I23" s="136"/>
      <c r="J23" s="137"/>
      <c r="K23" s="135" t="s">
        <v>239</v>
      </c>
      <c r="L23" s="136"/>
      <c r="M23" s="137"/>
      <c r="N23" s="135" t="s">
        <v>241</v>
      </c>
      <c r="O23" s="136"/>
      <c r="P23" s="137"/>
      <c r="Q23" s="135" t="s">
        <v>241</v>
      </c>
      <c r="R23" s="136"/>
      <c r="S23" s="137"/>
      <c r="T23" s="135" t="s">
        <v>242</v>
      </c>
      <c r="U23" s="136"/>
      <c r="V23" s="137"/>
      <c r="W23" s="135"/>
      <c r="X23" s="136"/>
      <c r="Y23" s="137"/>
      <c r="Z23" s="135"/>
      <c r="AA23" s="136"/>
      <c r="AB23" s="137"/>
      <c r="AC23" s="135"/>
      <c r="AD23" s="136"/>
      <c r="AE23" s="137"/>
      <c r="AF23" s="135"/>
      <c r="AG23" s="136"/>
      <c r="AH23" s="137"/>
      <c r="AI23" s="135"/>
      <c r="AJ23" s="136"/>
      <c r="AK23" s="137"/>
      <c r="AL23" s="135"/>
      <c r="AM23" s="136"/>
      <c r="AN23" s="137"/>
      <c r="AO23" s="135"/>
      <c r="AP23" s="136"/>
      <c r="AQ23" s="137"/>
      <c r="AR23" s="135"/>
      <c r="AS23" s="136"/>
      <c r="AT23" s="137"/>
      <c r="AU23" s="135"/>
      <c r="AV23" s="136"/>
      <c r="AW23" s="137"/>
      <c r="AX23" s="135"/>
      <c r="AY23" s="136"/>
      <c r="AZ23" s="137"/>
      <c r="BA23" s="103">
        <v>1.7</v>
      </c>
      <c r="BB23" s="13">
        <f t="shared" si="1"/>
        <v>544</v>
      </c>
    </row>
    <row r="24" spans="1:54" ht="14.25" customHeight="1" thickBot="1">
      <c r="A24" s="99" t="s">
        <v>49</v>
      </c>
      <c r="B24" s="100" t="s">
        <v>62</v>
      </c>
      <c r="C24" s="101" t="s">
        <v>63</v>
      </c>
      <c r="D24" s="102" t="s">
        <v>22</v>
      </c>
      <c r="E24" s="135" t="s">
        <v>242</v>
      </c>
      <c r="F24" s="136"/>
      <c r="G24" s="137"/>
      <c r="H24" s="135"/>
      <c r="I24" s="136"/>
      <c r="J24" s="137"/>
      <c r="K24" s="135"/>
      <c r="L24" s="136"/>
      <c r="M24" s="137"/>
      <c r="N24" s="135"/>
      <c r="O24" s="136"/>
      <c r="P24" s="137"/>
      <c r="Q24" s="135"/>
      <c r="R24" s="136"/>
      <c r="S24" s="137"/>
      <c r="T24" s="135"/>
      <c r="U24" s="136"/>
      <c r="V24" s="137"/>
      <c r="W24" s="135"/>
      <c r="X24" s="136"/>
      <c r="Y24" s="137"/>
      <c r="Z24" s="135"/>
      <c r="AA24" s="136"/>
      <c r="AB24" s="137"/>
      <c r="AC24" s="135"/>
      <c r="AD24" s="136"/>
      <c r="AE24" s="137"/>
      <c r="AF24" s="135"/>
      <c r="AG24" s="136"/>
      <c r="AH24" s="137"/>
      <c r="AI24" s="135"/>
      <c r="AJ24" s="136"/>
      <c r="AK24" s="137"/>
      <c r="AL24" s="135"/>
      <c r="AM24" s="136"/>
      <c r="AN24" s="137"/>
      <c r="AO24" s="135"/>
      <c r="AP24" s="136"/>
      <c r="AQ24" s="137"/>
      <c r="AR24" s="135"/>
      <c r="AS24" s="136"/>
      <c r="AT24" s="137"/>
      <c r="AU24" s="135"/>
      <c r="AV24" s="136"/>
      <c r="AW24" s="137"/>
      <c r="AX24" s="135"/>
      <c r="AY24" s="136"/>
      <c r="AZ24" s="137"/>
      <c r="BA24" s="103"/>
      <c r="BB24" s="22" t="e">
        <f t="shared" si="1"/>
        <v>#NUM!</v>
      </c>
    </row>
    <row r="25" spans="1:54" ht="14.25" customHeight="1" thickBot="1">
      <c r="A25" s="99" t="s">
        <v>50</v>
      </c>
      <c r="B25" s="100" t="s">
        <v>92</v>
      </c>
      <c r="C25" s="101" t="s">
        <v>174</v>
      </c>
      <c r="D25" s="102" t="s">
        <v>90</v>
      </c>
      <c r="E25" s="135"/>
      <c r="F25" s="136"/>
      <c r="G25" s="137"/>
      <c r="H25" s="135"/>
      <c r="I25" s="136"/>
      <c r="J25" s="137"/>
      <c r="K25" s="135" t="s">
        <v>239</v>
      </c>
      <c r="L25" s="136"/>
      <c r="M25" s="137"/>
      <c r="N25" s="135" t="s">
        <v>241</v>
      </c>
      <c r="O25" s="136"/>
      <c r="P25" s="137"/>
      <c r="Q25" s="135" t="s">
        <v>243</v>
      </c>
      <c r="R25" s="136"/>
      <c r="S25" s="137"/>
      <c r="T25" s="135" t="s">
        <v>242</v>
      </c>
      <c r="U25" s="136"/>
      <c r="V25" s="137"/>
      <c r="W25" s="135"/>
      <c r="X25" s="136"/>
      <c r="Y25" s="137"/>
      <c r="Z25" s="135"/>
      <c r="AA25" s="136"/>
      <c r="AB25" s="137"/>
      <c r="AC25" s="135"/>
      <c r="AD25" s="136"/>
      <c r="AE25" s="137"/>
      <c r="AF25" s="135"/>
      <c r="AG25" s="136"/>
      <c r="AH25" s="137"/>
      <c r="AI25" s="135"/>
      <c r="AJ25" s="136"/>
      <c r="AK25" s="137"/>
      <c r="AL25" s="135"/>
      <c r="AM25" s="136"/>
      <c r="AN25" s="137"/>
      <c r="AO25" s="135"/>
      <c r="AP25" s="136"/>
      <c r="AQ25" s="137"/>
      <c r="AR25" s="135"/>
      <c r="AS25" s="136"/>
      <c r="AT25" s="137"/>
      <c r="AU25" s="135"/>
      <c r="AV25" s="136"/>
      <c r="AW25" s="137"/>
      <c r="AX25" s="135"/>
      <c r="AY25" s="136"/>
      <c r="AZ25" s="137"/>
      <c r="BA25" s="103">
        <v>1.7</v>
      </c>
      <c r="BB25" s="13">
        <f t="shared" si="1"/>
        <v>544</v>
      </c>
    </row>
    <row r="26" spans="1:54" ht="14.25" customHeight="1" thickBot="1">
      <c r="A26" s="99" t="s">
        <v>54</v>
      </c>
      <c r="B26" s="100" t="s">
        <v>84</v>
      </c>
      <c r="C26" s="101" t="s">
        <v>85</v>
      </c>
      <c r="D26" s="102" t="s">
        <v>22</v>
      </c>
      <c r="E26" s="135"/>
      <c r="F26" s="136"/>
      <c r="G26" s="137"/>
      <c r="H26" s="135" t="s">
        <v>239</v>
      </c>
      <c r="I26" s="136"/>
      <c r="J26" s="137"/>
      <c r="K26" s="135" t="s">
        <v>228</v>
      </c>
      <c r="L26" s="136"/>
      <c r="M26" s="137"/>
      <c r="N26" s="135" t="s">
        <v>239</v>
      </c>
      <c r="O26" s="136"/>
      <c r="P26" s="137"/>
      <c r="Q26" s="135" t="s">
        <v>241</v>
      </c>
      <c r="R26" s="136"/>
      <c r="S26" s="137"/>
      <c r="T26" s="135" t="s">
        <v>243</v>
      </c>
      <c r="U26" s="136"/>
      <c r="V26" s="137"/>
      <c r="W26" s="135" t="s">
        <v>242</v>
      </c>
      <c r="X26" s="136"/>
      <c r="Y26" s="137"/>
      <c r="Z26" s="135"/>
      <c r="AA26" s="136"/>
      <c r="AB26" s="137"/>
      <c r="AC26" s="135"/>
      <c r="AD26" s="136"/>
      <c r="AE26" s="137"/>
      <c r="AF26" s="135"/>
      <c r="AG26" s="136"/>
      <c r="AH26" s="137"/>
      <c r="AI26" s="135"/>
      <c r="AJ26" s="136"/>
      <c r="AK26" s="137"/>
      <c r="AL26" s="135"/>
      <c r="AM26" s="136"/>
      <c r="AN26" s="137"/>
      <c r="AO26" s="135"/>
      <c r="AP26" s="136"/>
      <c r="AQ26" s="137"/>
      <c r="AR26" s="135"/>
      <c r="AS26" s="136"/>
      <c r="AT26" s="137"/>
      <c r="AU26" s="135"/>
      <c r="AV26" s="136"/>
      <c r="AW26" s="137"/>
      <c r="AX26" s="135"/>
      <c r="AY26" s="136"/>
      <c r="AZ26" s="137"/>
      <c r="BA26" s="103">
        <v>1.75</v>
      </c>
      <c r="BB26" s="13">
        <f t="shared" si="1"/>
        <v>585</v>
      </c>
    </row>
    <row r="27" spans="1:54" ht="14.25" customHeight="1" thickBot="1">
      <c r="A27" s="99" t="s">
        <v>55</v>
      </c>
      <c r="B27" s="100" t="s">
        <v>103</v>
      </c>
      <c r="C27" s="101" t="s">
        <v>104</v>
      </c>
      <c r="D27" s="102" t="s">
        <v>90</v>
      </c>
      <c r="E27" s="135"/>
      <c r="F27" s="136"/>
      <c r="G27" s="137"/>
      <c r="H27" s="135"/>
      <c r="I27" s="136"/>
      <c r="J27" s="137"/>
      <c r="K27" s="135" t="s">
        <v>239</v>
      </c>
      <c r="L27" s="136"/>
      <c r="M27" s="137"/>
      <c r="N27" s="135" t="s">
        <v>239</v>
      </c>
      <c r="O27" s="136"/>
      <c r="P27" s="137"/>
      <c r="Q27" s="135" t="s">
        <v>239</v>
      </c>
      <c r="R27" s="136"/>
      <c r="S27" s="137"/>
      <c r="T27" s="135" t="s">
        <v>239</v>
      </c>
      <c r="U27" s="136"/>
      <c r="V27" s="137"/>
      <c r="W27" s="135" t="s">
        <v>239</v>
      </c>
      <c r="X27" s="136"/>
      <c r="Y27" s="137"/>
      <c r="Z27" s="135" t="s">
        <v>239</v>
      </c>
      <c r="AA27" s="136"/>
      <c r="AB27" s="137"/>
      <c r="AC27" s="135" t="s">
        <v>239</v>
      </c>
      <c r="AD27" s="136"/>
      <c r="AE27" s="137"/>
      <c r="AF27" s="135" t="s">
        <v>241</v>
      </c>
      <c r="AG27" s="136"/>
      <c r="AH27" s="137"/>
      <c r="AI27" s="135" t="s">
        <v>241</v>
      </c>
      <c r="AJ27" s="136"/>
      <c r="AK27" s="137"/>
      <c r="AL27" s="135" t="s">
        <v>241</v>
      </c>
      <c r="AM27" s="136"/>
      <c r="AN27" s="137"/>
      <c r="AO27" s="135" t="s">
        <v>242</v>
      </c>
      <c r="AP27" s="136"/>
      <c r="AQ27" s="137"/>
      <c r="AR27" s="135"/>
      <c r="AS27" s="136"/>
      <c r="AT27" s="137"/>
      <c r="AU27" s="135"/>
      <c r="AV27" s="136"/>
      <c r="AW27" s="137"/>
      <c r="AX27" s="135"/>
      <c r="AY27" s="136"/>
      <c r="AZ27" s="137"/>
      <c r="BA27" s="103">
        <v>1.95</v>
      </c>
      <c r="BB27" s="13">
        <f t="shared" si="1"/>
        <v>758</v>
      </c>
    </row>
    <row r="28" spans="1:54" ht="14.25" customHeight="1" thickBot="1">
      <c r="A28" s="99" t="s">
        <v>56</v>
      </c>
      <c r="B28" s="100" t="s">
        <v>89</v>
      </c>
      <c r="C28" s="101" t="s">
        <v>162</v>
      </c>
      <c r="D28" s="102" t="s">
        <v>37</v>
      </c>
      <c r="E28" s="135"/>
      <c r="F28" s="136"/>
      <c r="G28" s="137"/>
      <c r="H28" s="135"/>
      <c r="I28" s="136"/>
      <c r="J28" s="137"/>
      <c r="K28" s="135"/>
      <c r="L28" s="136"/>
      <c r="M28" s="137"/>
      <c r="N28" s="135"/>
      <c r="O28" s="136"/>
      <c r="P28" s="137"/>
      <c r="Q28" s="135"/>
      <c r="R28" s="136"/>
      <c r="S28" s="137"/>
      <c r="T28" s="135"/>
      <c r="U28" s="136"/>
      <c r="V28" s="137"/>
      <c r="W28" s="135"/>
      <c r="X28" s="136"/>
      <c r="Y28" s="137"/>
      <c r="Z28" s="135"/>
      <c r="AA28" s="136"/>
      <c r="AB28" s="137"/>
      <c r="AC28" s="135"/>
      <c r="AD28" s="136"/>
      <c r="AE28" s="137"/>
      <c r="AF28" s="135"/>
      <c r="AG28" s="136"/>
      <c r="AH28" s="137"/>
      <c r="AI28" s="135"/>
      <c r="AJ28" s="136"/>
      <c r="AK28" s="137"/>
      <c r="AL28" s="135"/>
      <c r="AM28" s="136"/>
      <c r="AN28" s="137"/>
      <c r="AO28" s="135"/>
      <c r="AP28" s="136"/>
      <c r="AQ28" s="137"/>
      <c r="AR28" s="135"/>
      <c r="AS28" s="136"/>
      <c r="AT28" s="137"/>
      <c r="AU28" s="135"/>
      <c r="AV28" s="136"/>
      <c r="AW28" s="137"/>
      <c r="AX28" s="135"/>
      <c r="AY28" s="136"/>
      <c r="AZ28" s="137"/>
      <c r="BA28" s="103"/>
      <c r="BB28" s="22" t="e">
        <f t="shared" si="1"/>
        <v>#NUM!</v>
      </c>
    </row>
    <row r="29" spans="1:54" ht="14.25" customHeight="1" thickBot="1">
      <c r="A29" s="99" t="s">
        <v>57</v>
      </c>
      <c r="B29" s="100" t="s">
        <v>110</v>
      </c>
      <c r="C29" s="101" t="s">
        <v>111</v>
      </c>
      <c r="D29" s="102" t="s">
        <v>90</v>
      </c>
      <c r="E29" s="135"/>
      <c r="F29" s="136"/>
      <c r="G29" s="137"/>
      <c r="H29" s="135"/>
      <c r="I29" s="136"/>
      <c r="J29" s="137"/>
      <c r="K29" s="135"/>
      <c r="L29" s="136"/>
      <c r="M29" s="137"/>
      <c r="N29" s="135"/>
      <c r="O29" s="136"/>
      <c r="P29" s="137"/>
      <c r="Q29" s="135" t="s">
        <v>239</v>
      </c>
      <c r="R29" s="136"/>
      <c r="S29" s="137"/>
      <c r="T29" s="135" t="s">
        <v>239</v>
      </c>
      <c r="U29" s="136"/>
      <c r="V29" s="137"/>
      <c r="W29" s="135" t="s">
        <v>239</v>
      </c>
      <c r="X29" s="136"/>
      <c r="Y29" s="137"/>
      <c r="Z29" s="135" t="s">
        <v>242</v>
      </c>
      <c r="AA29" s="136"/>
      <c r="AB29" s="137"/>
      <c r="AC29" s="135"/>
      <c r="AD29" s="136"/>
      <c r="AE29" s="137"/>
      <c r="AF29" s="135"/>
      <c r="AG29" s="136"/>
      <c r="AH29" s="137"/>
      <c r="AI29" s="135"/>
      <c r="AJ29" s="136"/>
      <c r="AK29" s="137"/>
      <c r="AL29" s="135"/>
      <c r="AM29" s="136"/>
      <c r="AN29" s="137"/>
      <c r="AO29" s="135"/>
      <c r="AP29" s="136"/>
      <c r="AQ29" s="137"/>
      <c r="AR29" s="135"/>
      <c r="AS29" s="136"/>
      <c r="AT29" s="137"/>
      <c r="AU29" s="135"/>
      <c r="AV29" s="136"/>
      <c r="AW29" s="137"/>
      <c r="AX29" s="135"/>
      <c r="AY29" s="136"/>
      <c r="AZ29" s="137"/>
      <c r="BA29" s="103">
        <v>1.8</v>
      </c>
      <c r="BB29" s="13">
        <f t="shared" si="1"/>
        <v>627</v>
      </c>
    </row>
    <row r="30" spans="1:54" ht="14.25" customHeight="1" thickBot="1">
      <c r="A30" s="99" t="s">
        <v>58</v>
      </c>
      <c r="B30" s="100" t="s">
        <v>211</v>
      </c>
      <c r="C30" s="101" t="s">
        <v>212</v>
      </c>
      <c r="D30" s="102" t="s">
        <v>22</v>
      </c>
      <c r="E30" s="135"/>
      <c r="F30" s="136"/>
      <c r="G30" s="137"/>
      <c r="H30" s="135"/>
      <c r="I30" s="136"/>
      <c r="J30" s="137"/>
      <c r="K30" s="135" t="s">
        <v>239</v>
      </c>
      <c r="L30" s="136"/>
      <c r="M30" s="137"/>
      <c r="N30" s="135" t="s">
        <v>239</v>
      </c>
      <c r="O30" s="136"/>
      <c r="P30" s="137"/>
      <c r="Q30" s="135" t="s">
        <v>243</v>
      </c>
      <c r="R30" s="136"/>
      <c r="S30" s="137"/>
      <c r="T30" s="135" t="s">
        <v>242</v>
      </c>
      <c r="U30" s="136"/>
      <c r="V30" s="137"/>
      <c r="W30" s="135"/>
      <c r="X30" s="136"/>
      <c r="Y30" s="137"/>
      <c r="Z30" s="135"/>
      <c r="AA30" s="136"/>
      <c r="AB30" s="137"/>
      <c r="AC30" s="135"/>
      <c r="AD30" s="136"/>
      <c r="AE30" s="137"/>
      <c r="AF30" s="135"/>
      <c r="AG30" s="136"/>
      <c r="AH30" s="137"/>
      <c r="AI30" s="135"/>
      <c r="AJ30" s="136"/>
      <c r="AK30" s="137"/>
      <c r="AL30" s="135"/>
      <c r="AM30" s="136"/>
      <c r="AN30" s="137"/>
      <c r="AO30" s="135"/>
      <c r="AP30" s="136"/>
      <c r="AQ30" s="137"/>
      <c r="AR30" s="135"/>
      <c r="AS30" s="136"/>
      <c r="AT30" s="137"/>
      <c r="AU30" s="135"/>
      <c r="AV30" s="136"/>
      <c r="AW30" s="137"/>
      <c r="AX30" s="135"/>
      <c r="AY30" s="136"/>
      <c r="AZ30" s="137"/>
      <c r="BA30" s="103">
        <v>1.7</v>
      </c>
      <c r="BB30" s="13">
        <f t="shared" si="1"/>
        <v>544</v>
      </c>
    </row>
    <row r="31" spans="1:54" ht="14.25" customHeight="1" thickBot="1">
      <c r="A31" s="99"/>
      <c r="B31" s="100"/>
      <c r="C31" s="101"/>
      <c r="D31" s="102"/>
      <c r="E31" s="135"/>
      <c r="F31" s="136"/>
      <c r="G31" s="137"/>
      <c r="H31" s="135"/>
      <c r="I31" s="136"/>
      <c r="J31" s="137"/>
      <c r="K31" s="135"/>
      <c r="L31" s="136"/>
      <c r="M31" s="137"/>
      <c r="N31" s="135"/>
      <c r="O31" s="136"/>
      <c r="P31" s="137"/>
      <c r="Q31" s="135"/>
      <c r="R31" s="136"/>
      <c r="S31" s="137"/>
      <c r="T31" s="135"/>
      <c r="U31" s="136"/>
      <c r="V31" s="137"/>
      <c r="W31" s="135"/>
      <c r="X31" s="136"/>
      <c r="Y31" s="137"/>
      <c r="Z31" s="135"/>
      <c r="AA31" s="136"/>
      <c r="AB31" s="137"/>
      <c r="AC31" s="135"/>
      <c r="AD31" s="136"/>
      <c r="AE31" s="137"/>
      <c r="AF31" s="135"/>
      <c r="AG31" s="136"/>
      <c r="AH31" s="137"/>
      <c r="AI31" s="135"/>
      <c r="AJ31" s="136"/>
      <c r="AK31" s="137"/>
      <c r="AL31" s="135"/>
      <c r="AM31" s="136"/>
      <c r="AN31" s="137"/>
      <c r="AO31" s="135"/>
      <c r="AP31" s="136"/>
      <c r="AQ31" s="137"/>
      <c r="AR31" s="135"/>
      <c r="AS31" s="136"/>
      <c r="AT31" s="137"/>
      <c r="AU31" s="135"/>
      <c r="AV31" s="136"/>
      <c r="AW31" s="137"/>
      <c r="AX31" s="135"/>
      <c r="AY31" s="136"/>
      <c r="AZ31" s="137"/>
      <c r="BA31" s="103"/>
      <c r="BB31" s="22" t="e">
        <f t="shared" si="1"/>
        <v>#NUM!</v>
      </c>
    </row>
    <row r="32" spans="1:54" ht="14.25" customHeight="1" thickBot="1">
      <c r="A32" s="99" t="s">
        <v>32</v>
      </c>
      <c r="B32" s="100" t="s">
        <v>18</v>
      </c>
      <c r="C32" s="101" t="s">
        <v>192</v>
      </c>
      <c r="D32" s="102" t="s">
        <v>90</v>
      </c>
      <c r="E32" s="135"/>
      <c r="F32" s="136"/>
      <c r="G32" s="137"/>
      <c r="H32" s="135"/>
      <c r="I32" s="136"/>
      <c r="J32" s="137"/>
      <c r="K32" s="135"/>
      <c r="L32" s="136"/>
      <c r="M32" s="137"/>
      <c r="N32" s="135"/>
      <c r="O32" s="136"/>
      <c r="P32" s="137"/>
      <c r="Q32" s="135" t="s">
        <v>239</v>
      </c>
      <c r="R32" s="136"/>
      <c r="S32" s="137"/>
      <c r="T32" s="135" t="s">
        <v>241</v>
      </c>
      <c r="U32" s="136"/>
      <c r="V32" s="137"/>
      <c r="W32" s="135" t="s">
        <v>242</v>
      </c>
      <c r="X32" s="136"/>
      <c r="Y32" s="137"/>
      <c r="Z32" s="135"/>
      <c r="AA32" s="136"/>
      <c r="AB32" s="137"/>
      <c r="AC32" s="135"/>
      <c r="AD32" s="136"/>
      <c r="AE32" s="137"/>
      <c r="AF32" s="135"/>
      <c r="AG32" s="136"/>
      <c r="AH32" s="137"/>
      <c r="AI32" s="135"/>
      <c r="AJ32" s="136"/>
      <c r="AK32" s="137"/>
      <c r="AL32" s="135"/>
      <c r="AM32" s="136"/>
      <c r="AN32" s="137"/>
      <c r="AO32" s="135"/>
      <c r="AP32" s="136"/>
      <c r="AQ32" s="137"/>
      <c r="AR32" s="135"/>
      <c r="AS32" s="136"/>
      <c r="AT32" s="137"/>
      <c r="AU32" s="135"/>
      <c r="AV32" s="136"/>
      <c r="AW32" s="137"/>
      <c r="AX32" s="135"/>
      <c r="AY32" s="136"/>
      <c r="AZ32" s="137"/>
      <c r="BA32" s="103">
        <v>1.75</v>
      </c>
      <c r="BB32" s="13">
        <f>IF(ISBLANK(BB30),"",TRUNC(0.8465*(BA32*100-75)^1.42))</f>
        <v>585</v>
      </c>
    </row>
    <row r="33" spans="1:54" ht="14.25" customHeight="1" thickBot="1">
      <c r="A33" s="99" t="s">
        <v>34</v>
      </c>
      <c r="B33" s="100" t="s">
        <v>144</v>
      </c>
      <c r="C33" s="101" t="s">
        <v>145</v>
      </c>
      <c r="D33" s="102" t="s">
        <v>22</v>
      </c>
      <c r="E33" s="135"/>
      <c r="F33" s="136"/>
      <c r="G33" s="137"/>
      <c r="H33" s="135"/>
      <c r="I33" s="136"/>
      <c r="J33" s="137"/>
      <c r="K33" s="135"/>
      <c r="L33" s="136"/>
      <c r="M33" s="137"/>
      <c r="N33" s="135"/>
      <c r="O33" s="136"/>
      <c r="P33" s="137"/>
      <c r="Q33" s="135"/>
      <c r="R33" s="136"/>
      <c r="S33" s="137"/>
      <c r="T33" s="135"/>
      <c r="U33" s="136"/>
      <c r="V33" s="137"/>
      <c r="W33" s="135" t="s">
        <v>239</v>
      </c>
      <c r="X33" s="136"/>
      <c r="Y33" s="137"/>
      <c r="Z33" s="135" t="s">
        <v>241</v>
      </c>
      <c r="AA33" s="136"/>
      <c r="AB33" s="137"/>
      <c r="AC33" s="135" t="s">
        <v>239</v>
      </c>
      <c r="AD33" s="136"/>
      <c r="AE33" s="137"/>
      <c r="AF33" s="135" t="s">
        <v>241</v>
      </c>
      <c r="AG33" s="136"/>
      <c r="AH33" s="137"/>
      <c r="AI33" s="135" t="s">
        <v>242</v>
      </c>
      <c r="AJ33" s="136"/>
      <c r="AK33" s="137"/>
      <c r="AL33" s="135"/>
      <c r="AM33" s="136"/>
      <c r="AN33" s="137"/>
      <c r="AO33" s="135"/>
      <c r="AP33" s="136"/>
      <c r="AQ33" s="137"/>
      <c r="AR33" s="135"/>
      <c r="AS33" s="136"/>
      <c r="AT33" s="137"/>
      <c r="AU33" s="135"/>
      <c r="AV33" s="136"/>
      <c r="AW33" s="137"/>
      <c r="AX33" s="135"/>
      <c r="AY33" s="136"/>
      <c r="AZ33" s="137"/>
      <c r="BA33" s="103">
        <v>1.89</v>
      </c>
      <c r="BB33" s="13">
        <f t="shared" si="1"/>
        <v>705</v>
      </c>
    </row>
    <row r="34" spans="1:54" ht="14.25" customHeight="1" thickBot="1">
      <c r="A34" s="99" t="s">
        <v>36</v>
      </c>
      <c r="B34" s="100" t="s">
        <v>66</v>
      </c>
      <c r="C34" s="101" t="s">
        <v>67</v>
      </c>
      <c r="D34" s="102" t="s">
        <v>20</v>
      </c>
      <c r="E34" s="135"/>
      <c r="F34" s="136"/>
      <c r="G34" s="137"/>
      <c r="H34" s="135"/>
      <c r="I34" s="136"/>
      <c r="J34" s="137"/>
      <c r="K34" s="135"/>
      <c r="L34" s="136"/>
      <c r="M34" s="137"/>
      <c r="N34" s="135"/>
      <c r="O34" s="136"/>
      <c r="P34" s="137"/>
      <c r="Q34" s="135"/>
      <c r="R34" s="136"/>
      <c r="S34" s="137"/>
      <c r="T34" s="135"/>
      <c r="U34" s="136"/>
      <c r="V34" s="137"/>
      <c r="W34" s="135"/>
      <c r="X34" s="136"/>
      <c r="Y34" s="137"/>
      <c r="Z34" s="135"/>
      <c r="AA34" s="136"/>
      <c r="AB34" s="137"/>
      <c r="AC34" s="135"/>
      <c r="AD34" s="136"/>
      <c r="AE34" s="137"/>
      <c r="AF34" s="135"/>
      <c r="AG34" s="136"/>
      <c r="AH34" s="137"/>
      <c r="AI34" s="135"/>
      <c r="AJ34" s="136"/>
      <c r="AK34" s="137"/>
      <c r="AL34" s="135"/>
      <c r="AM34" s="136"/>
      <c r="AN34" s="137"/>
      <c r="AO34" s="135"/>
      <c r="AP34" s="136"/>
      <c r="AQ34" s="137"/>
      <c r="AR34" s="135"/>
      <c r="AS34" s="136"/>
      <c r="AT34" s="137"/>
      <c r="AU34" s="135"/>
      <c r="AV34" s="136"/>
      <c r="AW34" s="137"/>
      <c r="AX34" s="135"/>
      <c r="AY34" s="136"/>
      <c r="AZ34" s="137"/>
      <c r="BA34" s="103"/>
      <c r="BB34" s="22" t="e">
        <f t="shared" si="1"/>
        <v>#NUM!</v>
      </c>
    </row>
    <row r="35" spans="1:54" ht="14.25" customHeight="1" thickBot="1">
      <c r="A35" s="99" t="s">
        <v>35</v>
      </c>
      <c r="B35" s="100" t="s">
        <v>64</v>
      </c>
      <c r="C35" s="101" t="s">
        <v>19</v>
      </c>
      <c r="D35" s="102" t="s">
        <v>20</v>
      </c>
      <c r="E35" s="135"/>
      <c r="F35" s="136"/>
      <c r="G35" s="137"/>
      <c r="H35" s="135"/>
      <c r="I35" s="136"/>
      <c r="J35" s="137"/>
      <c r="K35" s="135"/>
      <c r="L35" s="136"/>
      <c r="M35" s="137"/>
      <c r="N35" s="135"/>
      <c r="O35" s="136"/>
      <c r="P35" s="137"/>
      <c r="Q35" s="135" t="s">
        <v>241</v>
      </c>
      <c r="R35" s="136"/>
      <c r="S35" s="137"/>
      <c r="T35" s="135" t="s">
        <v>239</v>
      </c>
      <c r="U35" s="136"/>
      <c r="V35" s="137"/>
      <c r="W35" s="135" t="s">
        <v>241</v>
      </c>
      <c r="X35" s="136"/>
      <c r="Y35" s="137"/>
      <c r="Z35" s="135" t="s">
        <v>239</v>
      </c>
      <c r="AA35" s="136"/>
      <c r="AB35" s="137"/>
      <c r="AC35" s="135" t="s">
        <v>241</v>
      </c>
      <c r="AD35" s="136"/>
      <c r="AE35" s="137"/>
      <c r="AF35" s="135" t="s">
        <v>241</v>
      </c>
      <c r="AG35" s="136"/>
      <c r="AH35" s="137"/>
      <c r="AI35" s="135" t="s">
        <v>242</v>
      </c>
      <c r="AJ35" s="136"/>
      <c r="AK35" s="137"/>
      <c r="AL35" s="135"/>
      <c r="AM35" s="136"/>
      <c r="AN35" s="137"/>
      <c r="AO35" s="135"/>
      <c r="AP35" s="136"/>
      <c r="AQ35" s="137"/>
      <c r="AR35" s="135"/>
      <c r="AS35" s="136"/>
      <c r="AT35" s="137"/>
      <c r="AU35" s="135"/>
      <c r="AV35" s="136"/>
      <c r="AW35" s="137"/>
      <c r="AX35" s="135"/>
      <c r="AY35" s="136"/>
      <c r="AZ35" s="137"/>
      <c r="BA35" s="103">
        <v>1.89</v>
      </c>
      <c r="BB35" s="13">
        <f t="shared" si="1"/>
        <v>705</v>
      </c>
    </row>
    <row r="36" spans="1:54" ht="14.25" customHeight="1" thickBot="1">
      <c r="A36" s="99" t="s">
        <v>33</v>
      </c>
      <c r="B36" s="100" t="s">
        <v>115</v>
      </c>
      <c r="C36" s="101" t="s">
        <v>116</v>
      </c>
      <c r="D36" s="102" t="s">
        <v>90</v>
      </c>
      <c r="E36" s="135"/>
      <c r="F36" s="136"/>
      <c r="G36" s="137"/>
      <c r="H36" s="135"/>
      <c r="I36" s="136"/>
      <c r="J36" s="137"/>
      <c r="K36" s="135"/>
      <c r="L36" s="136"/>
      <c r="M36" s="137"/>
      <c r="N36" s="135" t="s">
        <v>239</v>
      </c>
      <c r="O36" s="136"/>
      <c r="P36" s="137"/>
      <c r="Q36" s="135" t="s">
        <v>239</v>
      </c>
      <c r="R36" s="136"/>
      <c r="S36" s="137"/>
      <c r="T36" s="135" t="s">
        <v>239</v>
      </c>
      <c r="U36" s="136"/>
      <c r="V36" s="137"/>
      <c r="W36" s="135" t="s">
        <v>242</v>
      </c>
      <c r="X36" s="136"/>
      <c r="Y36" s="137"/>
      <c r="Z36" s="135"/>
      <c r="AA36" s="136"/>
      <c r="AB36" s="137"/>
      <c r="AC36" s="135"/>
      <c r="AD36" s="136"/>
      <c r="AE36" s="137"/>
      <c r="AF36" s="135"/>
      <c r="AG36" s="136"/>
      <c r="AH36" s="137"/>
      <c r="AI36" s="135"/>
      <c r="AJ36" s="136"/>
      <c r="AK36" s="137"/>
      <c r="AL36" s="135"/>
      <c r="AM36" s="136"/>
      <c r="AN36" s="137"/>
      <c r="AO36" s="135"/>
      <c r="AP36" s="136"/>
      <c r="AQ36" s="137"/>
      <c r="AR36" s="135"/>
      <c r="AS36" s="136"/>
      <c r="AT36" s="137"/>
      <c r="AU36" s="135"/>
      <c r="AV36" s="136"/>
      <c r="AW36" s="137"/>
      <c r="AX36" s="135"/>
      <c r="AY36" s="136"/>
      <c r="AZ36" s="137"/>
      <c r="BA36" s="103">
        <v>1.75</v>
      </c>
      <c r="BB36" s="13">
        <f t="shared" si="1"/>
        <v>585</v>
      </c>
    </row>
    <row r="37" spans="1:54" ht="14.25" customHeight="1" thickBot="1">
      <c r="A37" s="99" t="s">
        <v>41</v>
      </c>
      <c r="B37" s="100" t="s">
        <v>113</v>
      </c>
      <c r="C37" s="101" t="s">
        <v>114</v>
      </c>
      <c r="D37" s="102" t="s">
        <v>90</v>
      </c>
      <c r="E37" s="135"/>
      <c r="F37" s="136"/>
      <c r="G37" s="137"/>
      <c r="H37" s="135"/>
      <c r="I37" s="136"/>
      <c r="J37" s="137"/>
      <c r="K37" s="135"/>
      <c r="L37" s="136"/>
      <c r="M37" s="137"/>
      <c r="N37" s="135"/>
      <c r="O37" s="136"/>
      <c r="P37" s="137"/>
      <c r="Q37" s="135" t="s">
        <v>239</v>
      </c>
      <c r="R37" s="136"/>
      <c r="S37" s="137"/>
      <c r="T37" s="135" t="s">
        <v>239</v>
      </c>
      <c r="U37" s="136"/>
      <c r="V37" s="137"/>
      <c r="W37" s="135" t="s">
        <v>239</v>
      </c>
      <c r="X37" s="136"/>
      <c r="Y37" s="137"/>
      <c r="Z37" s="135" t="s">
        <v>241</v>
      </c>
      <c r="AA37" s="136"/>
      <c r="AB37" s="137"/>
      <c r="AC37" s="135" t="s">
        <v>242</v>
      </c>
      <c r="AD37" s="136"/>
      <c r="AE37" s="137"/>
      <c r="AF37" s="135"/>
      <c r="AG37" s="136"/>
      <c r="AH37" s="137"/>
      <c r="AI37" s="135"/>
      <c r="AJ37" s="136"/>
      <c r="AK37" s="137"/>
      <c r="AL37" s="135"/>
      <c r="AM37" s="136"/>
      <c r="AN37" s="137"/>
      <c r="AO37" s="135"/>
      <c r="AP37" s="136"/>
      <c r="AQ37" s="137"/>
      <c r="AR37" s="135"/>
      <c r="AS37" s="136"/>
      <c r="AT37" s="137"/>
      <c r="AU37" s="135"/>
      <c r="AV37" s="136"/>
      <c r="AW37" s="137"/>
      <c r="AX37" s="135"/>
      <c r="AY37" s="136"/>
      <c r="AZ37" s="137"/>
      <c r="BA37" s="103">
        <v>1.83</v>
      </c>
      <c r="BB37" s="13">
        <f t="shared" si="1"/>
        <v>653</v>
      </c>
    </row>
  </sheetData>
  <sheetProtection/>
  <mergeCells count="464">
    <mergeCell ref="AO31:AQ31"/>
    <mergeCell ref="AR31:AT31"/>
    <mergeCell ref="AU31:AW31"/>
    <mergeCell ref="AX31:AZ31"/>
    <mergeCell ref="W31:Y31"/>
    <mergeCell ref="Z31:AB31"/>
    <mergeCell ref="AC31:AE31"/>
    <mergeCell ref="AF31:AH31"/>
    <mergeCell ref="AI31:AK31"/>
    <mergeCell ref="AL31:AN31"/>
    <mergeCell ref="E31:G31"/>
    <mergeCell ref="H31:J31"/>
    <mergeCell ref="K31:M31"/>
    <mergeCell ref="N31:P31"/>
    <mergeCell ref="Q31:S31"/>
    <mergeCell ref="T31:V31"/>
    <mergeCell ref="Q17:S17"/>
    <mergeCell ref="T17:V17"/>
    <mergeCell ref="W17:Y17"/>
    <mergeCell ref="Z17:AB17"/>
    <mergeCell ref="E17:G17"/>
    <mergeCell ref="H17:J17"/>
    <mergeCell ref="K17:M17"/>
    <mergeCell ref="N17:P17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Q6:S6"/>
    <mergeCell ref="T6:V6"/>
    <mergeCell ref="W6:Y6"/>
    <mergeCell ref="Z6:AB6"/>
    <mergeCell ref="E6:G6"/>
    <mergeCell ref="H6:J6"/>
    <mergeCell ref="K6:M6"/>
    <mergeCell ref="N6:P6"/>
    <mergeCell ref="AO6:AQ6"/>
    <mergeCell ref="AR6:AT6"/>
    <mergeCell ref="AU6:AW6"/>
    <mergeCell ref="AX6:AZ6"/>
    <mergeCell ref="AC6:AE6"/>
    <mergeCell ref="AF6:AH6"/>
    <mergeCell ref="AI6:AK6"/>
    <mergeCell ref="AL6:AN6"/>
    <mergeCell ref="Q7:S7"/>
    <mergeCell ref="T7:V7"/>
    <mergeCell ref="W7:Y7"/>
    <mergeCell ref="Z7:AB7"/>
    <mergeCell ref="E7:G7"/>
    <mergeCell ref="H7:J7"/>
    <mergeCell ref="K7:M7"/>
    <mergeCell ref="N7:P7"/>
    <mergeCell ref="AO7:AQ7"/>
    <mergeCell ref="AR7:AT7"/>
    <mergeCell ref="AU7:AW7"/>
    <mergeCell ref="AX7:AZ7"/>
    <mergeCell ref="AC7:AE7"/>
    <mergeCell ref="AF7:AH7"/>
    <mergeCell ref="AI7:AK7"/>
    <mergeCell ref="AL7:AN7"/>
    <mergeCell ref="Q8:S8"/>
    <mergeCell ref="T8:V8"/>
    <mergeCell ref="W8:Y8"/>
    <mergeCell ref="Z8:AB8"/>
    <mergeCell ref="E8:G8"/>
    <mergeCell ref="H8:J8"/>
    <mergeCell ref="K8:M8"/>
    <mergeCell ref="N8:P8"/>
    <mergeCell ref="AO8:AQ8"/>
    <mergeCell ref="AR8:AT8"/>
    <mergeCell ref="AU8:AW8"/>
    <mergeCell ref="AX8:AZ8"/>
    <mergeCell ref="AC8:AE8"/>
    <mergeCell ref="AF8:AH8"/>
    <mergeCell ref="AI8:AK8"/>
    <mergeCell ref="AL8:AN8"/>
    <mergeCell ref="Q9:S9"/>
    <mergeCell ref="T9:V9"/>
    <mergeCell ref="W9:Y9"/>
    <mergeCell ref="Z9:AB9"/>
    <mergeCell ref="E9:G9"/>
    <mergeCell ref="H9:J9"/>
    <mergeCell ref="K9:M9"/>
    <mergeCell ref="N9:P9"/>
    <mergeCell ref="AO9:AQ9"/>
    <mergeCell ref="AR9:AT9"/>
    <mergeCell ref="AU9:AW9"/>
    <mergeCell ref="AX9:AZ9"/>
    <mergeCell ref="AC9:AE9"/>
    <mergeCell ref="AF9:AH9"/>
    <mergeCell ref="AI9:AK9"/>
    <mergeCell ref="AL9:AN9"/>
    <mergeCell ref="Q10:S10"/>
    <mergeCell ref="T10:V10"/>
    <mergeCell ref="W10:Y10"/>
    <mergeCell ref="Z10:AB10"/>
    <mergeCell ref="E10:G10"/>
    <mergeCell ref="H10:J10"/>
    <mergeCell ref="K10:M10"/>
    <mergeCell ref="N10:P10"/>
    <mergeCell ref="AO10:AQ10"/>
    <mergeCell ref="AR10:AT10"/>
    <mergeCell ref="AU10:AW10"/>
    <mergeCell ref="AX10:AZ10"/>
    <mergeCell ref="AC10:AE10"/>
    <mergeCell ref="AF10:AH10"/>
    <mergeCell ref="AI10:AK10"/>
    <mergeCell ref="AL10:AN10"/>
    <mergeCell ref="Q11:S11"/>
    <mergeCell ref="T11:V11"/>
    <mergeCell ref="W11:Y11"/>
    <mergeCell ref="Z11:AB11"/>
    <mergeCell ref="E11:G11"/>
    <mergeCell ref="H11:J11"/>
    <mergeCell ref="K11:M11"/>
    <mergeCell ref="N11:P11"/>
    <mergeCell ref="AO11:AQ11"/>
    <mergeCell ref="AR11:AT11"/>
    <mergeCell ref="AU11:AW11"/>
    <mergeCell ref="AX11:AZ11"/>
    <mergeCell ref="AC11:AE11"/>
    <mergeCell ref="AF11:AH11"/>
    <mergeCell ref="AI11:AK11"/>
    <mergeCell ref="AL11:AN11"/>
    <mergeCell ref="Q12:S12"/>
    <mergeCell ref="T12:V12"/>
    <mergeCell ref="W12:Y12"/>
    <mergeCell ref="Z12:AB12"/>
    <mergeCell ref="E12:G12"/>
    <mergeCell ref="H12:J12"/>
    <mergeCell ref="K12:M12"/>
    <mergeCell ref="N12:P12"/>
    <mergeCell ref="AO12:AQ12"/>
    <mergeCell ref="AR12:AT12"/>
    <mergeCell ref="AU12:AW12"/>
    <mergeCell ref="AX12:AZ12"/>
    <mergeCell ref="AC12:AE12"/>
    <mergeCell ref="AF12:AH12"/>
    <mergeCell ref="AI12:AK12"/>
    <mergeCell ref="AL12:AN12"/>
    <mergeCell ref="Q13:S13"/>
    <mergeCell ref="T13:V13"/>
    <mergeCell ref="W13:Y13"/>
    <mergeCell ref="Z13:AB13"/>
    <mergeCell ref="E13:G13"/>
    <mergeCell ref="H13:J13"/>
    <mergeCell ref="K13:M13"/>
    <mergeCell ref="N13:P13"/>
    <mergeCell ref="AO13:AQ13"/>
    <mergeCell ref="AR13:AT13"/>
    <mergeCell ref="AU13:AW13"/>
    <mergeCell ref="AX13:AZ13"/>
    <mergeCell ref="AC13:AE13"/>
    <mergeCell ref="AF13:AH13"/>
    <mergeCell ref="AI13:AK13"/>
    <mergeCell ref="AL13:AN13"/>
    <mergeCell ref="Q18:S18"/>
    <mergeCell ref="T18:V18"/>
    <mergeCell ref="W18:Y18"/>
    <mergeCell ref="Z18:AB18"/>
    <mergeCell ref="E18:G18"/>
    <mergeCell ref="H18:J18"/>
    <mergeCell ref="K18:M18"/>
    <mergeCell ref="N18:P18"/>
    <mergeCell ref="AO18:AQ18"/>
    <mergeCell ref="AR18:AT18"/>
    <mergeCell ref="AU18:AW18"/>
    <mergeCell ref="AX18:AZ18"/>
    <mergeCell ref="AC18:AE18"/>
    <mergeCell ref="AF18:AH18"/>
    <mergeCell ref="AI18:AK18"/>
    <mergeCell ref="AL18:AN18"/>
    <mergeCell ref="Q19:S19"/>
    <mergeCell ref="T19:V19"/>
    <mergeCell ref="W19:Y19"/>
    <mergeCell ref="Z19:AB19"/>
    <mergeCell ref="E19:G19"/>
    <mergeCell ref="H19:J19"/>
    <mergeCell ref="K19:M19"/>
    <mergeCell ref="N19:P19"/>
    <mergeCell ref="AO19:AQ19"/>
    <mergeCell ref="AR19:AT19"/>
    <mergeCell ref="AU19:AW19"/>
    <mergeCell ref="AX19:AZ19"/>
    <mergeCell ref="AC19:AE19"/>
    <mergeCell ref="AF19:AH19"/>
    <mergeCell ref="AI19:AK19"/>
    <mergeCell ref="AL19:AN19"/>
    <mergeCell ref="Q20:S20"/>
    <mergeCell ref="T20:V20"/>
    <mergeCell ref="W20:Y20"/>
    <mergeCell ref="Z20:AB20"/>
    <mergeCell ref="E20:G20"/>
    <mergeCell ref="H20:J20"/>
    <mergeCell ref="K20:M20"/>
    <mergeCell ref="N20:P20"/>
    <mergeCell ref="AO20:AQ20"/>
    <mergeCell ref="AR20:AT20"/>
    <mergeCell ref="AU20:AW20"/>
    <mergeCell ref="AX20:AZ20"/>
    <mergeCell ref="AC20:AE20"/>
    <mergeCell ref="AF20:AH20"/>
    <mergeCell ref="AI20:AK20"/>
    <mergeCell ref="AL20:AN20"/>
    <mergeCell ref="Q21:S21"/>
    <mergeCell ref="T21:V21"/>
    <mergeCell ref="W21:Y21"/>
    <mergeCell ref="Z21:AB21"/>
    <mergeCell ref="E21:G21"/>
    <mergeCell ref="H21:J21"/>
    <mergeCell ref="K21:M21"/>
    <mergeCell ref="N21:P21"/>
    <mergeCell ref="AO21:AQ21"/>
    <mergeCell ref="AR21:AT21"/>
    <mergeCell ref="AU21:AW21"/>
    <mergeCell ref="AX21:AZ21"/>
    <mergeCell ref="AC21:AE21"/>
    <mergeCell ref="AF21:AH21"/>
    <mergeCell ref="AI21:AK21"/>
    <mergeCell ref="AL21:AN21"/>
    <mergeCell ref="Q22:S22"/>
    <mergeCell ref="T22:V22"/>
    <mergeCell ref="W22:Y22"/>
    <mergeCell ref="Z22:AB22"/>
    <mergeCell ref="E22:G22"/>
    <mergeCell ref="H22:J22"/>
    <mergeCell ref="K22:M22"/>
    <mergeCell ref="N22:P22"/>
    <mergeCell ref="AO22:AQ22"/>
    <mergeCell ref="AR22:AT22"/>
    <mergeCell ref="AU22:AW22"/>
    <mergeCell ref="AX22:AZ22"/>
    <mergeCell ref="AC22:AE22"/>
    <mergeCell ref="AF22:AH22"/>
    <mergeCell ref="AI22:AK22"/>
    <mergeCell ref="AL22:AN22"/>
    <mergeCell ref="Q23:S23"/>
    <mergeCell ref="T23:V23"/>
    <mergeCell ref="W23:Y23"/>
    <mergeCell ref="Z23:AB23"/>
    <mergeCell ref="E23:G23"/>
    <mergeCell ref="H23:J23"/>
    <mergeCell ref="K23:M23"/>
    <mergeCell ref="N23:P23"/>
    <mergeCell ref="AO23:AQ23"/>
    <mergeCell ref="AR23:AT23"/>
    <mergeCell ref="AU23:AW23"/>
    <mergeCell ref="AX23:AZ23"/>
    <mergeCell ref="AC23:AE23"/>
    <mergeCell ref="AF23:AH23"/>
    <mergeCell ref="AI23:AK23"/>
    <mergeCell ref="AL23:AN23"/>
    <mergeCell ref="Q24:S24"/>
    <mergeCell ref="T24:V24"/>
    <mergeCell ref="W24:Y24"/>
    <mergeCell ref="Z24:AB24"/>
    <mergeCell ref="E24:G24"/>
    <mergeCell ref="H24:J24"/>
    <mergeCell ref="K24:M24"/>
    <mergeCell ref="N24:P24"/>
    <mergeCell ref="AO24:AQ24"/>
    <mergeCell ref="AR24:AT24"/>
    <mergeCell ref="AU24:AW24"/>
    <mergeCell ref="AX24:AZ24"/>
    <mergeCell ref="AC24:AE24"/>
    <mergeCell ref="AF24:AH24"/>
    <mergeCell ref="AI24:AK24"/>
    <mergeCell ref="AL24:AN24"/>
    <mergeCell ref="Q25:S25"/>
    <mergeCell ref="T25:V25"/>
    <mergeCell ref="W25:Y25"/>
    <mergeCell ref="Z25:AB25"/>
    <mergeCell ref="E25:G25"/>
    <mergeCell ref="H25:J25"/>
    <mergeCell ref="K25:M25"/>
    <mergeCell ref="N25:P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6:S26"/>
    <mergeCell ref="T26:V26"/>
    <mergeCell ref="W26:Y26"/>
    <mergeCell ref="Z26:AB26"/>
    <mergeCell ref="E26:G26"/>
    <mergeCell ref="H26:J26"/>
    <mergeCell ref="K26:M26"/>
    <mergeCell ref="N26:P26"/>
    <mergeCell ref="AO26:AQ26"/>
    <mergeCell ref="AR26:AT26"/>
    <mergeCell ref="AU26:AW26"/>
    <mergeCell ref="AX26:AZ26"/>
    <mergeCell ref="AC26:AE26"/>
    <mergeCell ref="AF26:AH26"/>
    <mergeCell ref="AI26:AK26"/>
    <mergeCell ref="AL26:AN26"/>
    <mergeCell ref="Q27:S27"/>
    <mergeCell ref="T27:V27"/>
    <mergeCell ref="W27:Y27"/>
    <mergeCell ref="Z27:AB27"/>
    <mergeCell ref="E27:G27"/>
    <mergeCell ref="H27:J27"/>
    <mergeCell ref="K27:M27"/>
    <mergeCell ref="N27:P27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Q28:S28"/>
    <mergeCell ref="T28:V28"/>
    <mergeCell ref="W28:Y28"/>
    <mergeCell ref="Z28:AB28"/>
    <mergeCell ref="E28:G28"/>
    <mergeCell ref="H28:J28"/>
    <mergeCell ref="K28:M28"/>
    <mergeCell ref="N28:P28"/>
    <mergeCell ref="AO28:AQ28"/>
    <mergeCell ref="AR28:AT28"/>
    <mergeCell ref="AU28:AW28"/>
    <mergeCell ref="AX28:AZ28"/>
    <mergeCell ref="AC28:AE28"/>
    <mergeCell ref="AF28:AH28"/>
    <mergeCell ref="AI28:AK28"/>
    <mergeCell ref="AL28:AN28"/>
    <mergeCell ref="Q29:S29"/>
    <mergeCell ref="T29:V29"/>
    <mergeCell ref="W29:Y29"/>
    <mergeCell ref="Z29:AB29"/>
    <mergeCell ref="E29:G29"/>
    <mergeCell ref="H29:J29"/>
    <mergeCell ref="K29:M29"/>
    <mergeCell ref="N29:P29"/>
    <mergeCell ref="AO29:AQ29"/>
    <mergeCell ref="AR29:AT29"/>
    <mergeCell ref="AU29:AW29"/>
    <mergeCell ref="AX29:AZ29"/>
    <mergeCell ref="AC29:AE29"/>
    <mergeCell ref="AF29:AH29"/>
    <mergeCell ref="AI29:AK29"/>
    <mergeCell ref="AL29:AN29"/>
    <mergeCell ref="Q30:S30"/>
    <mergeCell ref="T30:V30"/>
    <mergeCell ref="W30:Y30"/>
    <mergeCell ref="Z30:AB30"/>
    <mergeCell ref="E30:G30"/>
    <mergeCell ref="H30:J30"/>
    <mergeCell ref="K30:M30"/>
    <mergeCell ref="N30:P30"/>
    <mergeCell ref="AO30:AQ30"/>
    <mergeCell ref="AR30:AT30"/>
    <mergeCell ref="AU30:AW30"/>
    <mergeCell ref="AX30:AZ30"/>
    <mergeCell ref="AC30:AE30"/>
    <mergeCell ref="AF30:AH30"/>
    <mergeCell ref="AI30:AK30"/>
    <mergeCell ref="AL30:AN30"/>
    <mergeCell ref="Q32:S32"/>
    <mergeCell ref="T32:V32"/>
    <mergeCell ref="W32:Y32"/>
    <mergeCell ref="Z32:AB32"/>
    <mergeCell ref="E32:G32"/>
    <mergeCell ref="H32:J32"/>
    <mergeCell ref="K32:M32"/>
    <mergeCell ref="N32:P32"/>
    <mergeCell ref="AO32:AQ32"/>
    <mergeCell ref="AR32:AT32"/>
    <mergeCell ref="AU32:AW32"/>
    <mergeCell ref="AX32:AZ32"/>
    <mergeCell ref="AC32:AE32"/>
    <mergeCell ref="AF32:AH32"/>
    <mergeCell ref="AI32:AK32"/>
    <mergeCell ref="AL32:AN32"/>
    <mergeCell ref="Q33:S33"/>
    <mergeCell ref="T33:V33"/>
    <mergeCell ref="W33:Y33"/>
    <mergeCell ref="Z33:AB33"/>
    <mergeCell ref="E33:G33"/>
    <mergeCell ref="H33:J33"/>
    <mergeCell ref="K33:M33"/>
    <mergeCell ref="N33:P33"/>
    <mergeCell ref="AO33:AQ33"/>
    <mergeCell ref="AR33:AT33"/>
    <mergeCell ref="AU33:AW33"/>
    <mergeCell ref="AX33:AZ33"/>
    <mergeCell ref="AC33:AE33"/>
    <mergeCell ref="AF33:AH33"/>
    <mergeCell ref="AI33:AK33"/>
    <mergeCell ref="AL33:AN33"/>
    <mergeCell ref="Q34:S34"/>
    <mergeCell ref="T34:V34"/>
    <mergeCell ref="W34:Y34"/>
    <mergeCell ref="Z34:AB34"/>
    <mergeCell ref="E34:G34"/>
    <mergeCell ref="H34:J34"/>
    <mergeCell ref="K34:M34"/>
    <mergeCell ref="N34:P34"/>
    <mergeCell ref="AO34:AQ34"/>
    <mergeCell ref="AR34:AT34"/>
    <mergeCell ref="AU34:AW34"/>
    <mergeCell ref="AX34:AZ34"/>
    <mergeCell ref="AC34:AE34"/>
    <mergeCell ref="AF34:AH34"/>
    <mergeCell ref="AI34:AK34"/>
    <mergeCell ref="AL34:AN34"/>
    <mergeCell ref="Q35:S35"/>
    <mergeCell ref="T35:V35"/>
    <mergeCell ref="W35:Y35"/>
    <mergeCell ref="Z35:AB35"/>
    <mergeCell ref="E35:G35"/>
    <mergeCell ref="H35:J35"/>
    <mergeCell ref="K35:M35"/>
    <mergeCell ref="N35:P35"/>
    <mergeCell ref="AO35:AQ35"/>
    <mergeCell ref="AR35:AT35"/>
    <mergeCell ref="AU35:AW35"/>
    <mergeCell ref="AX35:AZ35"/>
    <mergeCell ref="AC35:AE35"/>
    <mergeCell ref="AF35:AH35"/>
    <mergeCell ref="AI35:AK35"/>
    <mergeCell ref="AL35:AN35"/>
    <mergeCell ref="Q36:S36"/>
    <mergeCell ref="T36:V36"/>
    <mergeCell ref="W36:Y36"/>
    <mergeCell ref="Z36:AB36"/>
    <mergeCell ref="E36:G36"/>
    <mergeCell ref="H36:J36"/>
    <mergeCell ref="K36:M36"/>
    <mergeCell ref="N36:P36"/>
    <mergeCell ref="AO36:AQ36"/>
    <mergeCell ref="AR36:AT36"/>
    <mergeCell ref="AU36:AW36"/>
    <mergeCell ref="AX36:AZ36"/>
    <mergeCell ref="AC36:AE36"/>
    <mergeCell ref="AF36:AH36"/>
    <mergeCell ref="AI36:AK36"/>
    <mergeCell ref="AL36:AN36"/>
    <mergeCell ref="Q37:S37"/>
    <mergeCell ref="T37:V37"/>
    <mergeCell ref="W37:Y37"/>
    <mergeCell ref="Z37:AB37"/>
    <mergeCell ref="E37:G37"/>
    <mergeCell ref="H37:J37"/>
    <mergeCell ref="K37:M37"/>
    <mergeCell ref="N37:P37"/>
    <mergeCell ref="AO37:AQ37"/>
    <mergeCell ref="AR37:AT37"/>
    <mergeCell ref="AU37:AW37"/>
    <mergeCell ref="AX37:AZ37"/>
    <mergeCell ref="AC37:AE37"/>
    <mergeCell ref="AF37:AH37"/>
    <mergeCell ref="AI37:AK37"/>
    <mergeCell ref="AL37:AN37"/>
  </mergeCells>
  <printOptions horizontalCentered="1"/>
  <pageMargins left="0.17" right="0.28" top="0.7874015748031497" bottom="0.32" header="0.5118110236220472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SM</cp:lastModifiedBy>
  <cp:lastPrinted>2008-12-20T12:33:13Z</cp:lastPrinted>
  <dcterms:created xsi:type="dcterms:W3CDTF">2006-12-19T12:58:12Z</dcterms:created>
  <dcterms:modified xsi:type="dcterms:W3CDTF">2008-12-20T14:42:36Z</dcterms:modified>
  <cp:category/>
  <cp:version/>
  <cp:contentType/>
  <cp:contentStatus/>
</cp:coreProperties>
</file>