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65" windowHeight="7680" tabRatio="922" activeTab="0"/>
  </bookViews>
  <sheets>
    <sheet name="Titulinis" sheetId="1" r:id="rId1"/>
    <sheet name="1 M" sheetId="2" r:id="rId2"/>
    <sheet name="2 M " sheetId="3" r:id="rId3"/>
    <sheet name="3 M" sheetId="4" r:id="rId4"/>
    <sheet name="4 M " sheetId="5" r:id="rId5"/>
    <sheet name="5 M " sheetId="6" r:id="rId6"/>
    <sheet name="1 V" sheetId="7" r:id="rId7"/>
    <sheet name="2 V" sheetId="8" r:id="rId8"/>
    <sheet name="3 V" sheetId="9" r:id="rId9"/>
    <sheet name="4 V" sheetId="10" r:id="rId10"/>
    <sheet name="5 V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Butkis</author>
  </authors>
  <commentList>
    <comment ref="G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comments11.xml><?xml version="1.0" encoding="utf-8"?>
<comments xmlns="http://schemas.openxmlformats.org/spreadsheetml/2006/main">
  <authors>
    <author>Butkis</author>
  </authors>
  <commentList>
    <comment ref="J11" authorId="0">
      <text>
        <r>
          <rPr>
            <b/>
            <sz val="8"/>
            <rFont val="Tahoma"/>
            <family val="0"/>
          </rPr>
          <t>Butkis:</t>
        </r>
        <r>
          <rPr>
            <sz val="8"/>
            <rFont val="Tahoma"/>
            <family val="0"/>
          </rPr>
          <t xml:space="preserve">
Varžybų rekordas</t>
        </r>
      </text>
    </comment>
    <comment ref="H13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comments2.xml><?xml version="1.0" encoding="utf-8"?>
<comments xmlns="http://schemas.openxmlformats.org/spreadsheetml/2006/main">
  <authors>
    <author>Butkis</author>
  </authors>
  <commentList>
    <comment ref="J11" authorId="0">
      <text>
        <r>
          <rPr>
            <b/>
            <sz val="8"/>
            <rFont val="Tahoma"/>
            <family val="0"/>
          </rPr>
          <t>Butkis:</t>
        </r>
        <r>
          <rPr>
            <sz val="8"/>
            <rFont val="Tahoma"/>
            <family val="0"/>
          </rPr>
          <t xml:space="preserve">
Varžybų rekordas</t>
        </r>
      </text>
    </comment>
    <comment ref="G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  <comment ref="H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  <comment ref="I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rekodas</t>
        </r>
      </text>
    </comment>
  </commentList>
</comments>
</file>

<file path=xl/comments3.xml><?xml version="1.0" encoding="utf-8"?>
<comments xmlns="http://schemas.openxmlformats.org/spreadsheetml/2006/main">
  <authors>
    <author>Butkis</author>
  </authors>
  <commentList>
    <comment ref="J11" authorId="0">
      <text>
        <r>
          <rPr>
            <b/>
            <sz val="8"/>
            <rFont val="Tahoma"/>
            <family val="0"/>
          </rPr>
          <t>Butkis:</t>
        </r>
        <r>
          <rPr>
            <sz val="8"/>
            <rFont val="Tahoma"/>
            <family val="0"/>
          </rPr>
          <t xml:space="preserve">
Varžybų rekordas</t>
        </r>
      </text>
    </comment>
    <comment ref="G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  <comment ref="H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  <comment ref="I14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comments4.xml><?xml version="1.0" encoding="utf-8"?>
<comments xmlns="http://schemas.openxmlformats.org/spreadsheetml/2006/main">
  <authors>
    <author>Butkis</author>
  </authors>
  <commentList>
    <comment ref="J11" authorId="0">
      <text>
        <r>
          <rPr>
            <b/>
            <sz val="8"/>
            <rFont val="Tahoma"/>
            <family val="0"/>
          </rPr>
          <t>Butkis:</t>
        </r>
        <r>
          <rPr>
            <sz val="8"/>
            <rFont val="Tahoma"/>
            <family val="0"/>
          </rPr>
          <t xml:space="preserve">
Varžybų rekordas</t>
        </r>
      </text>
    </comment>
    <comment ref="H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comments5.xml><?xml version="1.0" encoding="utf-8"?>
<comments xmlns="http://schemas.openxmlformats.org/spreadsheetml/2006/main">
  <authors>
    <author>Butkis</author>
  </authors>
  <commentList>
    <comment ref="G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comments6.xml><?xml version="1.0" encoding="utf-8"?>
<comments xmlns="http://schemas.openxmlformats.org/spreadsheetml/2006/main">
  <authors>
    <author>Butkis</author>
  </authors>
  <commentList>
    <comment ref="J11" authorId="0">
      <text>
        <r>
          <rPr>
            <b/>
            <sz val="8"/>
            <rFont val="Tahoma"/>
            <family val="0"/>
          </rPr>
          <t>Butkis:</t>
        </r>
        <r>
          <rPr>
            <sz val="8"/>
            <rFont val="Tahoma"/>
            <family val="0"/>
          </rPr>
          <t xml:space="preserve">
Varžybų rekordas</t>
        </r>
      </text>
    </comment>
    <comment ref="G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  <comment ref="I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comments7.xml><?xml version="1.0" encoding="utf-8"?>
<comments xmlns="http://schemas.openxmlformats.org/spreadsheetml/2006/main">
  <authors>
    <author>Butkis</author>
  </authors>
  <commentList>
    <comment ref="J11" authorId="0">
      <text>
        <r>
          <rPr>
            <b/>
            <sz val="8"/>
            <rFont val="Tahoma"/>
            <family val="0"/>
          </rPr>
          <t>Butkis:</t>
        </r>
        <r>
          <rPr>
            <sz val="8"/>
            <rFont val="Tahoma"/>
            <family val="0"/>
          </rPr>
          <t xml:space="preserve">
Varžybų rekordas</t>
        </r>
      </text>
    </comment>
    <comment ref="I11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comments8.xml><?xml version="1.0" encoding="utf-8"?>
<comments xmlns="http://schemas.openxmlformats.org/spreadsheetml/2006/main">
  <authors>
    <author>Butkis</author>
  </authors>
  <commentList>
    <comment ref="J11" authorId="0">
      <text>
        <r>
          <rPr>
            <b/>
            <sz val="8"/>
            <rFont val="Tahoma"/>
            <family val="0"/>
          </rPr>
          <t>Butkis:</t>
        </r>
        <r>
          <rPr>
            <sz val="8"/>
            <rFont val="Tahoma"/>
            <family val="0"/>
          </rPr>
          <t xml:space="preserve">
Varžybų rekordas</t>
        </r>
      </text>
    </comment>
    <comment ref="G20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  <comment ref="I20" authorId="0">
      <text>
        <r>
          <rPr>
            <b/>
            <sz val="8"/>
            <rFont val="Tahoma"/>
            <family val="2"/>
          </rPr>
          <t>Butkis:</t>
        </r>
        <r>
          <rPr>
            <sz val="8"/>
            <rFont val="Tahoma"/>
            <family val="2"/>
          </rPr>
          <t xml:space="preserve">
Varžybų rekordas</t>
        </r>
      </text>
    </comment>
  </commentList>
</comments>
</file>

<file path=xl/sharedStrings.xml><?xml version="1.0" encoding="utf-8"?>
<sst xmlns="http://schemas.openxmlformats.org/spreadsheetml/2006/main" count="967" uniqueCount="451">
  <si>
    <t>Vieta</t>
  </si>
  <si>
    <t>Vardas</t>
  </si>
  <si>
    <t>Pavardė</t>
  </si>
  <si>
    <t>G.data</t>
  </si>
  <si>
    <t>Komanda</t>
  </si>
  <si>
    <t>SK</t>
  </si>
  <si>
    <t>Aukštis</t>
  </si>
  <si>
    <t>Rutulys</t>
  </si>
  <si>
    <t>Tolis</t>
  </si>
  <si>
    <t>Rezultatas</t>
  </si>
  <si>
    <t>Treneris</t>
  </si>
  <si>
    <t>Šiauliai</t>
  </si>
  <si>
    <t>100m</t>
  </si>
  <si>
    <t>Trišuolis</t>
  </si>
  <si>
    <t>100b/b</t>
  </si>
  <si>
    <t>60m</t>
  </si>
  <si>
    <t>200m</t>
  </si>
  <si>
    <t>Ietis</t>
  </si>
  <si>
    <t>Šuolis į tolį</t>
  </si>
  <si>
    <t>110b/b</t>
  </si>
  <si>
    <t>LENGVOSIOS ATLETIKOS ASOCIACIJOS "DINAMITAS"</t>
  </si>
  <si>
    <t>DAUGIAKOVIŲ TAURĖS VARŽYBOS</t>
  </si>
  <si>
    <t>(0,76-8,25)</t>
  </si>
  <si>
    <t>(0,76)</t>
  </si>
  <si>
    <t>(600g)</t>
  </si>
  <si>
    <t>(4kg)</t>
  </si>
  <si>
    <t>(0,91-8,80)</t>
  </si>
  <si>
    <t>(0,84)</t>
  </si>
  <si>
    <t>(700g)</t>
  </si>
  <si>
    <t>(5kg)</t>
  </si>
  <si>
    <t>DAUGIAKOVIŲ TAURĖ</t>
  </si>
  <si>
    <t>Varžybų vyr. teisėja</t>
  </si>
  <si>
    <t>Virginija Žiedienė</t>
  </si>
  <si>
    <t>Varžybų vyr. sekretorius</t>
  </si>
  <si>
    <t>Mindaugas Butkus</t>
  </si>
  <si>
    <t>iš vietos*</t>
  </si>
  <si>
    <t>300b/b*</t>
  </si>
  <si>
    <t>Deividas</t>
  </si>
  <si>
    <t>V. Žiedienė</t>
  </si>
  <si>
    <t>Dinamitas</t>
  </si>
  <si>
    <t>Viktorija</t>
  </si>
  <si>
    <t>Norkus</t>
  </si>
  <si>
    <t>Karolina</t>
  </si>
  <si>
    <t>Julija</t>
  </si>
  <si>
    <t>Žukauskaitė</t>
  </si>
  <si>
    <t>Mantvydas</t>
  </si>
  <si>
    <t>Spudis</t>
  </si>
  <si>
    <t>Sandra</t>
  </si>
  <si>
    <t>Kromelytė</t>
  </si>
  <si>
    <t>Rokas</t>
  </si>
  <si>
    <t>Simonas</t>
  </si>
  <si>
    <t>Goda</t>
  </si>
  <si>
    <t>Mantas</t>
  </si>
  <si>
    <t>Vygantas</t>
  </si>
  <si>
    <t>Vaitkevičius</t>
  </si>
  <si>
    <t>Dovilė</t>
  </si>
  <si>
    <t>Anastasija</t>
  </si>
  <si>
    <t>Michejeva</t>
  </si>
  <si>
    <t>I. Michejeva</t>
  </si>
  <si>
    <t>Beržyno žiogelis</t>
  </si>
  <si>
    <t>Raminta</t>
  </si>
  <si>
    <t>Gediminas</t>
  </si>
  <si>
    <t>Kučinskas</t>
  </si>
  <si>
    <t>Agnė</t>
  </si>
  <si>
    <t>Skaistė</t>
  </si>
  <si>
    <t>Grigytė</t>
  </si>
  <si>
    <t>Giedrė</t>
  </si>
  <si>
    <t>Tolis + 100m + Trišuolis</t>
  </si>
  <si>
    <t>3-kovė vaikinai</t>
  </si>
  <si>
    <t>100b/b + Aukštis + 100m</t>
  </si>
  <si>
    <t>110b/b + Aukštis + 100m</t>
  </si>
  <si>
    <t>60m + 100m + 200m</t>
  </si>
  <si>
    <t>100b/b + 300b/b</t>
  </si>
  <si>
    <t>110b/b + 300b/b</t>
  </si>
  <si>
    <t>Ietis + Šuolis į tolį iš vietos + Rutulys</t>
  </si>
  <si>
    <t>2-kovė vaikinai</t>
  </si>
  <si>
    <t>3-kovė merginos</t>
  </si>
  <si>
    <t>2-kovė merginos</t>
  </si>
  <si>
    <t>Mitkutė</t>
  </si>
  <si>
    <t>J. Kriaučiūnienė</t>
  </si>
  <si>
    <t>Mažeikiai</t>
  </si>
  <si>
    <t>Roberta</t>
  </si>
  <si>
    <t>Giedrius</t>
  </si>
  <si>
    <t>Seiranas</t>
  </si>
  <si>
    <t>Mindaugas</t>
  </si>
  <si>
    <t>Žukauskas</t>
  </si>
  <si>
    <t>Gedas</t>
  </si>
  <si>
    <t>Kesminas</t>
  </si>
  <si>
    <t>Andrius</t>
  </si>
  <si>
    <t>Karolis</t>
  </si>
  <si>
    <t>J. Baikštienė</t>
  </si>
  <si>
    <t>Piramidė</t>
  </si>
  <si>
    <t>Aistė</t>
  </si>
  <si>
    <t>Levickaitė</t>
  </si>
  <si>
    <t>Arnoldas</t>
  </si>
  <si>
    <t>Stanelis</t>
  </si>
  <si>
    <t>Renata</t>
  </si>
  <si>
    <t>Aurimas</t>
  </si>
  <si>
    <t>Levickas</t>
  </si>
  <si>
    <t>Paulius</t>
  </si>
  <si>
    <t>Tomas</t>
  </si>
  <si>
    <t>J. Tribė</t>
  </si>
  <si>
    <t>Šarūnas</t>
  </si>
  <si>
    <t>Monika</t>
  </si>
  <si>
    <t>Lukas</t>
  </si>
  <si>
    <t>2009m. Gegužės 18d., ŠIAULIAI</t>
  </si>
  <si>
    <t>2009 m. Gegužės 18 d.</t>
  </si>
  <si>
    <r>
      <t xml:space="preserve">Varžybų rekordas: </t>
    </r>
    <r>
      <rPr>
        <b/>
        <sz val="10"/>
        <rFont val="Times New Roman"/>
        <family val="1"/>
      </rPr>
      <t>2080 tašk.</t>
    </r>
  </si>
  <si>
    <r>
      <t xml:space="preserve">Varžybų rekordas: </t>
    </r>
    <r>
      <rPr>
        <b/>
        <sz val="10"/>
        <rFont val="Times New Roman"/>
        <family val="1"/>
      </rPr>
      <t>2109 tašk.</t>
    </r>
  </si>
  <si>
    <r>
      <t xml:space="preserve">Varžybų rekordas: </t>
    </r>
    <r>
      <rPr>
        <b/>
        <sz val="10"/>
        <rFont val="Times New Roman"/>
        <family val="1"/>
      </rPr>
      <t>2631 tašk.</t>
    </r>
  </si>
  <si>
    <r>
      <t xml:space="preserve">Varžybų rekordas: </t>
    </r>
    <r>
      <rPr>
        <b/>
        <sz val="10"/>
        <rFont val="Times New Roman"/>
        <family val="1"/>
      </rPr>
      <t>1774 tašk.</t>
    </r>
  </si>
  <si>
    <r>
      <t xml:space="preserve">Varžybų rekordas: </t>
    </r>
    <r>
      <rPr>
        <b/>
        <sz val="10"/>
        <rFont val="Times New Roman"/>
        <family val="1"/>
      </rPr>
      <t>2040 tašk.</t>
    </r>
  </si>
  <si>
    <r>
      <t xml:space="preserve">Varžybų rekordas: </t>
    </r>
    <r>
      <rPr>
        <b/>
        <sz val="10"/>
        <rFont val="Times New Roman"/>
        <family val="1"/>
      </rPr>
      <t>2227 tašk.</t>
    </r>
  </si>
  <si>
    <r>
      <t xml:space="preserve">Varžybų rekordas: </t>
    </r>
    <r>
      <rPr>
        <b/>
        <sz val="10"/>
        <rFont val="Times New Roman"/>
        <family val="1"/>
      </rPr>
      <t>1866 tašk.</t>
    </r>
  </si>
  <si>
    <r>
      <t xml:space="preserve">Varžybų rekordas: </t>
    </r>
    <r>
      <rPr>
        <b/>
        <sz val="10"/>
        <rFont val="Times New Roman"/>
        <family val="1"/>
      </rPr>
      <t>2415 tašk.</t>
    </r>
  </si>
  <si>
    <r>
      <t xml:space="preserve">Varžybų rekordas: </t>
    </r>
    <r>
      <rPr>
        <b/>
        <sz val="10"/>
        <rFont val="Times New Roman"/>
        <family val="1"/>
      </rPr>
      <t>2079 tašk.</t>
    </r>
  </si>
  <si>
    <r>
      <t xml:space="preserve">Varžybų rekordas: </t>
    </r>
    <r>
      <rPr>
        <b/>
        <sz val="10"/>
        <rFont val="Times New Roman"/>
        <family val="1"/>
      </rPr>
      <t>2146 tašk.</t>
    </r>
  </si>
  <si>
    <t>Dzindzalietaitė</t>
  </si>
  <si>
    <t>J. Trbienė</t>
  </si>
  <si>
    <t>1993.07.14</t>
  </si>
  <si>
    <t>Žvirblis</t>
  </si>
  <si>
    <t>J. Tribienė</t>
  </si>
  <si>
    <t>1993.04.21</t>
  </si>
  <si>
    <t>Žalgevičius</t>
  </si>
  <si>
    <t>Audrius</t>
  </si>
  <si>
    <t>1991.10.03</t>
  </si>
  <si>
    <t>Kondrotas</t>
  </si>
  <si>
    <t>1993.08.12</t>
  </si>
  <si>
    <t>1994.06.19</t>
  </si>
  <si>
    <t>Vilius</t>
  </si>
  <si>
    <t>Tarasevičius</t>
  </si>
  <si>
    <t>1992.12.02</t>
  </si>
  <si>
    <t>1992.04.06</t>
  </si>
  <si>
    <t>1992.09.01</t>
  </si>
  <si>
    <t>Nerijus</t>
  </si>
  <si>
    <t>Rimkevičius</t>
  </si>
  <si>
    <t>1992.08.30</t>
  </si>
  <si>
    <t>Justrina</t>
  </si>
  <si>
    <t>Šulcaitė</t>
  </si>
  <si>
    <t>1992.08.23</t>
  </si>
  <si>
    <t>Baliutavičiūtė</t>
  </si>
  <si>
    <t>1992.02.21</t>
  </si>
  <si>
    <t>Irmantas</t>
  </si>
  <si>
    <t>Lianzbergas</t>
  </si>
  <si>
    <t>1991.03.05</t>
  </si>
  <si>
    <t>Martynas</t>
  </si>
  <si>
    <t>Verenkevičius</t>
  </si>
  <si>
    <t>1991.11.22</t>
  </si>
  <si>
    <t>b/k</t>
  </si>
  <si>
    <t>Edgaras</t>
  </si>
  <si>
    <t>Lindinas</t>
  </si>
  <si>
    <t>L. Maceika</t>
  </si>
  <si>
    <t>1991.06.22</t>
  </si>
  <si>
    <t>Robertas</t>
  </si>
  <si>
    <t>Sičiovas</t>
  </si>
  <si>
    <t>D. Maceikienė</t>
  </si>
  <si>
    <t>1994.09.10</t>
  </si>
  <si>
    <t>Michalauskas</t>
  </si>
  <si>
    <t>1994.01.13</t>
  </si>
  <si>
    <t>Greta</t>
  </si>
  <si>
    <t>Karpavičiūtė</t>
  </si>
  <si>
    <t>1993.01.18</t>
  </si>
  <si>
    <t>Šimkutė</t>
  </si>
  <si>
    <t>1991.03.16</t>
  </si>
  <si>
    <t>Kornelija</t>
  </si>
  <si>
    <t>Budreckytė</t>
  </si>
  <si>
    <t>1993.04.16</t>
  </si>
  <si>
    <t>1991.02.01</t>
  </si>
  <si>
    <t>Jonas</t>
  </si>
  <si>
    <t>Andriulis</t>
  </si>
  <si>
    <t>1993.06.25</t>
  </si>
  <si>
    <t>Krencius</t>
  </si>
  <si>
    <t>1993.02.10</t>
  </si>
  <si>
    <t>Kęstutis</t>
  </si>
  <si>
    <t>1993.03.11</t>
  </si>
  <si>
    <t>Edvinas</t>
  </si>
  <si>
    <t>Geležinis</t>
  </si>
  <si>
    <t>1990.10.02</t>
  </si>
  <si>
    <t>Stapušaitis</t>
  </si>
  <si>
    <t>1992.10.09</t>
  </si>
  <si>
    <t>Saulius</t>
  </si>
  <si>
    <t>1991.02.14</t>
  </si>
  <si>
    <t>Bučinskas</t>
  </si>
  <si>
    <t>1992.01.01</t>
  </si>
  <si>
    <t>1991.09.01</t>
  </si>
  <si>
    <t>Milda</t>
  </si>
  <si>
    <t>Armalytė</t>
  </si>
  <si>
    <t>1991.06.09</t>
  </si>
  <si>
    <t>Ligita</t>
  </si>
  <si>
    <t>Venskutė</t>
  </si>
  <si>
    <t>1992.04.08</t>
  </si>
  <si>
    <t>Vytautas</t>
  </si>
  <si>
    <t>Skrebė</t>
  </si>
  <si>
    <t>1992.07.19</t>
  </si>
  <si>
    <t>1991.10.15</t>
  </si>
  <si>
    <t>Vilimas</t>
  </si>
  <si>
    <t>1994.01.22</t>
  </si>
  <si>
    <t>1993.04.01</t>
  </si>
  <si>
    <t>Martinas</t>
  </si>
  <si>
    <t>J. Spudis</t>
  </si>
  <si>
    <t>1992.07.11</t>
  </si>
  <si>
    <t>Haroldas</t>
  </si>
  <si>
    <t>Domkus</t>
  </si>
  <si>
    <t>1994.07.15</t>
  </si>
  <si>
    <t>Eglė</t>
  </si>
  <si>
    <t>Pleskūnaitė</t>
  </si>
  <si>
    <t>1995.01.02</t>
  </si>
  <si>
    <t>V. Žiedienė, J. Spudis</t>
  </si>
  <si>
    <t>1992.06.08</t>
  </si>
  <si>
    <t>Nedas</t>
  </si>
  <si>
    <t>Stakaitis</t>
  </si>
  <si>
    <t>1994.10.09</t>
  </si>
  <si>
    <t>Šliažas</t>
  </si>
  <si>
    <t>1993.06.16</t>
  </si>
  <si>
    <t>Eva</t>
  </si>
  <si>
    <t>Misiūnaitė</t>
  </si>
  <si>
    <t>1991.12.04</t>
  </si>
  <si>
    <t>1991.04.06</t>
  </si>
  <si>
    <t>Daugintis</t>
  </si>
  <si>
    <t>1993.03.22</t>
  </si>
  <si>
    <t>1991.05.11</t>
  </si>
  <si>
    <t>Petrauskaitė</t>
  </si>
  <si>
    <t>1996.09.25</t>
  </si>
  <si>
    <t>Šiškevičius</t>
  </si>
  <si>
    <t>1993.11.29</t>
  </si>
  <si>
    <t>Žalys</t>
  </si>
  <si>
    <t>1991.11.14</t>
  </si>
  <si>
    <t>Julius</t>
  </si>
  <si>
    <t>Petryla</t>
  </si>
  <si>
    <t>1992.01.07</t>
  </si>
  <si>
    <t>Kurkudelytė</t>
  </si>
  <si>
    <t>1992.04.17</t>
  </si>
  <si>
    <t>Šiuša</t>
  </si>
  <si>
    <t>1992.07.23</t>
  </si>
  <si>
    <t>Akvilė</t>
  </si>
  <si>
    <t>1996.06.16</t>
  </si>
  <si>
    <t>1993.08.26</t>
  </si>
  <si>
    <t>Kiršinas</t>
  </si>
  <si>
    <t>1992.05.08</t>
  </si>
  <si>
    <t>Ignas</t>
  </si>
  <si>
    <t>Lukoševičius</t>
  </si>
  <si>
    <t>D. Jankauskaitė, N. Sabaliauskienė</t>
  </si>
  <si>
    <t>1991.10.07</t>
  </si>
  <si>
    <t>Kaunas</t>
  </si>
  <si>
    <t>Sodeikaitė</t>
  </si>
  <si>
    <t>Laurynas</t>
  </si>
  <si>
    <t>Jagelavičius</t>
  </si>
  <si>
    <t>1993.03.15</t>
  </si>
  <si>
    <t>Daškevičius</t>
  </si>
  <si>
    <t>1992.10.06</t>
  </si>
  <si>
    <t>Rugevičius</t>
  </si>
  <si>
    <t>1993.06.08</t>
  </si>
  <si>
    <t>Micevičius</t>
  </si>
  <si>
    <t>1993.08.13</t>
  </si>
  <si>
    <t>Vyginta</t>
  </si>
  <si>
    <t>Plungytė</t>
  </si>
  <si>
    <t>1992.06.20</t>
  </si>
  <si>
    <t>Janca</t>
  </si>
  <si>
    <t>Matas</t>
  </si>
  <si>
    <t>Jurkonis</t>
  </si>
  <si>
    <t>1992.09.17</t>
  </si>
  <si>
    <t>Butkus</t>
  </si>
  <si>
    <t>1991.08.14</t>
  </si>
  <si>
    <t>Vainius</t>
  </si>
  <si>
    <t>Steponavičius</t>
  </si>
  <si>
    <t>1991.04.23</t>
  </si>
  <si>
    <t>1991.07.18</t>
  </si>
  <si>
    <t>1991.05.30</t>
  </si>
  <si>
    <t>Puščius</t>
  </si>
  <si>
    <t>1991.01.16</t>
  </si>
  <si>
    <t>Martyna</t>
  </si>
  <si>
    <t>Špokevičiūtė</t>
  </si>
  <si>
    <t>1993.11.12</t>
  </si>
  <si>
    <t>Stulpinaitė</t>
  </si>
  <si>
    <t>1992.06.10</t>
  </si>
  <si>
    <t>1993.07.17</t>
  </si>
  <si>
    <t>Kupstytė</t>
  </si>
  <si>
    <t>V. Kokarskaja</t>
  </si>
  <si>
    <t>1992.03.09</t>
  </si>
  <si>
    <t>Aušra</t>
  </si>
  <si>
    <t>Leonavičiūtė</t>
  </si>
  <si>
    <t>1992.06.18</t>
  </si>
  <si>
    <t>Lina</t>
  </si>
  <si>
    <t>Grinevičiūtė</t>
  </si>
  <si>
    <t>1991.03.15</t>
  </si>
  <si>
    <t>L. Stanienė</t>
  </si>
  <si>
    <t>Donatas</t>
  </si>
  <si>
    <t>Kuniauskas</t>
  </si>
  <si>
    <t>1993.05.02</t>
  </si>
  <si>
    <t>Saikavičius</t>
  </si>
  <si>
    <t>L. M. Norbutai</t>
  </si>
  <si>
    <t>1992.07.25</t>
  </si>
  <si>
    <t>Kelmė r.</t>
  </si>
  <si>
    <t>Jurbarko r.</t>
  </si>
  <si>
    <t>Šimkus</t>
  </si>
  <si>
    <t>E. Zaniauskas</t>
  </si>
  <si>
    <t>1993.04.24</t>
  </si>
  <si>
    <t>Plungė</t>
  </si>
  <si>
    <t>Plungės meška</t>
  </si>
  <si>
    <t>Vilmantas</t>
  </si>
  <si>
    <t>Montrimas</t>
  </si>
  <si>
    <t>1992.01.14</t>
  </si>
  <si>
    <t>Rimeikis</t>
  </si>
  <si>
    <t>1991.01.31</t>
  </si>
  <si>
    <t>Bieliauskas</t>
  </si>
  <si>
    <t>1991.12.06</t>
  </si>
  <si>
    <t>Kazys</t>
  </si>
  <si>
    <t>Pacevičius</t>
  </si>
  <si>
    <t>1991.10.30</t>
  </si>
  <si>
    <t>Mykolaitis</t>
  </si>
  <si>
    <t>1992.01.23</t>
  </si>
  <si>
    <t>Petreikytė</t>
  </si>
  <si>
    <t>1993.12.12</t>
  </si>
  <si>
    <t>Murnikas</t>
  </si>
  <si>
    <t>1992.07.04</t>
  </si>
  <si>
    <t>Dalia</t>
  </si>
  <si>
    <t>Gintalaitė</t>
  </si>
  <si>
    <t>1992.11.20</t>
  </si>
  <si>
    <t>Preibys</t>
  </si>
  <si>
    <t>1992.08.05</t>
  </si>
  <si>
    <t>Valdas</t>
  </si>
  <si>
    <t>Tamošauskas</t>
  </si>
  <si>
    <t>1993.05.07</t>
  </si>
  <si>
    <t>Artūras</t>
  </si>
  <si>
    <t>Raudonis</t>
  </si>
  <si>
    <t>1993.07.02</t>
  </si>
  <si>
    <t>Rachmanovaitė</t>
  </si>
  <si>
    <t>1994.09.03</t>
  </si>
  <si>
    <t>Milašius</t>
  </si>
  <si>
    <t>1995.01.21</t>
  </si>
  <si>
    <t>Edita</t>
  </si>
  <si>
    <t>Gelžinytė</t>
  </si>
  <si>
    <t>1995.02.27</t>
  </si>
  <si>
    <t>Tadas</t>
  </si>
  <si>
    <t>Žiūra</t>
  </si>
  <si>
    <t>1994.01.10</t>
  </si>
  <si>
    <t>Jašinskas</t>
  </si>
  <si>
    <t>1994.03.24</t>
  </si>
  <si>
    <t>Gabrielė</t>
  </si>
  <si>
    <t>Šlapokaitė</t>
  </si>
  <si>
    <t>1994.11.01</t>
  </si>
  <si>
    <t>Neringa</t>
  </si>
  <si>
    <t>Starkevičiūtė</t>
  </si>
  <si>
    <t>A. Starkevičius</t>
  </si>
  <si>
    <t>1992.08.02</t>
  </si>
  <si>
    <t>Augustė</t>
  </si>
  <si>
    <t>Labenskytė</t>
  </si>
  <si>
    <t>1993.08.03</t>
  </si>
  <si>
    <t>Sigitas</t>
  </si>
  <si>
    <t>Lazdinauskas</t>
  </si>
  <si>
    <t>1993.05.06</t>
  </si>
  <si>
    <t>Biržai</t>
  </si>
  <si>
    <t>V. Bagomolovas</t>
  </si>
  <si>
    <t>Arnas</t>
  </si>
  <si>
    <t>Petravičius</t>
  </si>
  <si>
    <t>K. Strelcovas</t>
  </si>
  <si>
    <t>1991.02.28</t>
  </si>
  <si>
    <t>Burčikas</t>
  </si>
  <si>
    <t>1992.06.15</t>
  </si>
  <si>
    <t>V. Bagamolovas</t>
  </si>
  <si>
    <t>Dovydas</t>
  </si>
  <si>
    <t>Kriukas</t>
  </si>
  <si>
    <t>1992.12.14</t>
  </si>
  <si>
    <t>1993.03.14</t>
  </si>
  <si>
    <t>Ulevičius</t>
  </si>
  <si>
    <t>Vaidotas</t>
  </si>
  <si>
    <t>Skvereckaitis</t>
  </si>
  <si>
    <t>1992.09.30</t>
  </si>
  <si>
    <t>1991.06.18</t>
  </si>
  <si>
    <t>Rūta</t>
  </si>
  <si>
    <t>Cimarmanaitė</t>
  </si>
  <si>
    <t>Egidijus</t>
  </si>
  <si>
    <t>Galvanauskas</t>
  </si>
  <si>
    <t>1993.11.17</t>
  </si>
  <si>
    <t>Simas</t>
  </si>
  <si>
    <t>Petrauskas</t>
  </si>
  <si>
    <t>A. Šilauskas</t>
  </si>
  <si>
    <t>1992.04.21</t>
  </si>
  <si>
    <t>Klaipėda</t>
  </si>
  <si>
    <t>Gintaras</t>
  </si>
  <si>
    <t>Jokšas</t>
  </si>
  <si>
    <t>1992.07.27</t>
  </si>
  <si>
    <t>Darius</t>
  </si>
  <si>
    <t>Každailis</t>
  </si>
  <si>
    <t>1995.02.08</t>
  </si>
  <si>
    <t>Brigita</t>
  </si>
  <si>
    <t>1994.03.26</t>
  </si>
  <si>
    <t>Urbonaitė</t>
  </si>
  <si>
    <t>1994.09.21</t>
  </si>
  <si>
    <t>Motiejauskaitė</t>
  </si>
  <si>
    <t>1996.02.16</t>
  </si>
  <si>
    <t>Simona</t>
  </si>
  <si>
    <t>Dobilaitė</t>
  </si>
  <si>
    <t>1995.05.23</t>
  </si>
  <si>
    <t>Živilė</t>
  </si>
  <si>
    <t>Brokoriūtė</t>
  </si>
  <si>
    <t>1992.01.25</t>
  </si>
  <si>
    <t>Viltė</t>
  </si>
  <si>
    <t>Beržinskaitė</t>
  </si>
  <si>
    <t>1992.02.19</t>
  </si>
  <si>
    <t>Duoblys</t>
  </si>
  <si>
    <t>1992.11.03</t>
  </si>
  <si>
    <t>J. Martinkus</t>
  </si>
  <si>
    <t>J. R. Beržinskai</t>
  </si>
  <si>
    <t>Masandukaitė</t>
  </si>
  <si>
    <t>A. Lukošaitis</t>
  </si>
  <si>
    <t>1992.07.16</t>
  </si>
  <si>
    <t>Šiaulių r.</t>
  </si>
  <si>
    <t>Justinas</t>
  </si>
  <si>
    <t>Lukošius</t>
  </si>
  <si>
    <t>1993.01.14</t>
  </si>
  <si>
    <t>Maksims</t>
  </si>
  <si>
    <t>Petrakovs</t>
  </si>
  <si>
    <t>1991.09.21</t>
  </si>
  <si>
    <t>S. Petrakovs</t>
  </si>
  <si>
    <t>Daugavpils r.</t>
  </si>
  <si>
    <t>Jānis</t>
  </si>
  <si>
    <t>Vilcāns</t>
  </si>
  <si>
    <t>1991.11.12</t>
  </si>
  <si>
    <t>S. Petrakova</t>
  </si>
  <si>
    <t>Genādijs</t>
  </si>
  <si>
    <t>Havrovs</t>
  </si>
  <si>
    <t>1992.12.03</t>
  </si>
  <si>
    <t>Sintija</t>
  </si>
  <si>
    <t>Dilāne</t>
  </si>
  <si>
    <t>1992.12.24</t>
  </si>
  <si>
    <t>Annija</t>
  </si>
  <si>
    <t>Trubiņa</t>
  </si>
  <si>
    <t>1992.09.02</t>
  </si>
  <si>
    <t>Artūrs</t>
  </si>
  <si>
    <t>Čeirāns</t>
  </si>
  <si>
    <t>1992.05.06</t>
  </si>
  <si>
    <t>Orinta</t>
  </si>
  <si>
    <t>Stanislovaitytė</t>
  </si>
  <si>
    <t>1994.08.02</t>
  </si>
  <si>
    <t>Ieva</t>
  </si>
  <si>
    <t>Tkačenka</t>
  </si>
  <si>
    <t>Vilčinskienė</t>
  </si>
  <si>
    <t>1994.07.02</t>
  </si>
  <si>
    <t>Žydrūnas</t>
  </si>
  <si>
    <t>Melenis</t>
  </si>
  <si>
    <t>1993.12.30</t>
  </si>
  <si>
    <t>Erikas</t>
  </si>
  <si>
    <t>Unglininkas</t>
  </si>
  <si>
    <t>1993.12.22</t>
  </si>
  <si>
    <t>1990.01.12</t>
  </si>
  <si>
    <t>DNS</t>
  </si>
  <si>
    <t>DNF</t>
  </si>
  <si>
    <t>0.0</t>
  </si>
  <si>
    <t>DQ</t>
  </si>
  <si>
    <t>NM</t>
  </si>
</sst>
</file>

<file path=xl/styles.xml><?xml version="1.0" encoding="utf-8"?>
<styleSheet xmlns="http://schemas.openxmlformats.org/spreadsheetml/2006/main">
  <numFmts count="4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;[Red]0.00"/>
    <numFmt numFmtId="179" formatCode="0.00_ ;\-0.00\ 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m:ss.00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[$€-2]\ #,##0.00_);[Red]\([$€-2]\ #,##0.00\)"/>
    <numFmt numFmtId="195" formatCode="yyyy\-mm\-dd;@"/>
    <numFmt numFmtId="196" formatCode="mm:ss.00"/>
    <numFmt numFmtId="197" formatCode="[$-427]yyyy\ &quot;m.&quot;\ mmmm\ d\ &quot;d.&quot;"/>
    <numFmt numFmtId="198" formatCode="[$-F400]h:mm:ss\ AM/PM"/>
    <numFmt numFmtId="199" formatCode="ss.00"/>
    <numFmt numFmtId="200" formatCode="hh:mm;@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4" applyNumberFormat="0" applyAlignment="0" applyProtection="0"/>
    <xf numFmtId="0" fontId="5" fillId="24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2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8" borderId="8" applyNumberFormat="0" applyAlignment="0" applyProtection="0"/>
    <xf numFmtId="0" fontId="13" fillId="7" borderId="4" applyNumberFormat="0" applyAlignment="0" applyProtection="0"/>
    <xf numFmtId="0" fontId="14" fillId="0" borderId="9" applyNumberFormat="0" applyFill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9" borderId="10" applyNumberFormat="0" applyFont="0" applyAlignment="0" applyProtection="0"/>
    <xf numFmtId="0" fontId="16" fillId="14" borderId="8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0" fillId="9" borderId="10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8" borderId="4" applyNumberFormat="0" applyAlignment="0" applyProtection="0"/>
    <xf numFmtId="0" fontId="18" fillId="0" borderId="11" applyNumberFormat="0" applyFill="0" applyAlignment="0" applyProtection="0"/>
    <xf numFmtId="0" fontId="14" fillId="0" borderId="9" applyNumberFormat="0" applyFill="0" applyAlignment="0" applyProtection="0"/>
    <xf numFmtId="0" fontId="5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86" applyFont="1">
      <alignment/>
      <protection/>
    </xf>
    <xf numFmtId="0" fontId="22" fillId="0" borderId="0" xfId="86" applyFont="1" applyAlignment="1">
      <alignment horizontal="right"/>
      <protection/>
    </xf>
    <xf numFmtId="47" fontId="23" fillId="0" borderId="0" xfId="86" applyNumberFormat="1" applyFont="1" applyFill="1" applyAlignment="1">
      <alignment horizontal="center" vertical="center"/>
      <protection/>
    </xf>
    <xf numFmtId="0" fontId="20" fillId="0" borderId="0" xfId="86" applyFont="1" applyAlignment="1">
      <alignment horizontal="center"/>
      <protection/>
    </xf>
    <xf numFmtId="0" fontId="21" fillId="0" borderId="0" xfId="86" applyFont="1" applyAlignment="1">
      <alignment horizontal="left"/>
      <protection/>
    </xf>
    <xf numFmtId="49" fontId="20" fillId="0" borderId="0" xfId="86" applyNumberFormat="1" applyFont="1">
      <alignment/>
      <protection/>
    </xf>
    <xf numFmtId="0" fontId="24" fillId="0" borderId="0" xfId="86" applyFont="1" applyAlignment="1">
      <alignment horizontal="left"/>
      <protection/>
    </xf>
    <xf numFmtId="0" fontId="21" fillId="0" borderId="0" xfId="86" applyFont="1" applyAlignment="1">
      <alignment horizontal="right"/>
      <protection/>
    </xf>
    <xf numFmtId="0" fontId="26" fillId="0" borderId="0" xfId="86" applyFont="1" applyAlignment="1">
      <alignment horizontal="center"/>
      <protection/>
    </xf>
    <xf numFmtId="0" fontId="24" fillId="0" borderId="13" xfId="86" applyFont="1" applyBorder="1" applyAlignment="1">
      <alignment horizontal="center"/>
      <protection/>
    </xf>
    <xf numFmtId="0" fontId="24" fillId="0" borderId="0" xfId="86" applyFont="1" applyAlignment="1">
      <alignment horizontal="center"/>
      <protection/>
    </xf>
    <xf numFmtId="0" fontId="30" fillId="0" borderId="13" xfId="86" applyFont="1" applyBorder="1" applyAlignment="1">
      <alignment horizontal="center"/>
      <protection/>
    </xf>
    <xf numFmtId="0" fontId="21" fillId="0" borderId="14" xfId="86" applyFont="1" applyBorder="1" applyAlignment="1">
      <alignment horizontal="right"/>
      <protection/>
    </xf>
    <xf numFmtId="0" fontId="31" fillId="0" borderId="15" xfId="86" applyFont="1" applyBorder="1" applyAlignment="1">
      <alignment horizontal="right"/>
      <protection/>
    </xf>
    <xf numFmtId="49" fontId="28" fillId="0" borderId="13" xfId="86" applyNumberFormat="1" applyFont="1" applyBorder="1" applyAlignment="1">
      <alignment horizontal="center"/>
      <protection/>
    </xf>
    <xf numFmtId="0" fontId="28" fillId="0" borderId="15" xfId="86" applyFont="1" applyBorder="1" applyAlignment="1">
      <alignment horizontal="left"/>
      <protection/>
    </xf>
    <xf numFmtId="0" fontId="32" fillId="0" borderId="13" xfId="86" applyFont="1" applyBorder="1" applyAlignment="1">
      <alignment horizontal="left"/>
      <protection/>
    </xf>
    <xf numFmtId="0" fontId="23" fillId="0" borderId="13" xfId="86" applyFont="1" applyBorder="1" applyAlignment="1">
      <alignment horizontal="center"/>
      <protection/>
    </xf>
    <xf numFmtId="0" fontId="21" fillId="0" borderId="0" xfId="86" applyNumberFormat="1" applyFont="1">
      <alignment/>
      <protection/>
    </xf>
    <xf numFmtId="0" fontId="24" fillId="0" borderId="16" xfId="86" applyFont="1" applyBorder="1" applyAlignment="1">
      <alignment horizontal="center"/>
      <protection/>
    </xf>
    <xf numFmtId="0" fontId="21" fillId="0" borderId="17" xfId="86" applyFont="1" applyBorder="1" applyAlignment="1">
      <alignment horizontal="right"/>
      <protection/>
    </xf>
    <xf numFmtId="0" fontId="24" fillId="0" borderId="18" xfId="86" applyFont="1" applyBorder="1" applyAlignment="1">
      <alignment horizontal="left"/>
      <protection/>
    </xf>
    <xf numFmtId="49" fontId="28" fillId="0" borderId="16" xfId="86" applyNumberFormat="1" applyFont="1" applyBorder="1" applyAlignment="1">
      <alignment horizontal="center"/>
      <protection/>
    </xf>
    <xf numFmtId="0" fontId="28" fillId="0" borderId="18" xfId="86" applyFont="1" applyBorder="1" applyAlignment="1">
      <alignment horizontal="left"/>
      <protection/>
    </xf>
    <xf numFmtId="0" fontId="28" fillId="0" borderId="16" xfId="86" applyFont="1" applyBorder="1" applyAlignment="1">
      <alignment horizontal="left"/>
      <protection/>
    </xf>
    <xf numFmtId="2" fontId="29" fillId="0" borderId="16" xfId="86" applyNumberFormat="1" applyFont="1" applyBorder="1" applyAlignment="1">
      <alignment horizontal="center"/>
      <protection/>
    </xf>
    <xf numFmtId="0" fontId="24" fillId="0" borderId="19" xfId="86" applyFont="1" applyBorder="1" applyAlignment="1">
      <alignment horizontal="center"/>
      <protection/>
    </xf>
    <xf numFmtId="0" fontId="26" fillId="0" borderId="20" xfId="86" applyFont="1" applyBorder="1" applyAlignment="1">
      <alignment horizontal="right"/>
      <protection/>
    </xf>
    <xf numFmtId="0" fontId="26" fillId="0" borderId="21" xfId="86" applyFont="1" applyBorder="1" applyAlignment="1">
      <alignment horizontal="left"/>
      <protection/>
    </xf>
    <xf numFmtId="0" fontId="26" fillId="0" borderId="21" xfId="86" applyFont="1" applyBorder="1" applyAlignment="1">
      <alignment horizontal="center"/>
      <protection/>
    </xf>
    <xf numFmtId="0" fontId="26" fillId="0" borderId="22" xfId="86" applyFont="1" applyBorder="1" applyAlignment="1">
      <alignment horizontal="center"/>
      <protection/>
    </xf>
    <xf numFmtId="0" fontId="26" fillId="0" borderId="23" xfId="86" applyFont="1" applyBorder="1" applyAlignment="1">
      <alignment horizontal="center"/>
      <protection/>
    </xf>
    <xf numFmtId="0" fontId="24" fillId="0" borderId="24" xfId="86" applyFont="1" applyBorder="1" applyAlignment="1">
      <alignment horizontal="center"/>
      <protection/>
    </xf>
    <xf numFmtId="0" fontId="24" fillId="0" borderId="25" xfId="86" applyFont="1" applyBorder="1" applyAlignment="1">
      <alignment horizontal="left"/>
      <protection/>
    </xf>
    <xf numFmtId="0" fontId="27" fillId="0" borderId="26" xfId="86" applyFont="1" applyBorder="1" applyAlignment="1">
      <alignment horizontal="right"/>
      <protection/>
    </xf>
    <xf numFmtId="0" fontId="24" fillId="0" borderId="26" xfId="86" applyFont="1" applyBorder="1" applyAlignment="1">
      <alignment horizontal="center"/>
      <protection/>
    </xf>
    <xf numFmtId="0" fontId="24" fillId="0" borderId="27" xfId="86" applyFont="1" applyBorder="1" applyAlignment="1">
      <alignment horizontal="center"/>
      <protection/>
    </xf>
    <xf numFmtId="0" fontId="27" fillId="0" borderId="27" xfId="86" applyFont="1" applyBorder="1" applyAlignment="1">
      <alignment horizontal="center"/>
      <protection/>
    </xf>
    <xf numFmtId="0" fontId="28" fillId="0" borderId="27" xfId="86" applyFont="1" applyBorder="1" applyAlignment="1">
      <alignment horizontal="center"/>
      <protection/>
    </xf>
    <xf numFmtId="0" fontId="24" fillId="0" borderId="28" xfId="86" applyFont="1" applyBorder="1" applyAlignment="1">
      <alignment horizontal="center"/>
      <protection/>
    </xf>
    <xf numFmtId="0" fontId="25" fillId="0" borderId="22" xfId="86" applyFont="1" applyBorder="1" applyAlignment="1">
      <alignment horizontal="center"/>
      <protection/>
    </xf>
    <xf numFmtId="49" fontId="28" fillId="0" borderId="27" xfId="86" applyNumberFormat="1" applyFont="1" applyBorder="1" applyAlignment="1">
      <alignment horizontal="center"/>
      <protection/>
    </xf>
    <xf numFmtId="0" fontId="25" fillId="0" borderId="27" xfId="86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29" xfId="86" applyFont="1" applyBorder="1" applyAlignment="1">
      <alignment horizontal="center"/>
      <protection/>
    </xf>
    <xf numFmtId="0" fontId="30" fillId="0" borderId="16" xfId="86" applyFont="1" applyBorder="1" applyAlignment="1">
      <alignment horizontal="center"/>
      <protection/>
    </xf>
    <xf numFmtId="172" fontId="29" fillId="0" borderId="16" xfId="86" applyNumberFormat="1" applyFont="1" applyBorder="1" applyAlignment="1">
      <alignment horizontal="center"/>
      <protection/>
    </xf>
    <xf numFmtId="172" fontId="29" fillId="0" borderId="17" xfId="86" applyNumberFormat="1" applyFont="1" applyBorder="1" applyAlignment="1">
      <alignment horizontal="center"/>
      <protection/>
    </xf>
    <xf numFmtId="2" fontId="29" fillId="0" borderId="17" xfId="86" applyNumberFormat="1" applyFont="1" applyBorder="1" applyAlignment="1">
      <alignment horizontal="center"/>
      <protection/>
    </xf>
    <xf numFmtId="0" fontId="24" fillId="0" borderId="14" xfId="86" applyFont="1" applyBorder="1" applyAlignment="1">
      <alignment horizontal="center"/>
      <protection/>
    </xf>
    <xf numFmtId="0" fontId="23" fillId="0" borderId="16" xfId="86" applyFont="1" applyBorder="1" applyAlignment="1">
      <alignment horizontal="center"/>
      <protection/>
    </xf>
    <xf numFmtId="49" fontId="28" fillId="0" borderId="18" xfId="86" applyNumberFormat="1" applyFont="1" applyBorder="1" applyAlignment="1">
      <alignment horizontal="center"/>
      <protection/>
    </xf>
    <xf numFmtId="49" fontId="28" fillId="0" borderId="15" xfId="86" applyNumberFormat="1" applyFont="1" applyBorder="1" applyAlignment="1">
      <alignment horizontal="center"/>
      <protection/>
    </xf>
    <xf numFmtId="0" fontId="21" fillId="0" borderId="30" xfId="86" applyFont="1" applyBorder="1" applyAlignment="1">
      <alignment horizontal="right"/>
      <protection/>
    </xf>
    <xf numFmtId="0" fontId="24" fillId="0" borderId="31" xfId="86" applyFont="1" applyBorder="1" applyAlignment="1">
      <alignment horizontal="left"/>
      <protection/>
    </xf>
    <xf numFmtId="0" fontId="31" fillId="0" borderId="18" xfId="86" applyFont="1" applyBorder="1" applyAlignment="1">
      <alignment horizontal="right"/>
      <protection/>
    </xf>
    <xf numFmtId="0" fontId="23" fillId="0" borderId="18" xfId="86" applyFont="1" applyBorder="1" applyAlignment="1">
      <alignment horizontal="center"/>
      <protection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31" xfId="0" applyFont="1" applyBorder="1" applyAlignment="1">
      <alignment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6" borderId="16" xfId="86" applyFont="1" applyFill="1" applyBorder="1" applyAlignment="1">
      <alignment horizontal="center"/>
      <protection/>
    </xf>
    <xf numFmtId="2" fontId="29" fillId="26" borderId="16" xfId="86" applyNumberFormat="1" applyFont="1" applyFill="1" applyBorder="1" applyAlignment="1">
      <alignment horizontal="center"/>
      <protection/>
    </xf>
    <xf numFmtId="2" fontId="29" fillId="26" borderId="17" xfId="86" applyNumberFormat="1" applyFont="1" applyFill="1" applyBorder="1" applyAlignment="1">
      <alignment horizontal="center"/>
      <protection/>
    </xf>
    <xf numFmtId="0" fontId="34" fillId="0" borderId="0" xfId="0" applyFont="1" applyAlignment="1">
      <alignment horizontal="center"/>
    </xf>
    <xf numFmtId="49" fontId="20" fillId="0" borderId="0" xfId="86" applyNumberFormat="1" applyFont="1" applyAlignment="1">
      <alignment horizontal="center"/>
      <protection/>
    </xf>
  </cellXfs>
  <cellStyles count="9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_LC0210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I43"/>
  <sheetViews>
    <sheetView tabSelected="1" zoomScalePageLayoutView="0" workbookViewId="0" topLeftCell="A4">
      <selection activeCell="K18" sqref="K18"/>
    </sheetView>
  </sheetViews>
  <sheetFormatPr defaultColWidth="9.140625" defaultRowHeight="12.75"/>
  <sheetData>
    <row r="4" ht="15.75" customHeight="1"/>
    <row r="5" ht="15.75">
      <c r="C5" s="44"/>
    </row>
    <row r="6" ht="15.75">
      <c r="C6" s="44"/>
    </row>
    <row r="7" spans="1:9" ht="18">
      <c r="A7" s="67" t="s">
        <v>20</v>
      </c>
      <c r="B7" s="67"/>
      <c r="C7" s="67"/>
      <c r="D7" s="67"/>
      <c r="E7" s="67"/>
      <c r="F7" s="67"/>
      <c r="G7" s="67"/>
      <c r="H7" s="67"/>
      <c r="I7" s="67"/>
    </row>
    <row r="8" ht="15.75">
      <c r="C8" s="44"/>
    </row>
    <row r="9" spans="3:9" ht="18">
      <c r="C9" s="44"/>
      <c r="E9" s="67" t="s">
        <v>30</v>
      </c>
      <c r="F9" s="67"/>
      <c r="G9" s="67"/>
      <c r="H9" s="67"/>
      <c r="I9" s="67"/>
    </row>
    <row r="10" ht="15.75">
      <c r="C10" s="44"/>
    </row>
    <row r="12" ht="15.75">
      <c r="C12" s="44"/>
    </row>
    <row r="13" spans="3:5" ht="18">
      <c r="C13" s="44"/>
      <c r="E13" s="45"/>
    </row>
    <row r="14" ht="15.75">
      <c r="C14" s="44"/>
    </row>
    <row r="31" ht="15.75">
      <c r="G31" s="44" t="s">
        <v>105</v>
      </c>
    </row>
    <row r="40" spans="5:8" ht="12.75">
      <c r="E40" t="s">
        <v>31</v>
      </c>
      <c r="H40" t="s">
        <v>32</v>
      </c>
    </row>
    <row r="43" spans="5:8" ht="12.75">
      <c r="E43" t="s">
        <v>33</v>
      </c>
      <c r="H43" t="s">
        <v>34</v>
      </c>
    </row>
  </sheetData>
  <sheetProtection/>
  <mergeCells count="2">
    <mergeCell ref="A7:I7"/>
    <mergeCell ref="E9:I9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DRAW.Graphic.12" shapeId="9345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showZeros="0" zoomScalePageLayoutView="0" workbookViewId="0" topLeftCell="A7">
      <selection activeCell="K21" sqref="K21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4.7109375" style="1" customWidth="1"/>
    <col min="4" max="4" width="10.7109375" style="1" customWidth="1"/>
    <col min="5" max="5" width="9.421875" style="1" customWidth="1"/>
    <col min="6" max="6" width="11.57421875" style="1" customWidth="1"/>
    <col min="7" max="7" width="8.28125" style="1" customWidth="1"/>
    <col min="8" max="8" width="9.140625" style="1" customWidth="1"/>
    <col min="9" max="9" width="8.4218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I4" s="2" t="s">
        <v>106</v>
      </c>
      <c r="L4" s="8"/>
    </row>
    <row r="5" spans="1:12" ht="15.75">
      <c r="A5" s="5"/>
      <c r="B5" s="6" t="s">
        <v>75</v>
      </c>
      <c r="F5" s="7"/>
      <c r="G5" s="8"/>
      <c r="I5" s="2" t="s">
        <v>11</v>
      </c>
      <c r="L5" s="8"/>
    </row>
    <row r="6" spans="1:12" ht="15.75">
      <c r="A6" s="5"/>
      <c r="B6" s="6" t="s">
        <v>73</v>
      </c>
      <c r="F6" s="7"/>
      <c r="G6" s="8"/>
      <c r="J6" s="2"/>
      <c r="L6" s="8"/>
    </row>
    <row r="7" ht="12.75">
      <c r="K7" s="8"/>
    </row>
    <row r="8" ht="13.5" thickBot="1">
      <c r="B8" s="1" t="s">
        <v>115</v>
      </c>
    </row>
    <row r="9" spans="1:9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41" t="s">
        <v>19</v>
      </c>
      <c r="H9" s="41" t="s">
        <v>36</v>
      </c>
      <c r="I9" s="32" t="s">
        <v>9</v>
      </c>
    </row>
    <row r="10" spans="1:9" s="11" customFormat="1" ht="14.25" thickBot="1">
      <c r="A10" s="33"/>
      <c r="B10" s="34"/>
      <c r="C10" s="35" t="s">
        <v>10</v>
      </c>
      <c r="D10" s="36"/>
      <c r="E10" s="37"/>
      <c r="F10" s="38"/>
      <c r="G10" s="39" t="s">
        <v>26</v>
      </c>
      <c r="H10" s="42" t="s">
        <v>27</v>
      </c>
      <c r="I10" s="40"/>
    </row>
    <row r="11" spans="1:9" ht="12.75">
      <c r="A11" s="20">
        <v>1</v>
      </c>
      <c r="B11" s="21" t="s">
        <v>353</v>
      </c>
      <c r="C11" s="22" t="s">
        <v>354</v>
      </c>
      <c r="D11" s="23" t="s">
        <v>356</v>
      </c>
      <c r="E11" s="24" t="s">
        <v>351</v>
      </c>
      <c r="F11" s="25"/>
      <c r="G11" s="65">
        <v>15.26</v>
      </c>
      <c r="H11" s="26">
        <v>44.86</v>
      </c>
      <c r="I11" s="20">
        <f>SUM(G13:H13)</f>
        <v>1885</v>
      </c>
    </row>
    <row r="12" spans="1:9" ht="12.75">
      <c r="A12" s="47">
        <v>1</v>
      </c>
      <c r="B12" s="21"/>
      <c r="C12" s="57" t="s">
        <v>355</v>
      </c>
      <c r="D12" s="53"/>
      <c r="E12" s="24"/>
      <c r="F12" s="25"/>
      <c r="G12" s="48">
        <v>-1.5</v>
      </c>
      <c r="H12" s="26"/>
      <c r="I12" s="47">
        <f>I11</f>
        <v>1885</v>
      </c>
    </row>
    <row r="13" spans="1:9" ht="12.75">
      <c r="A13" s="12">
        <v>1</v>
      </c>
      <c r="B13" s="13"/>
      <c r="C13" s="14"/>
      <c r="D13" s="15"/>
      <c r="E13" s="16"/>
      <c r="F13" s="17"/>
      <c r="G13" s="10">
        <f>IF(ISBLANK(G11),"",TRUNC(5.74352*(28.5-G11)^1.92))</f>
        <v>818</v>
      </c>
      <c r="H13" s="10">
        <f>IF(ISBLANK(H11),"",TRUNC(1.53775*(82-H11-0.000115740740740741)^1.81))</f>
        <v>1067</v>
      </c>
      <c r="I13" s="18">
        <f>I11</f>
        <v>1885</v>
      </c>
    </row>
    <row r="14" spans="1:9" ht="12.75">
      <c r="A14" s="20">
        <v>2</v>
      </c>
      <c r="B14" s="21" t="s">
        <v>191</v>
      </c>
      <c r="C14" s="22" t="s">
        <v>225</v>
      </c>
      <c r="D14" s="23" t="s">
        <v>226</v>
      </c>
      <c r="E14" s="24" t="s">
        <v>11</v>
      </c>
      <c r="F14" s="25" t="s">
        <v>39</v>
      </c>
      <c r="G14" s="26">
        <v>16.52</v>
      </c>
      <c r="H14" s="26">
        <v>46.08</v>
      </c>
      <c r="I14" s="20">
        <f>SUM(G16:H16)</f>
        <v>1679</v>
      </c>
    </row>
    <row r="15" spans="1:9" ht="12.75">
      <c r="A15" s="47">
        <v>2</v>
      </c>
      <c r="B15" s="21"/>
      <c r="C15" s="57" t="s">
        <v>38</v>
      </c>
      <c r="D15" s="53"/>
      <c r="E15" s="24"/>
      <c r="F15" s="25"/>
      <c r="G15" s="48">
        <v>-1</v>
      </c>
      <c r="H15" s="26"/>
      <c r="I15" s="20"/>
    </row>
    <row r="16" spans="1:11" ht="12.75">
      <c r="A16" s="12">
        <v>2</v>
      </c>
      <c r="B16" s="13"/>
      <c r="C16" s="14"/>
      <c r="D16" s="15"/>
      <c r="E16" s="16"/>
      <c r="F16" s="17"/>
      <c r="G16" s="10">
        <f>IF(ISBLANK(G14),"",TRUNC(5.74352*(28.5-G14)^1.92))</f>
        <v>675</v>
      </c>
      <c r="H16" s="10">
        <f>IF(ISBLANK(H14),"",TRUNC(1.53775*(82-H14-0.000115740740740741)^1.81))</f>
        <v>1004</v>
      </c>
      <c r="I16" s="18">
        <f>I14</f>
        <v>1679</v>
      </c>
      <c r="K16" s="19"/>
    </row>
    <row r="17" spans="1:9" ht="12.75">
      <c r="A17" s="20">
        <v>3</v>
      </c>
      <c r="B17" s="21" t="s">
        <v>88</v>
      </c>
      <c r="C17" s="22" t="s">
        <v>218</v>
      </c>
      <c r="D17" s="23" t="s">
        <v>219</v>
      </c>
      <c r="E17" s="24" t="s">
        <v>11</v>
      </c>
      <c r="F17" s="25" t="s">
        <v>39</v>
      </c>
      <c r="G17" s="26">
        <v>16.66</v>
      </c>
      <c r="H17" s="26">
        <v>46.01</v>
      </c>
      <c r="I17" s="20">
        <f>SUM(G19:H19)</f>
        <v>1668</v>
      </c>
    </row>
    <row r="18" spans="1:11" ht="12.75">
      <c r="A18" s="47">
        <v>3</v>
      </c>
      <c r="B18" s="21"/>
      <c r="C18" s="57" t="s">
        <v>38</v>
      </c>
      <c r="D18" s="53"/>
      <c r="E18" s="24"/>
      <c r="F18" s="25"/>
      <c r="G18" s="48">
        <v>-1.5</v>
      </c>
      <c r="H18" s="26"/>
      <c r="I18" s="47">
        <f>I17</f>
        <v>1668</v>
      </c>
      <c r="K18" s="19"/>
    </row>
    <row r="19" spans="1:9" ht="12.75">
      <c r="A19" s="12">
        <v>3</v>
      </c>
      <c r="B19" s="13"/>
      <c r="C19" s="14"/>
      <c r="D19" s="15"/>
      <c r="E19" s="16"/>
      <c r="F19" s="17"/>
      <c r="G19" s="10">
        <f>IF(ISBLANK(G17),"",TRUNC(5.74352*(28.5-G17)^1.92))</f>
        <v>660</v>
      </c>
      <c r="H19" s="10">
        <f>IF(ISBLANK(H17),"",TRUNC(1.53775*(82-H17-0.000115740740740741)^1.81))</f>
        <v>1008</v>
      </c>
      <c r="I19" s="18">
        <f>I17</f>
        <v>1668</v>
      </c>
    </row>
    <row r="20" spans="1:9" ht="12.75">
      <c r="A20" s="20">
        <v>4</v>
      </c>
      <c r="B20" s="21" t="s">
        <v>97</v>
      </c>
      <c r="C20" s="22" t="s">
        <v>98</v>
      </c>
      <c r="D20" s="23" t="s">
        <v>132</v>
      </c>
      <c r="E20" s="24" t="s">
        <v>11</v>
      </c>
      <c r="F20" s="25" t="s">
        <v>91</v>
      </c>
      <c r="G20" s="26">
        <v>17.17</v>
      </c>
      <c r="H20" s="26">
        <v>46.89</v>
      </c>
      <c r="I20" s="20">
        <f>SUM(G22:H22)</f>
        <v>1571</v>
      </c>
    </row>
    <row r="21" spans="1:9" ht="12.75">
      <c r="A21" s="47">
        <v>4</v>
      </c>
      <c r="B21" s="21"/>
      <c r="C21" s="57" t="s">
        <v>90</v>
      </c>
      <c r="D21" s="53"/>
      <c r="E21" s="24"/>
      <c r="F21" s="25"/>
      <c r="G21" s="48">
        <v>-1</v>
      </c>
      <c r="H21" s="26"/>
      <c r="I21" s="20"/>
    </row>
    <row r="22" spans="1:9" ht="12.75">
      <c r="A22" s="12">
        <v>4</v>
      </c>
      <c r="B22" s="13"/>
      <c r="C22" s="14"/>
      <c r="D22" s="15"/>
      <c r="E22" s="16"/>
      <c r="F22" s="17"/>
      <c r="G22" s="10">
        <f>IF(ISBLANK(G20),"",TRUNC(5.74352*(28.5-G20)^1.92))</f>
        <v>607</v>
      </c>
      <c r="H22" s="10">
        <f>IF(ISBLANK(H20),"",TRUNC(1.53775*(82-H20-0.000115740740740741)^1.81))</f>
        <v>964</v>
      </c>
      <c r="I22" s="18">
        <f>I20</f>
        <v>1571</v>
      </c>
    </row>
    <row r="23" spans="1:9" ht="12.75">
      <c r="A23" s="20">
        <v>5</v>
      </c>
      <c r="B23" s="21" t="s">
        <v>227</v>
      </c>
      <c r="C23" s="22" t="s">
        <v>228</v>
      </c>
      <c r="D23" s="23" t="s">
        <v>229</v>
      </c>
      <c r="E23" s="24" t="s">
        <v>11</v>
      </c>
      <c r="F23" s="25" t="s">
        <v>39</v>
      </c>
      <c r="G23" s="26">
        <v>16.91</v>
      </c>
      <c r="H23" s="26">
        <v>47.82</v>
      </c>
      <c r="I23" s="20">
        <f>SUM(G25:H25)</f>
        <v>1552</v>
      </c>
    </row>
    <row r="24" spans="1:9" ht="12.75">
      <c r="A24" s="47">
        <v>5</v>
      </c>
      <c r="B24" s="21"/>
      <c r="C24" s="57" t="s">
        <v>199</v>
      </c>
      <c r="D24" s="53"/>
      <c r="E24" s="24"/>
      <c r="F24" s="25"/>
      <c r="G24" s="48">
        <v>-1.5</v>
      </c>
      <c r="H24" s="26"/>
      <c r="I24" s="47">
        <f>I23</f>
        <v>1552</v>
      </c>
    </row>
    <row r="25" spans="1:9" ht="12.75">
      <c r="A25" s="12">
        <v>5</v>
      </c>
      <c r="B25" s="13"/>
      <c r="C25" s="14"/>
      <c r="D25" s="15"/>
      <c r="E25" s="16"/>
      <c r="F25" s="17"/>
      <c r="G25" s="10">
        <f>IF(ISBLANK(G23),"",TRUNC(5.74352*(28.5-G23)^1.92))</f>
        <v>634</v>
      </c>
      <c r="H25" s="10">
        <f>IF(ISBLANK(H23),"",TRUNC(1.53775*(82-H23-0.000115740740740741)^1.81))</f>
        <v>918</v>
      </c>
      <c r="I25" s="18">
        <f>I23</f>
        <v>1552</v>
      </c>
    </row>
    <row r="26" spans="1:9" ht="12.75">
      <c r="A26" s="20">
        <v>6</v>
      </c>
      <c r="B26" s="21" t="s">
        <v>306</v>
      </c>
      <c r="C26" s="22" t="s">
        <v>307</v>
      </c>
      <c r="D26" s="23" t="s">
        <v>308</v>
      </c>
      <c r="E26" s="24" t="s">
        <v>297</v>
      </c>
      <c r="F26" s="25" t="s">
        <v>298</v>
      </c>
      <c r="G26" s="26">
        <v>20.05</v>
      </c>
      <c r="H26" s="26">
        <v>47.65</v>
      </c>
      <c r="I26" s="20">
        <f>SUM(G28:H28)</f>
        <v>1271</v>
      </c>
    </row>
    <row r="27" spans="1:9" ht="12.75">
      <c r="A27" s="47">
        <v>6</v>
      </c>
      <c r="B27" s="21"/>
      <c r="C27" s="57" t="s">
        <v>295</v>
      </c>
      <c r="D27" s="53"/>
      <c r="E27" s="24"/>
      <c r="F27" s="25"/>
      <c r="G27" s="48">
        <v>-1</v>
      </c>
      <c r="H27" s="26"/>
      <c r="I27" s="20"/>
    </row>
    <row r="28" spans="1:9" ht="12.75">
      <c r="A28" s="12">
        <v>6</v>
      </c>
      <c r="B28" s="13"/>
      <c r="C28" s="14"/>
      <c r="D28" s="15"/>
      <c r="E28" s="16"/>
      <c r="F28" s="17"/>
      <c r="G28" s="10">
        <f>IF(ISBLANK(G26),"",TRUNC(5.74352*(28.5-G26)^1.92))</f>
        <v>345</v>
      </c>
      <c r="H28" s="10">
        <f>IF(ISBLANK(H26),"",TRUNC(1.53775*(82-H26-0.000115740740740741)^1.81))</f>
        <v>926</v>
      </c>
      <c r="I28" s="18">
        <f>I26</f>
        <v>1271</v>
      </c>
    </row>
    <row r="29" spans="1:9" ht="12.75">
      <c r="A29" s="20">
        <v>7</v>
      </c>
      <c r="B29" s="21" t="s">
        <v>82</v>
      </c>
      <c r="C29" s="22" t="s">
        <v>223</v>
      </c>
      <c r="D29" s="23" t="s">
        <v>224</v>
      </c>
      <c r="E29" s="24" t="s">
        <v>11</v>
      </c>
      <c r="F29" s="25" t="s">
        <v>39</v>
      </c>
      <c r="G29" s="26">
        <v>22.98</v>
      </c>
      <c r="H29" s="26">
        <v>44.93</v>
      </c>
      <c r="I29" s="20">
        <f>SUM(G31:H31)</f>
        <v>1215</v>
      </c>
    </row>
    <row r="30" spans="1:9" ht="12.75">
      <c r="A30" s="47">
        <v>7</v>
      </c>
      <c r="B30" s="21"/>
      <c r="C30" s="57" t="s">
        <v>199</v>
      </c>
      <c r="D30" s="53"/>
      <c r="E30" s="24"/>
      <c r="F30" s="25"/>
      <c r="G30" s="48">
        <v>-1</v>
      </c>
      <c r="H30" s="26"/>
      <c r="I30" s="20"/>
    </row>
    <row r="31" spans="1:9" ht="12.75">
      <c r="A31" s="12">
        <v>7</v>
      </c>
      <c r="B31" s="13"/>
      <c r="C31" s="14"/>
      <c r="D31" s="15"/>
      <c r="E31" s="16"/>
      <c r="F31" s="17"/>
      <c r="G31" s="10">
        <f>IF(ISBLANK(G29),"",TRUNC(5.74352*(28.5-G29)^1.92))</f>
        <v>152</v>
      </c>
      <c r="H31" s="10">
        <f>IF(ISBLANK(H29),"",TRUNC(1.53775*(82-H29-0.000115740740740741)^1.81))</f>
        <v>1063</v>
      </c>
      <c r="I31" s="18">
        <f>I29</f>
        <v>1215</v>
      </c>
    </row>
    <row r="32" spans="1:9" ht="12.75">
      <c r="A32" s="20"/>
      <c r="B32" s="21" t="s">
        <v>129</v>
      </c>
      <c r="C32" s="22" t="s">
        <v>130</v>
      </c>
      <c r="D32" s="23" t="s">
        <v>131</v>
      </c>
      <c r="E32" s="24" t="s">
        <v>11</v>
      </c>
      <c r="F32" s="25" t="s">
        <v>91</v>
      </c>
      <c r="G32" s="26" t="s">
        <v>446</v>
      </c>
      <c r="H32" s="26"/>
      <c r="I32" s="20" t="s">
        <v>446</v>
      </c>
    </row>
    <row r="33" spans="1:9" ht="12.75">
      <c r="A33" s="47"/>
      <c r="B33" s="21"/>
      <c r="C33" s="57" t="s">
        <v>90</v>
      </c>
      <c r="D33" s="53"/>
      <c r="E33" s="24"/>
      <c r="F33" s="25"/>
      <c r="G33" s="26"/>
      <c r="H33" s="26"/>
      <c r="I33" s="20"/>
    </row>
    <row r="34" spans="1:9" ht="12.75">
      <c r="A34" s="12"/>
      <c r="B34" s="13"/>
      <c r="C34" s="14"/>
      <c r="D34" s="15"/>
      <c r="E34" s="16"/>
      <c r="F34" s="17"/>
      <c r="G34" s="10"/>
      <c r="H34" s="10">
        <f>IF(ISBLANK(H32),"",TRUNC(1.53775*(82-H32-0.000115740740740741)^1.81))</f>
      </c>
      <c r="I34" s="18" t="str">
        <f>I32</f>
        <v>DNS</v>
      </c>
    </row>
    <row r="35" spans="1:9" ht="12.75">
      <c r="A35" s="20"/>
      <c r="B35" s="21" t="s">
        <v>145</v>
      </c>
      <c r="C35" s="22" t="s">
        <v>146</v>
      </c>
      <c r="D35" s="23" t="s">
        <v>147</v>
      </c>
      <c r="E35" s="24" t="s">
        <v>11</v>
      </c>
      <c r="F35" s="25" t="s">
        <v>91</v>
      </c>
      <c r="G35" s="26" t="s">
        <v>446</v>
      </c>
      <c r="H35" s="26"/>
      <c r="I35" s="20" t="s">
        <v>446</v>
      </c>
    </row>
    <row r="36" spans="1:9" ht="12.75">
      <c r="A36" s="47"/>
      <c r="B36" s="21"/>
      <c r="C36" s="57" t="s">
        <v>90</v>
      </c>
      <c r="D36" s="53"/>
      <c r="E36" s="24"/>
      <c r="F36" s="25"/>
      <c r="G36" s="26"/>
      <c r="H36" s="26"/>
      <c r="I36" s="20"/>
    </row>
    <row r="37" spans="1:9" ht="12.75">
      <c r="A37" s="12"/>
      <c r="B37" s="13"/>
      <c r="C37" s="14"/>
      <c r="D37" s="15"/>
      <c r="E37" s="16"/>
      <c r="F37" s="17"/>
      <c r="G37" s="10"/>
      <c r="H37" s="10">
        <f>IF(ISBLANK(H35),"",TRUNC(1.53775*(82-H35-0.000115740740740741)^1.81))</f>
      </c>
      <c r="I37" s="18" t="str">
        <f>I35</f>
        <v>DNS</v>
      </c>
    </row>
    <row r="38" spans="1:9" ht="12.75">
      <c r="A38" s="20"/>
      <c r="B38" s="21" t="s">
        <v>37</v>
      </c>
      <c r="C38" s="22" t="s">
        <v>95</v>
      </c>
      <c r="D38" s="23" t="s">
        <v>128</v>
      </c>
      <c r="E38" s="24" t="s">
        <v>11</v>
      </c>
      <c r="F38" s="25" t="s">
        <v>91</v>
      </c>
      <c r="G38" s="26" t="s">
        <v>446</v>
      </c>
      <c r="H38" s="26"/>
      <c r="I38" s="20" t="s">
        <v>446</v>
      </c>
    </row>
    <row r="39" spans="1:9" ht="12.75">
      <c r="A39" s="47"/>
      <c r="B39" s="21"/>
      <c r="C39" s="57" t="s">
        <v>90</v>
      </c>
      <c r="D39" s="53"/>
      <c r="E39" s="24"/>
      <c r="F39" s="25"/>
      <c r="G39" s="26"/>
      <c r="H39" s="26"/>
      <c r="I39" s="20"/>
    </row>
    <row r="40" spans="1:9" ht="12.75">
      <c r="A40" s="12"/>
      <c r="B40" s="13"/>
      <c r="C40" s="14"/>
      <c r="D40" s="15"/>
      <c r="E40" s="16"/>
      <c r="F40" s="17"/>
      <c r="G40" s="10"/>
      <c r="H40" s="10">
        <f>IF(ISBLANK(H38),"",TRUNC(1.53775*(82-H38-0.000115740740740741)^1.81))</f>
      </c>
      <c r="I40" s="18" t="str">
        <f>I38</f>
        <v>DNS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showZeros="0" zoomScalePageLayoutView="0" workbookViewId="0" topLeftCell="A1">
      <selection activeCell="I11" sqref="I11"/>
    </sheetView>
  </sheetViews>
  <sheetFormatPr defaultColWidth="9.140625" defaultRowHeight="12.75"/>
  <cols>
    <col min="1" max="1" width="5.00390625" style="1" customWidth="1"/>
    <col min="2" max="2" width="10.28125" style="1" customWidth="1"/>
    <col min="3" max="3" width="13.140625" style="1" customWidth="1"/>
    <col min="4" max="4" width="8.421875" style="1" customWidth="1"/>
    <col min="5" max="5" width="7.8515625" style="1" customWidth="1"/>
    <col min="6" max="6" width="11.7109375" style="1" customWidth="1"/>
    <col min="7" max="7" width="6.57421875" style="1" customWidth="1"/>
    <col min="8" max="8" width="10.421875" style="1" customWidth="1"/>
    <col min="9" max="9" width="6.4218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68</v>
      </c>
      <c r="F5" s="7"/>
      <c r="G5" s="8"/>
      <c r="J5" s="2" t="s">
        <v>11</v>
      </c>
      <c r="L5" s="8"/>
    </row>
    <row r="6" spans="1:12" ht="15.75">
      <c r="A6" s="5"/>
      <c r="B6" s="6" t="s">
        <v>74</v>
      </c>
      <c r="F6" s="7"/>
      <c r="G6" s="8"/>
      <c r="J6" s="2"/>
      <c r="L6" s="8"/>
    </row>
    <row r="7" ht="12.75">
      <c r="K7" s="8"/>
    </row>
    <row r="8" ht="13.5" thickBot="1">
      <c r="B8" s="1" t="s">
        <v>116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31" t="s">
        <v>17</v>
      </c>
      <c r="H9" s="31" t="s">
        <v>18</v>
      </c>
      <c r="I9" s="31" t="s">
        <v>7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39" t="s">
        <v>28</v>
      </c>
      <c r="H10" s="37" t="s">
        <v>35</v>
      </c>
      <c r="I10" s="39" t="s">
        <v>29</v>
      </c>
      <c r="J10" s="40"/>
    </row>
    <row r="11" spans="1:10" ht="12.75">
      <c r="A11" s="20">
        <v>1</v>
      </c>
      <c r="B11" s="21" t="s">
        <v>142</v>
      </c>
      <c r="C11" s="22" t="s">
        <v>143</v>
      </c>
      <c r="D11" s="23" t="s">
        <v>144</v>
      </c>
      <c r="E11" s="24" t="s">
        <v>11</v>
      </c>
      <c r="F11" s="25" t="s">
        <v>91</v>
      </c>
      <c r="G11" s="26">
        <v>47</v>
      </c>
      <c r="H11" s="26">
        <v>2.94</v>
      </c>
      <c r="I11" s="26">
        <v>13.54</v>
      </c>
      <c r="J11" s="64">
        <f>SUM(G12:I12)</f>
        <v>2193</v>
      </c>
    </row>
    <row r="12" spans="1:10" ht="12.75">
      <c r="A12" s="12">
        <f>A11</f>
        <v>1</v>
      </c>
      <c r="B12" s="13"/>
      <c r="C12" s="14" t="s">
        <v>90</v>
      </c>
      <c r="D12" s="15"/>
      <c r="E12" s="16"/>
      <c r="F12" s="17"/>
      <c r="G12" s="10">
        <f>IF(ISBLANK(G11),"",TRUNC(10.14*(G11-7)^1.08))</f>
        <v>544</v>
      </c>
      <c r="H12" s="10">
        <f>IF(ISBLANK(H11),"",INT((H11*100*3.23)))</f>
        <v>949</v>
      </c>
      <c r="I12" s="10">
        <f>IF(ISBLANK(I11),"",TRUNC(51.39*(I11-1.5)^1.05))</f>
        <v>700</v>
      </c>
      <c r="J12" s="18">
        <f>J11</f>
        <v>2193</v>
      </c>
    </row>
    <row r="13" spans="1:10" ht="12.75">
      <c r="A13" s="20">
        <v>2</v>
      </c>
      <c r="B13" s="21" t="s">
        <v>104</v>
      </c>
      <c r="C13" s="22" t="s">
        <v>232</v>
      </c>
      <c r="D13" s="23" t="s">
        <v>233</v>
      </c>
      <c r="E13" s="24" t="s">
        <v>11</v>
      </c>
      <c r="F13" s="25" t="s">
        <v>39</v>
      </c>
      <c r="G13" s="26">
        <v>45.21</v>
      </c>
      <c r="H13" s="65">
        <v>3</v>
      </c>
      <c r="I13" s="26">
        <v>12.4</v>
      </c>
      <c r="J13" s="20">
        <f>SUM(G14:I14)</f>
        <v>2118</v>
      </c>
    </row>
    <row r="14" spans="1:10" ht="12.75">
      <c r="A14" s="12">
        <v>2</v>
      </c>
      <c r="B14" s="13"/>
      <c r="C14" s="14" t="s">
        <v>207</v>
      </c>
      <c r="D14" s="15"/>
      <c r="E14" s="16"/>
      <c r="F14" s="17"/>
      <c r="G14" s="10">
        <f>IF(ISBLANK(G13),"",TRUNC(10.14*(G13-7)^1.08))</f>
        <v>518</v>
      </c>
      <c r="H14" s="10">
        <f>IF(ISBLANK(H13),"",INT((H13*100*3.23)))</f>
        <v>969</v>
      </c>
      <c r="I14" s="10">
        <f>IF(ISBLANK(I13),"",TRUNC(51.39*(I13-1.5)^1.05))</f>
        <v>631</v>
      </c>
      <c r="J14" s="18">
        <f>J13</f>
        <v>2118</v>
      </c>
    </row>
    <row r="15" spans="1:10" ht="12.75">
      <c r="A15" s="20">
        <v>3</v>
      </c>
      <c r="B15" s="21" t="s">
        <v>45</v>
      </c>
      <c r="C15" s="22" t="s">
        <v>46</v>
      </c>
      <c r="D15" s="23" t="s">
        <v>220</v>
      </c>
      <c r="E15" s="24" t="s">
        <v>11</v>
      </c>
      <c r="F15" s="25" t="s">
        <v>39</v>
      </c>
      <c r="G15" s="26">
        <v>43.47</v>
      </c>
      <c r="H15" s="26">
        <v>2.65</v>
      </c>
      <c r="I15" s="26">
        <v>13.21</v>
      </c>
      <c r="J15" s="20">
        <f>SUM(G16:I16)</f>
        <v>2028</v>
      </c>
    </row>
    <row r="16" spans="1:10" ht="12.75">
      <c r="A16" s="12">
        <v>3</v>
      </c>
      <c r="B16" s="13"/>
      <c r="C16" s="14" t="s">
        <v>207</v>
      </c>
      <c r="D16" s="15"/>
      <c r="E16" s="16"/>
      <c r="F16" s="17"/>
      <c r="G16" s="10">
        <f>IF(ISBLANK(G15),"",TRUNC(10.14*(G15-7)^1.08))</f>
        <v>493</v>
      </c>
      <c r="H16" s="10">
        <f>IF(ISBLANK(H15),"",INT((H15*100*3.23)))</f>
        <v>855</v>
      </c>
      <c r="I16" s="10">
        <f>IF(ISBLANK(I15),"",TRUNC(51.39*(I15-1.5)^1.05))</f>
        <v>680</v>
      </c>
      <c r="J16" s="18">
        <f>J15</f>
        <v>2028</v>
      </c>
    </row>
    <row r="17" spans="1:10" ht="12.75">
      <c r="A17" s="20">
        <v>4</v>
      </c>
      <c r="B17" s="21" t="s">
        <v>408</v>
      </c>
      <c r="C17" s="22" t="s">
        <v>409</v>
      </c>
      <c r="D17" s="23" t="s">
        <v>410</v>
      </c>
      <c r="E17" s="24" t="s">
        <v>407</v>
      </c>
      <c r="F17" s="25" t="s">
        <v>104</v>
      </c>
      <c r="G17" s="26">
        <v>40.57</v>
      </c>
      <c r="H17" s="26">
        <v>2.83</v>
      </c>
      <c r="I17" s="26">
        <v>12.36</v>
      </c>
      <c r="J17" s="20">
        <f>SUM(G18:I18)</f>
        <v>1992</v>
      </c>
    </row>
    <row r="18" spans="1:10" ht="12.75">
      <c r="A18" s="12">
        <v>4</v>
      </c>
      <c r="B18" s="13"/>
      <c r="C18" s="14" t="s">
        <v>405</v>
      </c>
      <c r="D18" s="15"/>
      <c r="E18" s="16"/>
      <c r="F18" s="17"/>
      <c r="G18" s="10">
        <f>IF(ISBLANK(G17),"",TRUNC(10.14*(G17-7)^1.08))</f>
        <v>450</v>
      </c>
      <c r="H18" s="10">
        <f>IF(ISBLANK(H17),"",INT((H17*100*3.23)))</f>
        <v>914</v>
      </c>
      <c r="I18" s="10">
        <f>IF(ISBLANK(I17),"",TRUNC(51.39*(I17-1.5)^1.05))</f>
        <v>628</v>
      </c>
      <c r="J18" s="18">
        <f>J17</f>
        <v>1992</v>
      </c>
    </row>
    <row r="19" spans="1:10" ht="12.75">
      <c r="A19" s="20">
        <v>5</v>
      </c>
      <c r="B19" s="21" t="s">
        <v>86</v>
      </c>
      <c r="C19" s="22" t="s">
        <v>87</v>
      </c>
      <c r="D19" s="23" t="s">
        <v>267</v>
      </c>
      <c r="E19" s="24" t="s">
        <v>80</v>
      </c>
      <c r="F19" s="25"/>
      <c r="G19" s="26">
        <v>42.46</v>
      </c>
      <c r="H19" s="26">
        <v>2.9</v>
      </c>
      <c r="I19" s="26">
        <v>11.33</v>
      </c>
      <c r="J19" s="20">
        <f>SUM(G20:I20)</f>
        <v>1980</v>
      </c>
    </row>
    <row r="20" spans="1:10" ht="12.75">
      <c r="A20" s="12">
        <v>5</v>
      </c>
      <c r="B20" s="13"/>
      <c r="C20" s="14" t="s">
        <v>79</v>
      </c>
      <c r="D20" s="15"/>
      <c r="E20" s="16"/>
      <c r="F20" s="17"/>
      <c r="G20" s="10">
        <f>IF(ISBLANK(G19),"",TRUNC(10.14*(G19-7)^1.08))</f>
        <v>478</v>
      </c>
      <c r="H20" s="10">
        <f>IF(ISBLANK(H19),"",INT((H19*100*3.23)))</f>
        <v>936</v>
      </c>
      <c r="I20" s="10">
        <f>IF(ISBLANK(I19),"",TRUNC(51.39*(I19-1.5)^1.05))</f>
        <v>566</v>
      </c>
      <c r="J20" s="18">
        <f>J19</f>
        <v>1980</v>
      </c>
    </row>
    <row r="21" spans="1:10" ht="12.75">
      <c r="A21" s="20">
        <v>6</v>
      </c>
      <c r="B21" s="21" t="s">
        <v>61</v>
      </c>
      <c r="C21" s="22" t="s">
        <v>171</v>
      </c>
      <c r="D21" s="23" t="s">
        <v>172</v>
      </c>
      <c r="E21" s="24" t="s">
        <v>11</v>
      </c>
      <c r="F21" s="25" t="s">
        <v>59</v>
      </c>
      <c r="G21" s="26">
        <v>39.49</v>
      </c>
      <c r="H21" s="26">
        <v>2.51</v>
      </c>
      <c r="I21" s="26">
        <v>11.15</v>
      </c>
      <c r="J21" s="20">
        <f>SUM(G22:I22)</f>
        <v>1800</v>
      </c>
    </row>
    <row r="22" spans="1:10" ht="12.75">
      <c r="A22" s="12">
        <v>6</v>
      </c>
      <c r="B22" s="13"/>
      <c r="C22" s="14" t="s">
        <v>155</v>
      </c>
      <c r="D22" s="15"/>
      <c r="E22" s="16"/>
      <c r="F22" s="17"/>
      <c r="G22" s="10">
        <f>IF(ISBLANK(G21),"",TRUNC(10.14*(G21-7)^1.08))</f>
        <v>435</v>
      </c>
      <c r="H22" s="10">
        <f>IF(ISBLANK(H21),"",INT((H21*100*3.23)))</f>
        <v>810</v>
      </c>
      <c r="I22" s="10">
        <f>IF(ISBLANK(I21),"",TRUNC(51.39*(I21-1.5)^1.05))</f>
        <v>555</v>
      </c>
      <c r="J22" s="18">
        <f>J21</f>
        <v>1800</v>
      </c>
    </row>
    <row r="23" spans="1:10" ht="12.75">
      <c r="A23" s="20">
        <v>7</v>
      </c>
      <c r="B23" s="21" t="s">
        <v>52</v>
      </c>
      <c r="C23" s="22" t="s">
        <v>294</v>
      </c>
      <c r="D23" s="23" t="s">
        <v>296</v>
      </c>
      <c r="E23" s="24" t="s">
        <v>297</v>
      </c>
      <c r="F23" s="25" t="s">
        <v>298</v>
      </c>
      <c r="G23" s="26">
        <v>24.19</v>
      </c>
      <c r="H23" s="26">
        <v>2.91</v>
      </c>
      <c r="I23" s="26">
        <v>10.94</v>
      </c>
      <c r="J23" s="20">
        <f>SUM(G24:I24)</f>
        <v>1699</v>
      </c>
    </row>
    <row r="24" spans="1:10" ht="12.75">
      <c r="A24" s="12">
        <v>7</v>
      </c>
      <c r="B24" s="13"/>
      <c r="C24" s="14" t="s">
        <v>295</v>
      </c>
      <c r="D24" s="15"/>
      <c r="E24" s="16"/>
      <c r="F24" s="17"/>
      <c r="G24" s="10">
        <f>IF(ISBLANK(G23),"",TRUNC(10.14*(G23-7)^1.08))</f>
        <v>218</v>
      </c>
      <c r="H24" s="10">
        <f>IF(ISBLANK(H23),"",INT((H23*100*3.23)))</f>
        <v>939</v>
      </c>
      <c r="I24" s="10">
        <f>IF(ISBLANK(I23),"",TRUNC(51.39*(I23-1.5)^1.05))</f>
        <v>542</v>
      </c>
      <c r="J24" s="18">
        <f>J23</f>
        <v>1699</v>
      </c>
    </row>
    <row r="25" spans="1:10" ht="12.75">
      <c r="A25" s="20">
        <v>8</v>
      </c>
      <c r="B25" s="21" t="s">
        <v>173</v>
      </c>
      <c r="C25" s="22" t="s">
        <v>62</v>
      </c>
      <c r="D25" s="23" t="s">
        <v>174</v>
      </c>
      <c r="E25" s="24" t="s">
        <v>11</v>
      </c>
      <c r="F25" s="25" t="s">
        <v>59</v>
      </c>
      <c r="G25" s="26">
        <v>31.7</v>
      </c>
      <c r="H25" s="26">
        <v>2.64</v>
      </c>
      <c r="I25" s="26">
        <v>10.29</v>
      </c>
      <c r="J25" s="20">
        <f>SUM(G26:I26)</f>
        <v>1678</v>
      </c>
    </row>
    <row r="26" spans="1:10" ht="12.75">
      <c r="A26" s="12">
        <v>8</v>
      </c>
      <c r="B26" s="13"/>
      <c r="C26" s="14" t="s">
        <v>155</v>
      </c>
      <c r="D26" s="15"/>
      <c r="E26" s="16"/>
      <c r="F26" s="17"/>
      <c r="G26" s="10">
        <f>IF(ISBLANK(G25),"",TRUNC(10.14*(G25-7)^1.08))</f>
        <v>323</v>
      </c>
      <c r="H26" s="10">
        <f>IF(ISBLANK(H25),"",INT((H25*100*3.23)))</f>
        <v>852</v>
      </c>
      <c r="I26" s="10">
        <f>IF(ISBLANK(I25),"",TRUNC(51.39*(I25-1.5)^1.05))</f>
        <v>503</v>
      </c>
      <c r="J26" s="18">
        <f>J25</f>
        <v>1678</v>
      </c>
    </row>
    <row r="27" spans="1:10" ht="12.75">
      <c r="A27" s="20">
        <v>9</v>
      </c>
      <c r="B27" s="21" t="s">
        <v>61</v>
      </c>
      <c r="C27" s="22" t="s">
        <v>212</v>
      </c>
      <c r="D27" s="23" t="s">
        <v>213</v>
      </c>
      <c r="E27" s="24" t="s">
        <v>11</v>
      </c>
      <c r="F27" s="25" t="s">
        <v>39</v>
      </c>
      <c r="G27" s="26">
        <v>25.35</v>
      </c>
      <c r="H27" s="26">
        <v>2.46</v>
      </c>
      <c r="I27" s="26">
        <v>11.48</v>
      </c>
      <c r="J27" s="20">
        <f>SUM(G28:I28)</f>
        <v>1603</v>
      </c>
    </row>
    <row r="28" spans="1:10" ht="12.75">
      <c r="A28" s="12">
        <v>9</v>
      </c>
      <c r="B28" s="13"/>
      <c r="C28" s="14" t="s">
        <v>199</v>
      </c>
      <c r="D28" s="15"/>
      <c r="E28" s="16"/>
      <c r="F28" s="17"/>
      <c r="G28" s="10">
        <f>IF(ISBLANK(G27),"",TRUNC(10.14*(G27-7)^1.08))</f>
        <v>234</v>
      </c>
      <c r="H28" s="10">
        <f>IF(ISBLANK(H27),"",INT((H27*100*3.23)))</f>
        <v>794</v>
      </c>
      <c r="I28" s="10">
        <f>IF(ISBLANK(I27),"",TRUNC(51.39*(I27-1.5)^1.05))</f>
        <v>575</v>
      </c>
      <c r="J28" s="18">
        <f>J27</f>
        <v>1603</v>
      </c>
    </row>
    <row r="29" spans="1:10" ht="12.75">
      <c r="A29" s="20">
        <v>10</v>
      </c>
      <c r="B29" s="21" t="s">
        <v>100</v>
      </c>
      <c r="C29" s="22" t="s">
        <v>195</v>
      </c>
      <c r="D29" s="23" t="s">
        <v>196</v>
      </c>
      <c r="E29" s="24" t="s">
        <v>11</v>
      </c>
      <c r="F29" s="25" t="s">
        <v>59</v>
      </c>
      <c r="G29" s="26">
        <v>35.74</v>
      </c>
      <c r="H29" s="26">
        <v>2.32</v>
      </c>
      <c r="I29" s="26">
        <v>8.7</v>
      </c>
      <c r="J29" s="20">
        <f>SUM(G30:I30)</f>
        <v>1538</v>
      </c>
    </row>
    <row r="30" spans="1:10" ht="12.75">
      <c r="A30" s="12">
        <v>10</v>
      </c>
      <c r="B30" s="13"/>
      <c r="C30" s="14" t="s">
        <v>58</v>
      </c>
      <c r="D30" s="15"/>
      <c r="E30" s="16"/>
      <c r="F30" s="17"/>
      <c r="G30" s="10">
        <f>IF(ISBLANK(G29),"",TRUNC(10.14*(G29-7)^1.08))</f>
        <v>381</v>
      </c>
      <c r="H30" s="10">
        <f>IF(ISBLANK(H29),"",INT((H29*100*3.23)))</f>
        <v>749</v>
      </c>
      <c r="I30" s="10">
        <f>IF(ISBLANK(I29),"",TRUNC(51.39*(I29-1.5)^1.05))</f>
        <v>408</v>
      </c>
      <c r="J30" s="18">
        <f>J29</f>
        <v>1538</v>
      </c>
    </row>
    <row r="31" spans="1:10" ht="12.75">
      <c r="A31" s="20">
        <v>11</v>
      </c>
      <c r="B31" s="21" t="s">
        <v>134</v>
      </c>
      <c r="C31" s="22" t="s">
        <v>309</v>
      </c>
      <c r="D31" s="23" t="s">
        <v>310</v>
      </c>
      <c r="E31" s="24" t="s">
        <v>297</v>
      </c>
      <c r="F31" s="25" t="s">
        <v>298</v>
      </c>
      <c r="G31" s="26">
        <v>30.19</v>
      </c>
      <c r="H31" s="26">
        <v>2.26</v>
      </c>
      <c r="I31" s="26">
        <v>10.1</v>
      </c>
      <c r="J31" s="20">
        <f>SUM(G32:I32)</f>
        <v>1523</v>
      </c>
    </row>
    <row r="32" spans="1:10" ht="12.75">
      <c r="A32" s="12">
        <v>11</v>
      </c>
      <c r="B32" s="13"/>
      <c r="C32" s="14" t="s">
        <v>295</v>
      </c>
      <c r="D32" s="15"/>
      <c r="E32" s="16"/>
      <c r="F32" s="17"/>
      <c r="G32" s="10">
        <f>IF(ISBLANK(G31),"",TRUNC(10.14*(G31-7)^1.08))</f>
        <v>302</v>
      </c>
      <c r="H32" s="10">
        <f>IF(ISBLANK(H31),"",INT((H31*100*3.23)))</f>
        <v>729</v>
      </c>
      <c r="I32" s="10">
        <f>IF(ISBLANK(I31),"",TRUNC(51.39*(I31-1.5)^1.05))</f>
        <v>492</v>
      </c>
      <c r="J32" s="18">
        <f>J31</f>
        <v>1523</v>
      </c>
    </row>
    <row r="33" spans="1:10" ht="12.75">
      <c r="A33" s="20">
        <v>12</v>
      </c>
      <c r="B33" s="21" t="s">
        <v>323</v>
      </c>
      <c r="C33" s="22" t="s">
        <v>324</v>
      </c>
      <c r="D33" s="23" t="s">
        <v>325</v>
      </c>
      <c r="E33" s="24" t="s">
        <v>297</v>
      </c>
      <c r="F33" s="25" t="s">
        <v>298</v>
      </c>
      <c r="G33" s="26">
        <v>29.84</v>
      </c>
      <c r="H33" s="26">
        <v>2.45</v>
      </c>
      <c r="I33" s="26">
        <v>9.14</v>
      </c>
      <c r="J33" s="20">
        <f>SUM(G34:I34)</f>
        <v>1522</v>
      </c>
    </row>
    <row r="34" spans="1:10" ht="12.75">
      <c r="A34" s="12">
        <v>12</v>
      </c>
      <c r="B34" s="13"/>
      <c r="C34" s="14" t="s">
        <v>295</v>
      </c>
      <c r="D34" s="15"/>
      <c r="E34" s="16"/>
      <c r="F34" s="17"/>
      <c r="G34" s="10">
        <f>IF(ISBLANK(G33),"",TRUNC(10.14*(G33-7)^1.08))</f>
        <v>297</v>
      </c>
      <c r="H34" s="10">
        <f>IF(ISBLANK(H33),"",INT((H33*100*3.23)))</f>
        <v>791</v>
      </c>
      <c r="I34" s="10">
        <f>IF(ISBLANK(I33),"",TRUNC(51.39*(I33-1.5)^1.05))</f>
        <v>434</v>
      </c>
      <c r="J34" s="18">
        <f>J33</f>
        <v>1522</v>
      </c>
    </row>
    <row r="35" spans="1:10" ht="12.75">
      <c r="A35" s="20">
        <v>13</v>
      </c>
      <c r="B35" s="21" t="s">
        <v>94</v>
      </c>
      <c r="C35" s="22" t="s">
        <v>178</v>
      </c>
      <c r="D35" s="23" t="s">
        <v>179</v>
      </c>
      <c r="E35" s="24" t="s">
        <v>11</v>
      </c>
      <c r="F35" s="25" t="s">
        <v>59</v>
      </c>
      <c r="G35" s="26">
        <v>29.33</v>
      </c>
      <c r="H35" s="26">
        <v>2.17</v>
      </c>
      <c r="I35" s="26">
        <v>8.09</v>
      </c>
      <c r="J35" s="20">
        <f>SUM(G36:I36)</f>
        <v>1362</v>
      </c>
    </row>
    <row r="36" spans="1:10" ht="12.75">
      <c r="A36" s="12">
        <v>13</v>
      </c>
      <c r="B36" s="13"/>
      <c r="C36" s="14" t="s">
        <v>155</v>
      </c>
      <c r="D36" s="15"/>
      <c r="E36" s="16"/>
      <c r="F36" s="17"/>
      <c r="G36" s="10">
        <f>IF(ISBLANK(G35),"",TRUNC(10.14*(G35-7)^1.08))</f>
        <v>290</v>
      </c>
      <c r="H36" s="10">
        <f>IF(ISBLANK(H35),"",INT((H35*100*3.23)))</f>
        <v>700</v>
      </c>
      <c r="I36" s="10">
        <f>IF(ISBLANK(I35),"",TRUNC(51.39*(I35-1.5)^1.05))</f>
        <v>372</v>
      </c>
      <c r="J36" s="18">
        <f>J35</f>
        <v>1362</v>
      </c>
    </row>
    <row r="37" spans="1:10" ht="12.75">
      <c r="A37" s="20">
        <v>14</v>
      </c>
      <c r="B37" s="21" t="s">
        <v>89</v>
      </c>
      <c r="C37" s="22" t="s">
        <v>318</v>
      </c>
      <c r="D37" s="23" t="s">
        <v>319</v>
      </c>
      <c r="E37" s="24" t="s">
        <v>297</v>
      </c>
      <c r="F37" s="25" t="s">
        <v>298</v>
      </c>
      <c r="G37" s="26">
        <v>25.6</v>
      </c>
      <c r="H37" s="26">
        <v>2.05</v>
      </c>
      <c r="I37" s="26">
        <v>8.48</v>
      </c>
      <c r="J37" s="20">
        <f>SUM(G38:I38)</f>
        <v>1295</v>
      </c>
    </row>
    <row r="38" spans="1:10" ht="12.75">
      <c r="A38" s="12">
        <v>14</v>
      </c>
      <c r="B38" s="13"/>
      <c r="C38" s="14" t="s">
        <v>295</v>
      </c>
      <c r="D38" s="15"/>
      <c r="E38" s="16"/>
      <c r="F38" s="17"/>
      <c r="G38" s="10">
        <f>IF(ISBLANK(G37),"",TRUNC(10.14*(G37-7)^1.08))</f>
        <v>238</v>
      </c>
      <c r="H38" s="10">
        <f>IF(ISBLANK(H37),"",INT((H37*100*3.23)))</f>
        <v>662</v>
      </c>
      <c r="I38" s="10">
        <f>IF(ISBLANK(I37),"",TRUNC(51.39*(I37-1.5)^1.05))</f>
        <v>395</v>
      </c>
      <c r="J38" s="18">
        <f>J37</f>
        <v>1295</v>
      </c>
    </row>
    <row r="39" spans="1:10" ht="12.75">
      <c r="A39" s="20" t="s">
        <v>148</v>
      </c>
      <c r="B39" s="21" t="s">
        <v>175</v>
      </c>
      <c r="C39" s="22" t="s">
        <v>176</v>
      </c>
      <c r="D39" s="23" t="s">
        <v>177</v>
      </c>
      <c r="E39" s="24" t="s">
        <v>11</v>
      </c>
      <c r="F39" s="25" t="s">
        <v>59</v>
      </c>
      <c r="G39" s="26">
        <v>34.57</v>
      </c>
      <c r="H39" s="26">
        <v>2.54</v>
      </c>
      <c r="I39" s="26">
        <v>11.08</v>
      </c>
      <c r="J39" s="20">
        <f>SUM(G40:I40)</f>
        <v>1735</v>
      </c>
    </row>
    <row r="40" spans="1:10" ht="12.75">
      <c r="A40" s="12">
        <v>4</v>
      </c>
      <c r="B40" s="13"/>
      <c r="C40" s="14" t="s">
        <v>151</v>
      </c>
      <c r="D40" s="15"/>
      <c r="E40" s="16"/>
      <c r="F40" s="17"/>
      <c r="G40" s="10">
        <f>IF(ISBLANK(G39),"",TRUNC(10.14*(G39-7)^1.08))</f>
        <v>364</v>
      </c>
      <c r="H40" s="10">
        <f>IF(ISBLANK(H39),"",INT((H39*100*3.23)))</f>
        <v>820</v>
      </c>
      <c r="I40" s="10">
        <f>IF(ISBLANK(I39),"",TRUNC(51.39*(I39-1.5)^1.05))</f>
        <v>551</v>
      </c>
      <c r="J40" s="18">
        <f>J39</f>
        <v>1735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9"/>
  <sheetViews>
    <sheetView showZeros="0" zoomScalePageLayoutView="0" workbookViewId="0" topLeftCell="A1">
      <selection activeCell="P16" sqref="P15:P16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4.7109375" style="1" customWidth="1"/>
    <col min="4" max="4" width="8.7109375" style="1" customWidth="1"/>
    <col min="5" max="5" width="9.00390625" style="1" customWidth="1"/>
    <col min="6" max="6" width="11.57421875" style="1" customWidth="1"/>
    <col min="7" max="7" width="6.8515625" style="1" customWidth="1"/>
    <col min="8" max="8" width="6.140625" style="1" customWidth="1"/>
    <col min="9" max="9" width="7.574218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76</v>
      </c>
      <c r="F5" s="7"/>
      <c r="G5" s="8"/>
      <c r="J5" s="2" t="s">
        <v>11</v>
      </c>
      <c r="L5" s="8"/>
    </row>
    <row r="6" spans="1:12" ht="15.75">
      <c r="A6" s="5"/>
      <c r="B6" s="6" t="s">
        <v>67</v>
      </c>
      <c r="F6" s="7"/>
      <c r="G6" s="8"/>
      <c r="J6" s="2"/>
      <c r="L6" s="8"/>
    </row>
    <row r="7" ht="12.75">
      <c r="K7" s="8"/>
    </row>
    <row r="8" ht="13.5" thickBot="1">
      <c r="B8" s="1" t="s">
        <v>107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31" t="s">
        <v>8</v>
      </c>
      <c r="H9" s="41" t="s">
        <v>12</v>
      </c>
      <c r="I9" s="31" t="s">
        <v>13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37"/>
      <c r="H10" s="43"/>
      <c r="I10" s="37"/>
      <c r="J10" s="40"/>
    </row>
    <row r="11" spans="1:10" ht="12.75">
      <c r="A11" s="20">
        <v>1</v>
      </c>
      <c r="B11" s="21" t="s">
        <v>55</v>
      </c>
      <c r="C11" s="22" t="s">
        <v>117</v>
      </c>
      <c r="D11" s="53" t="s">
        <v>119</v>
      </c>
      <c r="E11" s="24" t="s">
        <v>11</v>
      </c>
      <c r="F11" s="25" t="s">
        <v>59</v>
      </c>
      <c r="G11" s="65">
        <v>5.51</v>
      </c>
      <c r="H11" s="65">
        <v>13.32</v>
      </c>
      <c r="I11" s="66">
        <v>11.56</v>
      </c>
      <c r="J11" s="64">
        <f>SUM(G13:I13)</f>
        <v>2271</v>
      </c>
    </row>
    <row r="12" spans="1:10" ht="12.75">
      <c r="A12" s="47">
        <v>1</v>
      </c>
      <c r="B12" s="21"/>
      <c r="C12" s="57" t="s">
        <v>118</v>
      </c>
      <c r="D12" s="53"/>
      <c r="E12" s="24"/>
      <c r="F12" s="25"/>
      <c r="G12" s="48">
        <v>1.3</v>
      </c>
      <c r="H12" s="48">
        <v>-2.1</v>
      </c>
      <c r="I12" s="49" t="s">
        <v>448</v>
      </c>
      <c r="J12" s="52">
        <f>J11</f>
        <v>2271</v>
      </c>
    </row>
    <row r="13" spans="1:10" ht="12.75">
      <c r="A13" s="12">
        <v>1</v>
      </c>
      <c r="B13" s="13"/>
      <c r="C13" s="14"/>
      <c r="D13" s="54"/>
      <c r="E13" s="16"/>
      <c r="F13" s="17"/>
      <c r="G13" s="10">
        <f>IF(ISBLANK(G11),"",INT(0.188807*(G11*100-210)^1.41))</f>
        <v>703</v>
      </c>
      <c r="H13" s="10">
        <f>IF(ISBLANK(H11),"",TRUNC(17.857*(21-H11)^1.81))</f>
        <v>715</v>
      </c>
      <c r="I13" s="51">
        <v>853</v>
      </c>
      <c r="J13" s="18">
        <f>J11</f>
        <v>2271</v>
      </c>
    </row>
    <row r="14" spans="1:10" ht="12.75">
      <c r="A14" s="20">
        <v>2</v>
      </c>
      <c r="B14" s="55" t="s">
        <v>338</v>
      </c>
      <c r="C14" s="56" t="s">
        <v>339</v>
      </c>
      <c r="D14" s="53" t="s">
        <v>340</v>
      </c>
      <c r="E14" s="24" t="s">
        <v>11</v>
      </c>
      <c r="F14" s="25" t="s">
        <v>59</v>
      </c>
      <c r="G14" s="26">
        <v>5.25</v>
      </c>
      <c r="H14" s="26">
        <v>13.64</v>
      </c>
      <c r="I14" s="50">
        <v>11.23</v>
      </c>
      <c r="J14" s="46">
        <f>SUM(G16:I16)</f>
        <v>2099</v>
      </c>
    </row>
    <row r="15" spans="1:10" ht="12.75">
      <c r="A15" s="47">
        <v>2</v>
      </c>
      <c r="B15" s="21"/>
      <c r="C15" s="57" t="s">
        <v>121</v>
      </c>
      <c r="D15" s="53"/>
      <c r="E15" s="24"/>
      <c r="F15" s="25"/>
      <c r="G15" s="48">
        <v>1.4</v>
      </c>
      <c r="H15" s="48">
        <v>-1.9</v>
      </c>
      <c r="I15" s="49">
        <v>1.4</v>
      </c>
      <c r="J15" s="52">
        <f>J14</f>
        <v>2099</v>
      </c>
    </row>
    <row r="16" spans="1:10" ht="12.75">
      <c r="A16" s="12">
        <v>2</v>
      </c>
      <c r="B16" s="13"/>
      <c r="C16" s="14"/>
      <c r="D16" s="54"/>
      <c r="E16" s="16"/>
      <c r="F16" s="17"/>
      <c r="G16" s="10">
        <f>IF(ISBLANK(G14),"",INT(0.188807*(G14*100-210)^1.41))</f>
        <v>628</v>
      </c>
      <c r="H16" s="10">
        <f>IF(ISBLANK(H14),"",TRUNC(17.857*(21-H14)^1.81))</f>
        <v>661</v>
      </c>
      <c r="I16" s="51">
        <v>810</v>
      </c>
      <c r="J16" s="18">
        <f>J14</f>
        <v>2099</v>
      </c>
    </row>
    <row r="17" spans="1:10" ht="12.75">
      <c r="A17" s="20">
        <v>3</v>
      </c>
      <c r="B17" s="55" t="s">
        <v>185</v>
      </c>
      <c r="C17" s="56" t="s">
        <v>186</v>
      </c>
      <c r="D17" s="53" t="s">
        <v>187</v>
      </c>
      <c r="E17" s="24" t="s">
        <v>11</v>
      </c>
      <c r="F17" s="25" t="s">
        <v>59</v>
      </c>
      <c r="G17" s="26">
        <v>5.22</v>
      </c>
      <c r="H17" s="26">
        <v>13.91</v>
      </c>
      <c r="I17" s="50">
        <v>11.69</v>
      </c>
      <c r="J17" s="46">
        <f>SUM(G19:I19)</f>
        <v>2095</v>
      </c>
    </row>
    <row r="18" spans="1:10" ht="12.75">
      <c r="A18" s="47">
        <v>3</v>
      </c>
      <c r="B18" s="21"/>
      <c r="C18" s="57" t="s">
        <v>101</v>
      </c>
      <c r="D18" s="53"/>
      <c r="E18" s="24"/>
      <c r="F18" s="25"/>
      <c r="G18" s="48">
        <v>3.2</v>
      </c>
      <c r="H18" s="48">
        <v>-2.1</v>
      </c>
      <c r="I18" s="49">
        <v>1.2</v>
      </c>
      <c r="J18" s="52">
        <f>J17</f>
        <v>2095</v>
      </c>
    </row>
    <row r="19" spans="1:10" ht="12.75">
      <c r="A19" s="12">
        <v>3</v>
      </c>
      <c r="B19" s="13"/>
      <c r="C19" s="14"/>
      <c r="D19" s="54"/>
      <c r="E19" s="16"/>
      <c r="F19" s="17"/>
      <c r="G19" s="10">
        <f>IF(ISBLANK(G17),"",INT(0.188807*(G17*100-210)^1.41))</f>
        <v>620</v>
      </c>
      <c r="H19" s="10">
        <f>IF(ISBLANK(H17),"",TRUNC(17.857*(21-H17)^1.81))</f>
        <v>618</v>
      </c>
      <c r="I19" s="51">
        <v>857</v>
      </c>
      <c r="J19" s="18">
        <f>J17</f>
        <v>2095</v>
      </c>
    </row>
    <row r="20" spans="1:10" ht="12.75">
      <c r="A20" s="20">
        <v>4</v>
      </c>
      <c r="B20" s="55" t="s">
        <v>188</v>
      </c>
      <c r="C20" s="56" t="s">
        <v>189</v>
      </c>
      <c r="D20" s="53" t="s">
        <v>190</v>
      </c>
      <c r="E20" s="24" t="s">
        <v>11</v>
      </c>
      <c r="F20" s="25" t="s">
        <v>59</v>
      </c>
      <c r="G20" s="26">
        <v>4.63</v>
      </c>
      <c r="H20" s="26">
        <v>14.08</v>
      </c>
      <c r="I20" s="50">
        <v>10.86</v>
      </c>
      <c r="J20" s="46">
        <f>SUM(G22:I22)</f>
        <v>1825</v>
      </c>
    </row>
    <row r="21" spans="1:10" ht="12.75">
      <c r="A21" s="47">
        <v>4</v>
      </c>
      <c r="B21" s="21"/>
      <c r="C21" s="57" t="s">
        <v>101</v>
      </c>
      <c r="D21" s="53"/>
      <c r="E21" s="24"/>
      <c r="F21" s="25"/>
      <c r="G21" s="48" t="s">
        <v>448</v>
      </c>
      <c r="H21" s="48">
        <v>-1.9</v>
      </c>
      <c r="I21" s="49" t="s">
        <v>448</v>
      </c>
      <c r="J21" s="52">
        <f>J20</f>
        <v>1825</v>
      </c>
    </row>
    <row r="22" spans="1:10" ht="12.75">
      <c r="A22" s="12">
        <v>4</v>
      </c>
      <c r="B22" s="13"/>
      <c r="C22" s="14"/>
      <c r="D22" s="54"/>
      <c r="E22" s="16"/>
      <c r="F22" s="17"/>
      <c r="G22" s="10">
        <f>IF(ISBLANK(G20),"",INT(0.188807*(G20*100-210)^1.41))</f>
        <v>461</v>
      </c>
      <c r="H22" s="10">
        <f>IF(ISBLANK(H20),"",TRUNC(17.857*(21-H20)^1.81))</f>
        <v>592</v>
      </c>
      <c r="I22" s="51">
        <v>772</v>
      </c>
      <c r="J22" s="18">
        <f>J20</f>
        <v>1825</v>
      </c>
    </row>
    <row r="23" spans="1:10" ht="12.75">
      <c r="A23" s="20">
        <v>5</v>
      </c>
      <c r="B23" s="55" t="s">
        <v>282</v>
      </c>
      <c r="C23" s="56" t="s">
        <v>283</v>
      </c>
      <c r="D23" s="53" t="s">
        <v>284</v>
      </c>
      <c r="E23" s="24" t="s">
        <v>293</v>
      </c>
      <c r="F23" s="25"/>
      <c r="G23" s="26">
        <v>5</v>
      </c>
      <c r="H23" s="26">
        <v>13.95</v>
      </c>
      <c r="I23" s="50">
        <v>9.53</v>
      </c>
      <c r="J23" s="46">
        <f>SUM(G25:I25)</f>
        <v>1809</v>
      </c>
    </row>
    <row r="24" spans="1:10" ht="12.75">
      <c r="A24" s="47">
        <v>5</v>
      </c>
      <c r="B24" s="21"/>
      <c r="C24" s="57" t="s">
        <v>285</v>
      </c>
      <c r="D24" s="53"/>
      <c r="E24" s="24"/>
      <c r="F24" s="25"/>
      <c r="G24" s="48" t="s">
        <v>448</v>
      </c>
      <c r="H24" s="48">
        <v>-1.9</v>
      </c>
      <c r="I24" s="49">
        <v>1.7</v>
      </c>
      <c r="J24" s="52">
        <f>J23</f>
        <v>1809</v>
      </c>
    </row>
    <row r="25" spans="1:10" ht="12.75">
      <c r="A25" s="12">
        <v>5</v>
      </c>
      <c r="B25" s="13"/>
      <c r="C25" s="14"/>
      <c r="D25" s="54"/>
      <c r="E25" s="16"/>
      <c r="F25" s="17"/>
      <c r="G25" s="10">
        <f>IF(ISBLANK(G23),"",INT(0.188807*(G23*100-210)^1.41))</f>
        <v>559</v>
      </c>
      <c r="H25" s="10">
        <f>IF(ISBLANK(H23),"",TRUNC(17.857*(21-H23)^1.81))</f>
        <v>612</v>
      </c>
      <c r="I25" s="51">
        <f>IF(ISBLANK(I23),"",INT(0.1974*(I23*100-200)^1.22))</f>
        <v>638</v>
      </c>
      <c r="J25" s="18">
        <f>J23</f>
        <v>1809</v>
      </c>
    </row>
    <row r="26" spans="1:10" ht="12.75">
      <c r="A26" s="20">
        <v>6</v>
      </c>
      <c r="B26" s="55" t="s">
        <v>397</v>
      </c>
      <c r="C26" s="56" t="s">
        <v>398</v>
      </c>
      <c r="D26" s="53" t="s">
        <v>399</v>
      </c>
      <c r="E26" s="24" t="s">
        <v>378</v>
      </c>
      <c r="F26" s="25"/>
      <c r="G26" s="26">
        <v>4.65</v>
      </c>
      <c r="H26" s="26">
        <v>14.33</v>
      </c>
      <c r="I26" s="50">
        <v>10.89</v>
      </c>
      <c r="J26" s="46">
        <f>SUM(G28:I28)</f>
        <v>1794</v>
      </c>
    </row>
    <row r="27" spans="1:10" ht="12.75">
      <c r="A27" s="47">
        <v>6</v>
      </c>
      <c r="B27" s="21"/>
      <c r="C27" s="57" t="s">
        <v>403</v>
      </c>
      <c r="D27" s="53"/>
      <c r="E27" s="24"/>
      <c r="F27" s="25"/>
      <c r="G27" s="48">
        <v>0.4</v>
      </c>
      <c r="H27" s="48">
        <v>-2.1</v>
      </c>
      <c r="I27" s="49" t="s">
        <v>448</v>
      </c>
      <c r="J27" s="52">
        <f>J26</f>
        <v>1794</v>
      </c>
    </row>
    <row r="28" spans="1:10" ht="12.75">
      <c r="A28" s="12">
        <v>6</v>
      </c>
      <c r="B28" s="13"/>
      <c r="C28" s="14"/>
      <c r="D28" s="54"/>
      <c r="E28" s="16"/>
      <c r="F28" s="17"/>
      <c r="G28" s="10">
        <f>IF(ISBLANK(G26),"",INT(0.188807*(G26*100-210)^1.41))</f>
        <v>466</v>
      </c>
      <c r="H28" s="10">
        <f>IF(ISBLANK(H26),"",TRUNC(17.857*(21-H26)^1.81))</f>
        <v>553</v>
      </c>
      <c r="I28" s="51">
        <v>775</v>
      </c>
      <c r="J28" s="18">
        <f>J26</f>
        <v>1794</v>
      </c>
    </row>
    <row r="29" spans="1:10" ht="12.75">
      <c r="A29" s="20">
        <v>7</v>
      </c>
      <c r="B29" s="55" t="s">
        <v>204</v>
      </c>
      <c r="C29" s="56" t="s">
        <v>387</v>
      </c>
      <c r="D29" s="53" t="s">
        <v>388</v>
      </c>
      <c r="E29" s="24" t="s">
        <v>378</v>
      </c>
      <c r="F29" s="25"/>
      <c r="G29" s="26">
        <v>4.69</v>
      </c>
      <c r="H29" s="26">
        <v>13.62</v>
      </c>
      <c r="I29" s="50">
        <v>9.41</v>
      </c>
      <c r="J29" s="46">
        <f>SUM(G31:I31)</f>
        <v>1768</v>
      </c>
    </row>
    <row r="30" spans="1:10" ht="12.75">
      <c r="A30" s="47">
        <v>7</v>
      </c>
      <c r="B30" s="21"/>
      <c r="C30" s="57" t="s">
        <v>376</v>
      </c>
      <c r="D30" s="53"/>
      <c r="E30" s="24"/>
      <c r="F30" s="25"/>
      <c r="G30" s="48">
        <v>1.1</v>
      </c>
      <c r="H30" s="48">
        <v>-1.9</v>
      </c>
      <c r="I30" s="49">
        <v>0.4</v>
      </c>
      <c r="J30" s="52">
        <f>J29</f>
        <v>1768</v>
      </c>
    </row>
    <row r="31" spans="1:10" ht="12.75">
      <c r="A31" s="12">
        <v>7</v>
      </c>
      <c r="B31" s="13"/>
      <c r="C31" s="14"/>
      <c r="D31" s="54"/>
      <c r="E31" s="16"/>
      <c r="F31" s="17"/>
      <c r="G31" s="10">
        <f>IF(ISBLANK(G29),"",INT(0.188807*(G29*100-210)^1.41))</f>
        <v>477</v>
      </c>
      <c r="H31" s="10">
        <f>IF(ISBLANK(H29),"",TRUNC(17.857*(21-H29)^1.81))</f>
        <v>665</v>
      </c>
      <c r="I31" s="51">
        <v>626</v>
      </c>
      <c r="J31" s="18">
        <f>J29</f>
        <v>1768</v>
      </c>
    </row>
    <row r="32" spans="1:10" ht="12.75">
      <c r="A32" s="20">
        <v>8</v>
      </c>
      <c r="B32" s="55" t="s">
        <v>188</v>
      </c>
      <c r="C32" s="56" t="s">
        <v>389</v>
      </c>
      <c r="D32" s="53" t="s">
        <v>390</v>
      </c>
      <c r="E32" s="24" t="s">
        <v>378</v>
      </c>
      <c r="F32" s="25"/>
      <c r="G32" s="26">
        <v>4.89</v>
      </c>
      <c r="H32" s="26">
        <v>14.21</v>
      </c>
      <c r="I32" s="50">
        <v>9.58</v>
      </c>
      <c r="J32" s="46">
        <f>SUM(G34:I34)</f>
        <v>1745</v>
      </c>
    </row>
    <row r="33" spans="1:10" ht="12.75">
      <c r="A33" s="47">
        <v>8</v>
      </c>
      <c r="B33" s="21"/>
      <c r="C33" s="57" t="s">
        <v>376</v>
      </c>
      <c r="D33" s="53"/>
      <c r="E33" s="24"/>
      <c r="F33" s="25"/>
      <c r="G33" s="48">
        <v>0.1</v>
      </c>
      <c r="H33" s="48">
        <v>-1.9</v>
      </c>
      <c r="I33" s="49" t="s">
        <v>448</v>
      </c>
      <c r="J33" s="52">
        <f>J32</f>
        <v>1745</v>
      </c>
    </row>
    <row r="34" spans="1:10" ht="12.75">
      <c r="A34" s="12">
        <v>8</v>
      </c>
      <c r="B34" s="13"/>
      <c r="C34" s="14"/>
      <c r="D34" s="54"/>
      <c r="E34" s="16"/>
      <c r="F34" s="17"/>
      <c r="G34" s="10">
        <f>IF(ISBLANK(G32),"",INT(0.188807*(G32*100-210)^1.41))</f>
        <v>530</v>
      </c>
      <c r="H34" s="10">
        <f>IF(ISBLANK(H32),"",TRUNC(17.857*(21-H32)^1.81))</f>
        <v>572</v>
      </c>
      <c r="I34" s="51">
        <f>IF(ISBLANK(I32),"",INT(0.1974*(I32*100-200)^1.22))</f>
        <v>643</v>
      </c>
      <c r="J34" s="18">
        <f>J32</f>
        <v>1745</v>
      </c>
    </row>
    <row r="35" spans="1:10" ht="12.75">
      <c r="A35" s="20">
        <v>9</v>
      </c>
      <c r="B35" s="59" t="s">
        <v>423</v>
      </c>
      <c r="C35" s="61" t="s">
        <v>424</v>
      </c>
      <c r="D35" s="53" t="s">
        <v>425</v>
      </c>
      <c r="E35" s="24" t="s">
        <v>415</v>
      </c>
      <c r="F35" s="25"/>
      <c r="G35" s="26">
        <v>4.49</v>
      </c>
      <c r="H35" s="26">
        <v>14.49</v>
      </c>
      <c r="I35" s="50">
        <v>9.62</v>
      </c>
      <c r="J35" s="46">
        <f>SUM(G37:I37)</f>
        <v>1603</v>
      </c>
    </row>
    <row r="36" spans="1:10" ht="12.75">
      <c r="A36" s="47">
        <v>9</v>
      </c>
      <c r="B36" s="21"/>
      <c r="C36" s="57" t="s">
        <v>414</v>
      </c>
      <c r="D36" s="53"/>
      <c r="E36" s="24"/>
      <c r="F36" s="25"/>
      <c r="G36" s="48">
        <v>1.2</v>
      </c>
      <c r="H36" s="48">
        <v>-2.1</v>
      </c>
      <c r="I36" s="49">
        <v>1.1</v>
      </c>
      <c r="J36" s="52">
        <f>J35</f>
        <v>1603</v>
      </c>
    </row>
    <row r="37" spans="1:10" ht="12.75">
      <c r="A37" s="12">
        <v>9</v>
      </c>
      <c r="B37" s="13"/>
      <c r="C37" s="14"/>
      <c r="D37" s="54"/>
      <c r="E37" s="16"/>
      <c r="F37" s="17"/>
      <c r="G37" s="10">
        <f>IF(ISBLANK(G35),"",INT(0.188807*(G35*100-210)^1.41))</f>
        <v>426</v>
      </c>
      <c r="H37" s="10">
        <f>IF(ISBLANK(H35),"",TRUNC(17.857*(21-H35)^1.81))</f>
        <v>530</v>
      </c>
      <c r="I37" s="51">
        <f>IF(ISBLANK(I35),"",INT(0.1974*(I35*100-200)^1.22))</f>
        <v>647</v>
      </c>
      <c r="J37" s="18">
        <f>J35</f>
        <v>1603</v>
      </c>
    </row>
    <row r="38" spans="1:10" ht="12.75">
      <c r="A38" s="20">
        <v>10</v>
      </c>
      <c r="B38" s="55" t="s">
        <v>432</v>
      </c>
      <c r="C38" s="56" t="s">
        <v>433</v>
      </c>
      <c r="D38" s="53" t="s">
        <v>434</v>
      </c>
      <c r="E38" s="24" t="s">
        <v>293</v>
      </c>
      <c r="F38" s="25"/>
      <c r="G38" s="26">
        <v>4.64</v>
      </c>
      <c r="H38" s="26">
        <v>15.41</v>
      </c>
      <c r="I38" s="50">
        <v>9.45</v>
      </c>
      <c r="J38" s="46">
        <f>SUM(G40:I40)</f>
        <v>1496</v>
      </c>
    </row>
    <row r="39" spans="1:10" ht="12.75">
      <c r="A39" s="47">
        <v>10</v>
      </c>
      <c r="B39" s="21"/>
      <c r="C39" s="57" t="s">
        <v>285</v>
      </c>
      <c r="D39" s="53"/>
      <c r="E39" s="24"/>
      <c r="F39" s="25"/>
      <c r="G39" s="48" t="s">
        <v>448</v>
      </c>
      <c r="H39" s="48">
        <v>-1.9</v>
      </c>
      <c r="I39" s="49">
        <v>1.2</v>
      </c>
      <c r="J39" s="52">
        <f>J38</f>
        <v>1496</v>
      </c>
    </row>
    <row r="40" spans="1:10" ht="12.75">
      <c r="A40" s="12">
        <v>10</v>
      </c>
      <c r="B40" s="13"/>
      <c r="C40" s="14"/>
      <c r="D40" s="54"/>
      <c r="E40" s="16"/>
      <c r="F40" s="17"/>
      <c r="G40" s="10">
        <f>IF(ISBLANK(G38),"",INT(0.188807*(G38*100-210)^1.41))</f>
        <v>464</v>
      </c>
      <c r="H40" s="10">
        <f>IF(ISBLANK(H38),"",TRUNC(17.857*(21-H38)^1.81))</f>
        <v>402</v>
      </c>
      <c r="I40" s="51">
        <f>IF(ISBLANK(I38),"",INT(0.1974*(I38*100-200)^1.22))</f>
        <v>630</v>
      </c>
      <c r="J40" s="18">
        <f>J38</f>
        <v>1496</v>
      </c>
    </row>
    <row r="41" spans="1:10" ht="12.75">
      <c r="A41" s="20"/>
      <c r="B41" s="55" t="s">
        <v>47</v>
      </c>
      <c r="C41" s="56" t="s">
        <v>404</v>
      </c>
      <c r="D41" s="53" t="s">
        <v>406</v>
      </c>
      <c r="E41" s="24" t="s">
        <v>407</v>
      </c>
      <c r="F41" s="25" t="s">
        <v>104</v>
      </c>
      <c r="G41" s="26">
        <v>3.83</v>
      </c>
      <c r="H41" s="26">
        <v>15.24</v>
      </c>
      <c r="I41" s="50" t="s">
        <v>446</v>
      </c>
      <c r="J41" s="46" t="s">
        <v>447</v>
      </c>
    </row>
    <row r="42" spans="1:10" ht="12.75">
      <c r="A42" s="47"/>
      <c r="B42" s="21"/>
      <c r="C42" s="57" t="s">
        <v>405</v>
      </c>
      <c r="D42" s="53"/>
      <c r="E42" s="24"/>
      <c r="F42" s="25"/>
      <c r="G42" s="48">
        <v>0.4</v>
      </c>
      <c r="H42" s="48">
        <v>-2.1</v>
      </c>
      <c r="I42" s="49"/>
      <c r="J42" s="52" t="str">
        <f>J41</f>
        <v>DNF</v>
      </c>
    </row>
    <row r="43" spans="1:10" ht="12.75">
      <c r="A43" s="12"/>
      <c r="B43" s="13"/>
      <c r="C43" s="14"/>
      <c r="D43" s="54"/>
      <c r="E43" s="16"/>
      <c r="F43" s="17"/>
      <c r="G43" s="10">
        <f>IF(ISBLANK(G41),"",INT(0.188807*(G41*100-210)^1.41))</f>
        <v>270</v>
      </c>
      <c r="H43" s="10">
        <f>IF(ISBLANK(H41),"",TRUNC(17.857*(21-H41)^1.81))</f>
        <v>424</v>
      </c>
      <c r="I43" s="51">
        <v>0</v>
      </c>
      <c r="J43" s="18" t="str">
        <f>J41</f>
        <v>DNF</v>
      </c>
    </row>
    <row r="44" spans="1:10" ht="12.75">
      <c r="A44" s="20"/>
      <c r="B44" s="55" t="s">
        <v>270</v>
      </c>
      <c r="C44" s="56" t="s">
        <v>271</v>
      </c>
      <c r="D44" s="53" t="s">
        <v>272</v>
      </c>
      <c r="E44" s="24" t="s">
        <v>80</v>
      </c>
      <c r="F44" s="25"/>
      <c r="G44" s="26">
        <v>3.33</v>
      </c>
      <c r="H44" s="26">
        <v>16.31</v>
      </c>
      <c r="I44" s="50" t="s">
        <v>446</v>
      </c>
      <c r="J44" s="46" t="s">
        <v>447</v>
      </c>
    </row>
    <row r="45" spans="1:10" ht="12.75">
      <c r="A45" s="47">
        <v>12</v>
      </c>
      <c r="B45" s="21"/>
      <c r="C45" s="57" t="s">
        <v>79</v>
      </c>
      <c r="D45" s="53"/>
      <c r="E45" s="24"/>
      <c r="F45" s="25"/>
      <c r="G45" s="48">
        <v>1.3</v>
      </c>
      <c r="H45" s="48">
        <v>-1.9</v>
      </c>
      <c r="I45" s="49"/>
      <c r="J45" s="52" t="str">
        <f>J44</f>
        <v>DNF</v>
      </c>
    </row>
    <row r="46" spans="1:10" ht="12.75">
      <c r="A46" s="12">
        <v>12</v>
      </c>
      <c r="B46" s="13"/>
      <c r="C46" s="14"/>
      <c r="D46" s="54"/>
      <c r="E46" s="16"/>
      <c r="F46" s="17"/>
      <c r="G46" s="10">
        <f>IF(ISBLANK(G44),"",INT(0.188807*(G44*100-210)^1.41))</f>
        <v>167</v>
      </c>
      <c r="H46" s="10">
        <f>IF(ISBLANK(H44),"",TRUNC(17.857*(21-H44)^1.81))</f>
        <v>292</v>
      </c>
      <c r="I46" s="51">
        <v>0</v>
      </c>
      <c r="J46" s="18" t="str">
        <f>J44</f>
        <v>DNF</v>
      </c>
    </row>
    <row r="47" spans="1:10" ht="12.75">
      <c r="A47" s="20"/>
      <c r="B47" s="55" t="s">
        <v>64</v>
      </c>
      <c r="C47" s="56" t="s">
        <v>65</v>
      </c>
      <c r="D47" s="53" t="s">
        <v>167</v>
      </c>
      <c r="E47" s="24" t="s">
        <v>11</v>
      </c>
      <c r="F47" s="25" t="s">
        <v>59</v>
      </c>
      <c r="G47" s="26" t="s">
        <v>446</v>
      </c>
      <c r="H47" s="26"/>
      <c r="I47" s="50"/>
      <c r="J47" s="46" t="s">
        <v>446</v>
      </c>
    </row>
    <row r="48" spans="1:10" ht="12.75">
      <c r="A48" s="47"/>
      <c r="B48" s="21"/>
      <c r="C48" s="57" t="s">
        <v>155</v>
      </c>
      <c r="D48" s="53"/>
      <c r="E48" s="24"/>
      <c r="F48" s="25"/>
      <c r="G48" s="48"/>
      <c r="H48" s="48"/>
      <c r="I48" s="49"/>
      <c r="J48" s="52" t="str">
        <f>J47</f>
        <v>DNS</v>
      </c>
    </row>
    <row r="49" spans="1:10" ht="12.75">
      <c r="A49" s="12"/>
      <c r="B49" s="13"/>
      <c r="C49" s="14"/>
      <c r="D49" s="54"/>
      <c r="E49" s="16"/>
      <c r="F49" s="17"/>
      <c r="G49" s="10"/>
      <c r="H49" s="10">
        <f>IF(ISBLANK(H47),"",TRUNC(17.857*(21-H47)^1.81))</f>
      </c>
      <c r="I49" s="51">
        <f>IF(ISBLANK(I47),"",INT(0.1974*(I47*100-200)^1.22))</f>
      </c>
      <c r="J49" s="18" t="str">
        <f>J47</f>
        <v>DNS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5"/>
  <sheetViews>
    <sheetView showZeros="0" zoomScalePageLayoutView="0" workbookViewId="0" topLeftCell="A1">
      <selection activeCell="M18" sqref="M18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4.7109375" style="1" customWidth="1"/>
    <col min="4" max="4" width="9.28125" style="1" customWidth="1"/>
    <col min="5" max="5" width="9.421875" style="1" customWidth="1"/>
    <col min="6" max="6" width="9.140625" style="1" customWidth="1"/>
    <col min="7" max="7" width="8.00390625" style="1" customWidth="1"/>
    <col min="8" max="8" width="7.28125" style="1" customWidth="1"/>
    <col min="9" max="9" width="6.71093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76</v>
      </c>
      <c r="F5" s="7"/>
      <c r="G5" s="8"/>
      <c r="J5" s="2" t="s">
        <v>11</v>
      </c>
      <c r="L5" s="8"/>
    </row>
    <row r="6" spans="1:12" ht="15.75">
      <c r="A6" s="5"/>
      <c r="B6" s="6" t="s">
        <v>69</v>
      </c>
      <c r="F6" s="7"/>
      <c r="G6" s="8"/>
      <c r="J6" s="2"/>
      <c r="L6" s="8"/>
    </row>
    <row r="7" ht="12.75">
      <c r="K7" s="8"/>
    </row>
    <row r="8" ht="13.5" thickBot="1">
      <c r="B8" s="1" t="s">
        <v>108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41" t="s">
        <v>14</v>
      </c>
      <c r="H9" s="31" t="s">
        <v>6</v>
      </c>
      <c r="I9" s="41" t="s">
        <v>12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39" t="s">
        <v>22</v>
      </c>
      <c r="H10" s="37"/>
      <c r="I10" s="43"/>
      <c r="J10" s="40"/>
    </row>
    <row r="11" spans="1:10" ht="12.75">
      <c r="A11" s="20">
        <v>1</v>
      </c>
      <c r="B11" s="21" t="s">
        <v>341</v>
      </c>
      <c r="C11" s="22" t="s">
        <v>342</v>
      </c>
      <c r="D11" s="23" t="s">
        <v>344</v>
      </c>
      <c r="E11" s="24" t="s">
        <v>243</v>
      </c>
      <c r="F11" s="25"/>
      <c r="G11" s="65">
        <v>15.71</v>
      </c>
      <c r="H11" s="65">
        <v>1.63</v>
      </c>
      <c r="I11" s="26">
        <v>13.52</v>
      </c>
      <c r="J11" s="64">
        <f>SUM(G13:I13)</f>
        <v>2202</v>
      </c>
    </row>
    <row r="12" spans="1:10" ht="12.75">
      <c r="A12" s="47">
        <v>1</v>
      </c>
      <c r="B12" s="21"/>
      <c r="C12" s="57" t="s">
        <v>343</v>
      </c>
      <c r="D12" s="53"/>
      <c r="E12" s="24"/>
      <c r="F12" s="25"/>
      <c r="G12" s="48">
        <v>-1.3</v>
      </c>
      <c r="H12" s="26"/>
      <c r="I12" s="48">
        <v>0.5</v>
      </c>
      <c r="J12" s="58">
        <f>J11</f>
        <v>2202</v>
      </c>
    </row>
    <row r="13" spans="1:10" ht="12.75">
      <c r="A13" s="12">
        <f>A11</f>
        <v>1</v>
      </c>
      <c r="B13" s="13"/>
      <c r="C13" s="14"/>
      <c r="D13" s="15"/>
      <c r="E13" s="16"/>
      <c r="F13" s="17"/>
      <c r="G13" s="10">
        <f>IF(ISBLANK(G11),"",TRUNC(9.23076*(26.7-G11)^1.835))</f>
        <v>750</v>
      </c>
      <c r="H13" s="10">
        <f>IF(ISBLANK(H11),"",INT(1.84523*(H11*100-75)^1.348))</f>
        <v>771</v>
      </c>
      <c r="I13" s="10">
        <f>IF(ISBLANK(I11),"",TRUNC(17.857*(21-I11)^1.81))</f>
        <v>681</v>
      </c>
      <c r="J13" s="18">
        <f>J11</f>
        <v>2202</v>
      </c>
    </row>
    <row r="14" spans="1:10" ht="12.75">
      <c r="A14" s="20">
        <v>2</v>
      </c>
      <c r="B14" s="21" t="s">
        <v>92</v>
      </c>
      <c r="C14" s="22" t="s">
        <v>93</v>
      </c>
      <c r="D14" s="23" t="s">
        <v>132</v>
      </c>
      <c r="E14" s="24" t="s">
        <v>11</v>
      </c>
      <c r="F14" s="25" t="s">
        <v>91</v>
      </c>
      <c r="G14" s="26">
        <v>15.96</v>
      </c>
      <c r="H14" s="26">
        <v>1.55</v>
      </c>
      <c r="I14" s="65">
        <v>13.21</v>
      </c>
      <c r="J14" s="20">
        <f>SUM(G16:I16)</f>
        <v>2130</v>
      </c>
    </row>
    <row r="15" spans="1:10" ht="12.75">
      <c r="A15" s="47">
        <v>2</v>
      </c>
      <c r="B15" s="21"/>
      <c r="C15" s="57" t="s">
        <v>90</v>
      </c>
      <c r="D15" s="53"/>
      <c r="E15" s="24"/>
      <c r="F15" s="25"/>
      <c r="G15" s="48">
        <v>-1.3</v>
      </c>
      <c r="H15" s="26"/>
      <c r="I15" s="48">
        <v>0.5</v>
      </c>
      <c r="J15" s="58">
        <f>J14</f>
        <v>2130</v>
      </c>
    </row>
    <row r="16" spans="1:10" ht="12.75">
      <c r="A16" s="12">
        <v>2</v>
      </c>
      <c r="B16" s="13"/>
      <c r="C16" s="14"/>
      <c r="D16" s="15"/>
      <c r="E16" s="16"/>
      <c r="F16" s="17"/>
      <c r="G16" s="10">
        <f>IF(ISBLANK(G14),"",TRUNC(9.23076*(26.7-G14)^1.835))</f>
        <v>719</v>
      </c>
      <c r="H16" s="10">
        <f>IF(ISBLANK(H14),"",INT(1.84523*(H14*100-75)^1.348))</f>
        <v>678</v>
      </c>
      <c r="I16" s="10">
        <f>IF(ISBLANK(I14),"",TRUNC(17.857*(21-I14)^1.81))</f>
        <v>733</v>
      </c>
      <c r="J16" s="18">
        <f>J14</f>
        <v>2130</v>
      </c>
    </row>
    <row r="17" spans="1:10" ht="12.75">
      <c r="A17" s="20">
        <v>3</v>
      </c>
      <c r="B17" s="21" t="s">
        <v>204</v>
      </c>
      <c r="C17" s="22" t="s">
        <v>205</v>
      </c>
      <c r="D17" s="23" t="s">
        <v>206</v>
      </c>
      <c r="E17" s="24" t="s">
        <v>11</v>
      </c>
      <c r="F17" s="25" t="s">
        <v>39</v>
      </c>
      <c r="G17" s="26">
        <v>16.32</v>
      </c>
      <c r="H17" s="26">
        <v>1.4</v>
      </c>
      <c r="I17" s="26">
        <v>13.82</v>
      </c>
      <c r="J17" s="20">
        <f>SUM(G19:I19)</f>
        <v>1820</v>
      </c>
    </row>
    <row r="18" spans="1:10" ht="12.75">
      <c r="A18" s="47">
        <v>3</v>
      </c>
      <c r="B18" s="21"/>
      <c r="C18" s="57" t="s">
        <v>199</v>
      </c>
      <c r="D18" s="53"/>
      <c r="E18" s="24"/>
      <c r="F18" s="25"/>
      <c r="G18" s="48">
        <v>-1.3</v>
      </c>
      <c r="H18" s="26"/>
      <c r="I18" s="48">
        <v>0.5</v>
      </c>
      <c r="J18" s="58">
        <f>J17</f>
        <v>1820</v>
      </c>
    </row>
    <row r="19" spans="1:10" ht="12.75">
      <c r="A19" s="12">
        <v>3</v>
      </c>
      <c r="B19" s="13"/>
      <c r="C19" s="14"/>
      <c r="D19" s="15"/>
      <c r="E19" s="16"/>
      <c r="F19" s="17"/>
      <c r="G19" s="10">
        <f>IF(ISBLANK(G17),"",TRUNC(9.23076*(26.7-G17)^1.835))</f>
        <v>676</v>
      </c>
      <c r="H19" s="10">
        <f>IF(ISBLANK(H17),"",INT(1.84523*(H17*100-75)^1.348))</f>
        <v>512</v>
      </c>
      <c r="I19" s="10">
        <f>IF(ISBLANK(I17),"",TRUNC(17.857*(21-I17)^1.81))</f>
        <v>632</v>
      </c>
      <c r="J19" s="18">
        <f>J17</f>
        <v>1820</v>
      </c>
    </row>
    <row r="20" spans="1:10" ht="12.75">
      <c r="A20" s="20">
        <v>4</v>
      </c>
      <c r="B20" s="21" t="s">
        <v>63</v>
      </c>
      <c r="C20" s="22" t="s">
        <v>230</v>
      </c>
      <c r="D20" s="23" t="s">
        <v>231</v>
      </c>
      <c r="E20" s="24" t="s">
        <v>11</v>
      </c>
      <c r="F20" s="25" t="s">
        <v>39</v>
      </c>
      <c r="G20" s="26">
        <v>17.41</v>
      </c>
      <c r="H20" s="26">
        <v>1.25</v>
      </c>
      <c r="I20" s="26">
        <v>13.99</v>
      </c>
      <c r="J20" s="20">
        <f>SUM(G22:I22)</f>
        <v>1516</v>
      </c>
    </row>
    <row r="21" spans="1:10" ht="12.75">
      <c r="A21" s="47">
        <v>4</v>
      </c>
      <c r="B21" s="21"/>
      <c r="C21" s="57" t="s">
        <v>207</v>
      </c>
      <c r="D21" s="53"/>
      <c r="E21" s="24"/>
      <c r="F21" s="25"/>
      <c r="G21" s="48">
        <v>-1.3</v>
      </c>
      <c r="H21" s="26"/>
      <c r="I21" s="48">
        <v>0.5</v>
      </c>
      <c r="J21" s="58">
        <f>J20</f>
        <v>1516</v>
      </c>
    </row>
    <row r="22" spans="1:10" ht="12.75">
      <c r="A22" s="12">
        <v>4</v>
      </c>
      <c r="B22" s="13"/>
      <c r="C22" s="14"/>
      <c r="D22" s="15"/>
      <c r="E22" s="16"/>
      <c r="F22" s="17"/>
      <c r="G22" s="10">
        <f>IF(ISBLANK(G20),"",TRUNC(9.23076*(26.7-G20)^1.835))</f>
        <v>551</v>
      </c>
      <c r="H22" s="10">
        <f>IF(ISBLANK(H20),"",INT(1.84523*(H20*100-75)^1.348))</f>
        <v>359</v>
      </c>
      <c r="I22" s="10">
        <f>IF(ISBLANK(I20),"",TRUNC(17.857*(21-I20)^1.81))</f>
        <v>606</v>
      </c>
      <c r="J22" s="18">
        <f>J20</f>
        <v>1516</v>
      </c>
    </row>
    <row r="23" spans="1:10" ht="12.75">
      <c r="A23" s="20">
        <v>5</v>
      </c>
      <c r="B23" s="21" t="s">
        <v>137</v>
      </c>
      <c r="C23" s="22" t="s">
        <v>138</v>
      </c>
      <c r="D23" s="23" t="s">
        <v>139</v>
      </c>
      <c r="E23" s="24" t="s">
        <v>11</v>
      </c>
      <c r="F23" s="25" t="s">
        <v>91</v>
      </c>
      <c r="G23" s="26">
        <v>18.65</v>
      </c>
      <c r="H23" s="26">
        <v>1.4</v>
      </c>
      <c r="I23" s="26">
        <v>15.46</v>
      </c>
      <c r="J23" s="20">
        <f>SUM(G25:I25)</f>
        <v>1331</v>
      </c>
    </row>
    <row r="24" spans="1:10" ht="12.75">
      <c r="A24" s="47">
        <v>5</v>
      </c>
      <c r="B24" s="21"/>
      <c r="C24" s="57" t="s">
        <v>90</v>
      </c>
      <c r="D24" s="53"/>
      <c r="E24" s="24"/>
      <c r="F24" s="25"/>
      <c r="G24" s="48">
        <v>-1.3</v>
      </c>
      <c r="H24" s="26"/>
      <c r="I24" s="48">
        <v>0.5</v>
      </c>
      <c r="J24" s="58">
        <f>J23</f>
        <v>1331</v>
      </c>
    </row>
    <row r="25" spans="1:10" ht="12.75">
      <c r="A25" s="12">
        <v>5</v>
      </c>
      <c r="B25" s="13"/>
      <c r="C25" s="14"/>
      <c r="D25" s="15"/>
      <c r="E25" s="16"/>
      <c r="F25" s="17"/>
      <c r="G25" s="10">
        <f>IF(ISBLANK(G23),"",TRUNC(9.23076*(26.7-G23)^1.835))</f>
        <v>424</v>
      </c>
      <c r="H25" s="10">
        <f>IF(ISBLANK(H23),"",INT(1.84523*(H23*100-75)^1.348))</f>
        <v>512</v>
      </c>
      <c r="I25" s="10">
        <f>IF(ISBLANK(I23),"",TRUNC(17.857*(21-I23)^1.81))</f>
        <v>395</v>
      </c>
      <c r="J25" s="18">
        <f>J23</f>
        <v>1331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61"/>
  <sheetViews>
    <sheetView showZeros="0" zoomScalePageLayoutView="0" workbookViewId="0" topLeftCell="A1">
      <selection activeCell="L12" sqref="L12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4.7109375" style="1" customWidth="1"/>
    <col min="4" max="4" width="9.00390625" style="1" customWidth="1"/>
    <col min="5" max="5" width="8.00390625" style="1" customWidth="1"/>
    <col min="6" max="6" width="11.57421875" style="1" customWidth="1"/>
    <col min="7" max="7" width="6.7109375" style="1" customWidth="1"/>
    <col min="8" max="8" width="7.421875" style="1" customWidth="1"/>
    <col min="9" max="9" width="6.71093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76</v>
      </c>
      <c r="F5" s="7"/>
      <c r="G5" s="8"/>
      <c r="J5" s="2" t="s">
        <v>11</v>
      </c>
      <c r="L5" s="8"/>
    </row>
    <row r="6" spans="1:12" ht="15.75">
      <c r="A6" s="5"/>
      <c r="B6" s="6" t="s">
        <v>71</v>
      </c>
      <c r="F6" s="7"/>
      <c r="G6" s="8"/>
      <c r="J6" s="2"/>
      <c r="L6" s="8"/>
    </row>
    <row r="7" ht="12.75">
      <c r="K7" s="8"/>
    </row>
    <row r="8" ht="13.5" thickBot="1">
      <c r="B8" s="1" t="s">
        <v>109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41" t="s">
        <v>15</v>
      </c>
      <c r="H9" s="41" t="s">
        <v>12</v>
      </c>
      <c r="I9" s="41" t="s">
        <v>16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43"/>
      <c r="H10" s="43"/>
      <c r="I10" s="43"/>
      <c r="J10" s="40"/>
    </row>
    <row r="11" spans="1:10" ht="12.75">
      <c r="A11" s="20">
        <v>1</v>
      </c>
      <c r="B11" s="21" t="s">
        <v>394</v>
      </c>
      <c r="C11" s="22" t="s">
        <v>395</v>
      </c>
      <c r="D11" s="23" t="s">
        <v>396</v>
      </c>
      <c r="E11" s="24" t="s">
        <v>378</v>
      </c>
      <c r="F11" s="25"/>
      <c r="G11" s="26">
        <v>7.9</v>
      </c>
      <c r="H11" s="65">
        <v>12.48</v>
      </c>
      <c r="I11" s="26">
        <v>25.32</v>
      </c>
      <c r="J11" s="64">
        <f>SUM(G13:I13)</f>
        <v>2688</v>
      </c>
    </row>
    <row r="12" spans="1:10" ht="12.75">
      <c r="A12" s="47">
        <v>1</v>
      </c>
      <c r="B12" s="21"/>
      <c r="C12" s="57" t="s">
        <v>403</v>
      </c>
      <c r="D12" s="53"/>
      <c r="E12" s="24"/>
      <c r="F12" s="25"/>
      <c r="G12" s="26"/>
      <c r="H12" s="48">
        <v>-1.7</v>
      </c>
      <c r="I12" s="49">
        <v>-3</v>
      </c>
      <c r="J12" s="52">
        <f>J11</f>
        <v>2688</v>
      </c>
    </row>
    <row r="13" spans="1:10" ht="12.75">
      <c r="A13" s="12">
        <v>1</v>
      </c>
      <c r="B13" s="13"/>
      <c r="C13" s="14"/>
      <c r="D13" s="15"/>
      <c r="E13" s="16"/>
      <c r="F13" s="17"/>
      <c r="G13" s="10">
        <v>968</v>
      </c>
      <c r="H13" s="10">
        <f>IF(ISBLANK(H11),"",TRUNC(17.857*(21-H11)^1.81))</f>
        <v>862</v>
      </c>
      <c r="I13" s="10">
        <f>IF(ISBLANK(I11),"",TRUNC(4.99087*(42.5-I11)^1.81))</f>
        <v>858</v>
      </c>
      <c r="J13" s="18">
        <f>J11</f>
        <v>2688</v>
      </c>
    </row>
    <row r="14" spans="1:10" ht="12.75">
      <c r="A14" s="20">
        <v>2</v>
      </c>
      <c r="B14" s="21" t="s">
        <v>214</v>
      </c>
      <c r="C14" s="22" t="s">
        <v>215</v>
      </c>
      <c r="D14" s="23" t="s">
        <v>216</v>
      </c>
      <c r="E14" s="24" t="s">
        <v>11</v>
      </c>
      <c r="F14" s="25" t="s">
        <v>39</v>
      </c>
      <c r="G14" s="26">
        <v>8</v>
      </c>
      <c r="H14" s="26">
        <v>12.62</v>
      </c>
      <c r="I14" s="26">
        <v>25.56</v>
      </c>
      <c r="J14" s="20">
        <f>SUM(G16:I16)</f>
        <v>2615</v>
      </c>
    </row>
    <row r="15" spans="1:10" ht="12.75">
      <c r="A15" s="47">
        <v>2</v>
      </c>
      <c r="B15" s="21"/>
      <c r="C15" s="57" t="s">
        <v>38</v>
      </c>
      <c r="D15" s="53"/>
      <c r="E15" s="24"/>
      <c r="F15" s="25"/>
      <c r="G15" s="26"/>
      <c r="H15" s="48">
        <v>-1.7</v>
      </c>
      <c r="I15" s="49">
        <v>-3</v>
      </c>
      <c r="J15" s="52">
        <f>J14</f>
        <v>2615</v>
      </c>
    </row>
    <row r="16" spans="1:10" ht="12.75">
      <c r="A16" s="12">
        <v>2</v>
      </c>
      <c r="B16" s="13"/>
      <c r="C16" s="14"/>
      <c r="D16" s="15"/>
      <c r="E16" s="16"/>
      <c r="F16" s="17"/>
      <c r="G16" s="10">
        <v>942</v>
      </c>
      <c r="H16" s="10">
        <f>IF(ISBLANK(H14),"",TRUNC(17.857*(21-H14)^1.81))</f>
        <v>837</v>
      </c>
      <c r="I16" s="10">
        <f>IF(ISBLANK(I14),"",TRUNC(4.99087*(42.5-I14)^1.81))</f>
        <v>836</v>
      </c>
      <c r="J16" s="18">
        <f>J14</f>
        <v>2615</v>
      </c>
    </row>
    <row r="17" spans="1:10" ht="12.75">
      <c r="A17" s="20">
        <v>3</v>
      </c>
      <c r="B17" s="21" t="s">
        <v>42</v>
      </c>
      <c r="C17" s="22" t="s">
        <v>244</v>
      </c>
      <c r="D17" s="23" t="s">
        <v>139</v>
      </c>
      <c r="E17" s="24" t="s">
        <v>243</v>
      </c>
      <c r="F17" s="25"/>
      <c r="G17" s="26">
        <v>8.28</v>
      </c>
      <c r="H17" s="26">
        <v>13.13</v>
      </c>
      <c r="I17" s="26">
        <v>26.73</v>
      </c>
      <c r="J17" s="20">
        <f>SUM(G19:I19)</f>
        <v>2353</v>
      </c>
    </row>
    <row r="18" spans="1:10" ht="12.75">
      <c r="A18" s="47">
        <v>3</v>
      </c>
      <c r="B18" s="21"/>
      <c r="C18" s="57" t="s">
        <v>241</v>
      </c>
      <c r="D18" s="53"/>
      <c r="E18" s="24"/>
      <c r="F18" s="25"/>
      <c r="G18" s="26"/>
      <c r="H18" s="48">
        <v>-1.7</v>
      </c>
      <c r="I18" s="49">
        <v>-3</v>
      </c>
      <c r="J18" s="52">
        <f>J17</f>
        <v>2353</v>
      </c>
    </row>
    <row r="19" spans="1:10" ht="12.75">
      <c r="A19" s="12">
        <v>3</v>
      </c>
      <c r="B19" s="13"/>
      <c r="C19" s="14"/>
      <c r="D19" s="15"/>
      <c r="E19" s="16"/>
      <c r="F19" s="17"/>
      <c r="G19" s="10">
        <v>872</v>
      </c>
      <c r="H19" s="10">
        <f>IF(ISBLANK(H17),"",TRUNC(17.857*(21-H17)^1.81))</f>
        <v>747</v>
      </c>
      <c r="I19" s="10">
        <f>IF(ISBLANK(I17),"",TRUNC(4.99087*(42.5-I17)^1.81))</f>
        <v>734</v>
      </c>
      <c r="J19" s="18">
        <f>J17</f>
        <v>2353</v>
      </c>
    </row>
    <row r="20" spans="1:10" ht="12.75">
      <c r="A20" s="20">
        <v>4</v>
      </c>
      <c r="B20" s="21" t="s">
        <v>435</v>
      </c>
      <c r="C20" s="22" t="s">
        <v>436</v>
      </c>
      <c r="D20" s="23" t="s">
        <v>438</v>
      </c>
      <c r="E20" s="24" t="s">
        <v>378</v>
      </c>
      <c r="F20" s="25"/>
      <c r="G20" s="26">
        <v>8.46</v>
      </c>
      <c r="H20" s="26">
        <v>13.52</v>
      </c>
      <c r="I20" s="26">
        <v>28.76</v>
      </c>
      <c r="J20" s="20">
        <f>SUM(G22:I22)</f>
        <v>2082</v>
      </c>
    </row>
    <row r="21" spans="1:10" ht="12.75">
      <c r="A21" s="47">
        <v>4</v>
      </c>
      <c r="B21" s="21"/>
      <c r="C21" s="57" t="s">
        <v>437</v>
      </c>
      <c r="D21" s="53"/>
      <c r="E21" s="24"/>
      <c r="F21" s="25"/>
      <c r="G21" s="26"/>
      <c r="H21" s="48">
        <v>-1.7</v>
      </c>
      <c r="I21" s="49">
        <v>-3</v>
      </c>
      <c r="J21" s="52">
        <f>J20</f>
        <v>2082</v>
      </c>
    </row>
    <row r="22" spans="1:10" ht="12.75">
      <c r="A22" s="12">
        <v>4</v>
      </c>
      <c r="B22" s="13"/>
      <c r="C22" s="14"/>
      <c r="D22" s="15"/>
      <c r="E22" s="16"/>
      <c r="F22" s="17"/>
      <c r="G22" s="10">
        <v>829</v>
      </c>
      <c r="H22" s="10">
        <f>IF(ISBLANK(H20),"",TRUNC(17.857*(21-H20)^1.81))</f>
        <v>681</v>
      </c>
      <c r="I22" s="10">
        <f>IF(ISBLANK(I20),"",TRUNC(4.99087*(42.5-I20)^1.81))</f>
        <v>572</v>
      </c>
      <c r="J22" s="18">
        <f>J20</f>
        <v>2082</v>
      </c>
    </row>
    <row r="23" spans="1:10" ht="12.75">
      <c r="A23" s="20">
        <v>5</v>
      </c>
      <c r="B23" s="21" t="s">
        <v>254</v>
      </c>
      <c r="C23" s="22" t="s">
        <v>255</v>
      </c>
      <c r="D23" s="23" t="s">
        <v>256</v>
      </c>
      <c r="E23" s="24" t="s">
        <v>243</v>
      </c>
      <c r="F23" s="25"/>
      <c r="G23" s="26">
        <v>9.14</v>
      </c>
      <c r="H23" s="26">
        <v>14.22</v>
      </c>
      <c r="I23" s="26">
        <v>29.74</v>
      </c>
      <c r="J23" s="20">
        <f>SUM(G25:I25)</f>
        <v>1744</v>
      </c>
    </row>
    <row r="24" spans="1:10" ht="12.75">
      <c r="A24" s="47">
        <v>5</v>
      </c>
      <c r="B24" s="21"/>
      <c r="C24" s="57" t="s">
        <v>241</v>
      </c>
      <c r="D24" s="53"/>
      <c r="E24" s="24"/>
      <c r="F24" s="25"/>
      <c r="G24" s="26"/>
      <c r="H24" s="48">
        <v>-0.8</v>
      </c>
      <c r="I24" s="49">
        <v>-2.6</v>
      </c>
      <c r="J24" s="52">
        <f>J23</f>
        <v>1744</v>
      </c>
    </row>
    <row r="25" spans="1:10" ht="12.75">
      <c r="A25" s="12">
        <v>5</v>
      </c>
      <c r="B25" s="13"/>
      <c r="C25" s="14"/>
      <c r="D25" s="15"/>
      <c r="E25" s="16"/>
      <c r="F25" s="17"/>
      <c r="G25" s="10">
        <v>674</v>
      </c>
      <c r="H25" s="10">
        <f>IF(ISBLANK(H23),"",TRUNC(17.857*(21-H23)^1.81))</f>
        <v>570</v>
      </c>
      <c r="I25" s="10">
        <f>IF(ISBLANK(I23),"",TRUNC(4.99087*(42.5-I23)^1.81))</f>
        <v>500</v>
      </c>
      <c r="J25" s="18">
        <f>J23</f>
        <v>1744</v>
      </c>
    </row>
    <row r="26" spans="1:10" ht="12.75">
      <c r="A26" s="20">
        <v>6</v>
      </c>
      <c r="B26" s="21" t="s">
        <v>385</v>
      </c>
      <c r="C26" s="22" t="s">
        <v>221</v>
      </c>
      <c r="D26" s="23" t="s">
        <v>386</v>
      </c>
      <c r="E26" s="24" t="s">
        <v>378</v>
      </c>
      <c r="F26" s="25"/>
      <c r="G26" s="26">
        <v>9.1</v>
      </c>
      <c r="H26" s="26">
        <v>14.41</v>
      </c>
      <c r="I26" s="26">
        <v>30.4</v>
      </c>
      <c r="J26" s="20">
        <f>SUM(G28:I28)</f>
        <v>1679</v>
      </c>
    </row>
    <row r="27" spans="1:10" ht="12.75">
      <c r="A27" s="47">
        <v>6</v>
      </c>
      <c r="B27" s="21"/>
      <c r="C27" s="57" t="s">
        <v>376</v>
      </c>
      <c r="D27" s="53"/>
      <c r="E27" s="24"/>
      <c r="F27" s="25"/>
      <c r="G27" s="26"/>
      <c r="H27" s="48">
        <v>-0.8</v>
      </c>
      <c r="I27" s="49">
        <v>-1.8</v>
      </c>
      <c r="J27" s="52">
        <f>J26</f>
        <v>1679</v>
      </c>
    </row>
    <row r="28" spans="1:10" ht="12.75">
      <c r="A28" s="12">
        <v>6</v>
      </c>
      <c r="B28" s="13"/>
      <c r="C28" s="14"/>
      <c r="D28" s="15"/>
      <c r="E28" s="16"/>
      <c r="F28" s="17"/>
      <c r="G28" s="10">
        <v>683</v>
      </c>
      <c r="H28" s="10">
        <f>IF(ISBLANK(H26),"",TRUNC(17.857*(21-H26)^1.81))</f>
        <v>541</v>
      </c>
      <c r="I28" s="10">
        <f>IF(ISBLANK(I26),"",TRUNC(4.99087*(42.5-I26)^1.81))</f>
        <v>455</v>
      </c>
      <c r="J28" s="18">
        <f>J26</f>
        <v>1679</v>
      </c>
    </row>
    <row r="29" spans="1:10" ht="12.75">
      <c r="A29" s="20">
        <v>7</v>
      </c>
      <c r="B29" s="21" t="s">
        <v>234</v>
      </c>
      <c r="C29" s="22" t="s">
        <v>162</v>
      </c>
      <c r="D29" s="23" t="s">
        <v>235</v>
      </c>
      <c r="E29" s="24" t="s">
        <v>11</v>
      </c>
      <c r="F29" s="25" t="s">
        <v>39</v>
      </c>
      <c r="G29" s="26">
        <v>9.3</v>
      </c>
      <c r="H29" s="26">
        <v>14.73</v>
      </c>
      <c r="I29" s="26">
        <v>29.87</v>
      </c>
      <c r="J29" s="20">
        <f>SUM(G31:I31)</f>
        <v>1626</v>
      </c>
    </row>
    <row r="30" spans="1:10" ht="12.75">
      <c r="A30" s="47">
        <v>7</v>
      </c>
      <c r="B30" s="21"/>
      <c r="C30" s="57" t="s">
        <v>199</v>
      </c>
      <c r="D30" s="53"/>
      <c r="E30" s="24"/>
      <c r="F30" s="25"/>
      <c r="G30" s="26"/>
      <c r="H30" s="48">
        <v>-0.8</v>
      </c>
      <c r="I30" s="49">
        <v>-1.8</v>
      </c>
      <c r="J30" s="52">
        <f>J29</f>
        <v>1626</v>
      </c>
    </row>
    <row r="31" spans="1:10" ht="12.75">
      <c r="A31" s="12">
        <v>7</v>
      </c>
      <c r="B31" s="13"/>
      <c r="C31" s="14"/>
      <c r="D31" s="15"/>
      <c r="E31" s="16"/>
      <c r="F31" s="17"/>
      <c r="G31" s="10">
        <v>640</v>
      </c>
      <c r="H31" s="10">
        <f>IF(ISBLANK(H29),"",TRUNC(17.857*(21-H29)^1.81))</f>
        <v>495</v>
      </c>
      <c r="I31" s="10">
        <f>IF(ISBLANK(I29),"",TRUNC(4.99087*(42.5-I29)^1.81))</f>
        <v>491</v>
      </c>
      <c r="J31" s="18">
        <f>J29</f>
        <v>1626</v>
      </c>
    </row>
    <row r="32" spans="1:10" ht="12.75">
      <c r="A32" s="20">
        <v>8</v>
      </c>
      <c r="B32" s="21" t="s">
        <v>81</v>
      </c>
      <c r="C32" s="22" t="s">
        <v>215</v>
      </c>
      <c r="D32" s="23" t="s">
        <v>236</v>
      </c>
      <c r="E32" s="24" t="s">
        <v>11</v>
      </c>
      <c r="F32" s="25" t="s">
        <v>39</v>
      </c>
      <c r="G32" s="26">
        <v>9.3</v>
      </c>
      <c r="H32" s="26">
        <v>14.51</v>
      </c>
      <c r="I32" s="26">
        <v>31.12</v>
      </c>
      <c r="J32" s="20">
        <f>SUM(G34:I34)</f>
        <v>1574</v>
      </c>
    </row>
    <row r="33" spans="1:10" ht="12.75">
      <c r="A33" s="47">
        <v>8</v>
      </c>
      <c r="B33" s="21"/>
      <c r="C33" s="57" t="s">
        <v>199</v>
      </c>
      <c r="D33" s="53"/>
      <c r="E33" s="24"/>
      <c r="F33" s="25"/>
      <c r="G33" s="26"/>
      <c r="H33" s="48">
        <v>-0.8</v>
      </c>
      <c r="I33" s="49">
        <v>-3</v>
      </c>
      <c r="J33" s="52">
        <f>J32</f>
        <v>1574</v>
      </c>
    </row>
    <row r="34" spans="1:10" ht="12.75">
      <c r="A34" s="12">
        <v>8</v>
      </c>
      <c r="B34" s="13"/>
      <c r="C34" s="14"/>
      <c r="D34" s="15"/>
      <c r="E34" s="16"/>
      <c r="F34" s="17"/>
      <c r="G34" s="10">
        <v>640</v>
      </c>
      <c r="H34" s="10">
        <f>IF(ISBLANK(H32),"",TRUNC(17.857*(21-H32)^1.81))</f>
        <v>527</v>
      </c>
      <c r="I34" s="10">
        <f>IF(ISBLANK(I32),"",TRUNC(4.99087*(42.5-I32)^1.81))</f>
        <v>407</v>
      </c>
      <c r="J34" s="18">
        <f>J32</f>
        <v>1574</v>
      </c>
    </row>
    <row r="35" spans="1:10" ht="12.75">
      <c r="A35" s="20">
        <v>9</v>
      </c>
      <c r="B35" s="21" t="s">
        <v>96</v>
      </c>
      <c r="C35" s="22" t="s">
        <v>326</v>
      </c>
      <c r="D35" s="23" t="s">
        <v>327</v>
      </c>
      <c r="E35" s="24" t="s">
        <v>297</v>
      </c>
      <c r="F35" s="25" t="s">
        <v>298</v>
      </c>
      <c r="G35" s="26">
        <v>9.59</v>
      </c>
      <c r="H35" s="26">
        <v>15.75</v>
      </c>
      <c r="I35" s="26">
        <v>32.2</v>
      </c>
      <c r="J35" s="20">
        <f>SUM(G37:I37)</f>
        <v>1279</v>
      </c>
    </row>
    <row r="36" spans="1:10" ht="12.75">
      <c r="A36" s="47">
        <v>9</v>
      </c>
      <c r="B36" s="21"/>
      <c r="C36" s="57" t="s">
        <v>295</v>
      </c>
      <c r="D36" s="53"/>
      <c r="E36" s="24"/>
      <c r="F36" s="25"/>
      <c r="G36" s="26"/>
      <c r="H36" s="48">
        <v>-0.8</v>
      </c>
      <c r="I36" s="49">
        <v>-1.8</v>
      </c>
      <c r="J36" s="52">
        <f>J35</f>
        <v>1279</v>
      </c>
    </row>
    <row r="37" spans="1:10" ht="12.75">
      <c r="A37" s="12">
        <v>9</v>
      </c>
      <c r="B37" s="13"/>
      <c r="C37" s="14"/>
      <c r="D37" s="15"/>
      <c r="E37" s="16"/>
      <c r="F37" s="17"/>
      <c r="G37" s="10">
        <v>581</v>
      </c>
      <c r="H37" s="10">
        <f>IF(ISBLANK(H35),"",TRUNC(17.857*(21-H35)^1.81))</f>
        <v>359</v>
      </c>
      <c r="I37" s="10">
        <f>IF(ISBLANK(I35),"",TRUNC(4.99087*(42.5-I35)^1.81))</f>
        <v>339</v>
      </c>
      <c r="J37" s="18">
        <f>J35</f>
        <v>1279</v>
      </c>
    </row>
    <row r="38" spans="1:10" ht="12.75">
      <c r="A38" s="20">
        <v>10</v>
      </c>
      <c r="B38" s="21" t="s">
        <v>40</v>
      </c>
      <c r="C38" s="22" t="s">
        <v>273</v>
      </c>
      <c r="D38" s="23" t="s">
        <v>274</v>
      </c>
      <c r="E38" s="24" t="s">
        <v>80</v>
      </c>
      <c r="F38" s="25"/>
      <c r="G38" s="26">
        <v>9.78</v>
      </c>
      <c r="H38" s="26">
        <v>15.84</v>
      </c>
      <c r="I38" s="26">
        <v>32.99</v>
      </c>
      <c r="J38" s="20">
        <f>SUM(G40:I40)</f>
        <v>1185</v>
      </c>
    </row>
    <row r="39" spans="1:10" ht="12.75">
      <c r="A39" s="47">
        <v>10</v>
      </c>
      <c r="B39" s="21"/>
      <c r="C39" s="57" t="s">
        <v>79</v>
      </c>
      <c r="D39" s="53"/>
      <c r="E39" s="24"/>
      <c r="F39" s="25"/>
      <c r="G39" s="26"/>
      <c r="H39" s="48">
        <v>-0.8</v>
      </c>
      <c r="I39" s="49">
        <v>-2.6</v>
      </c>
      <c r="J39" s="52">
        <f>J38</f>
        <v>1185</v>
      </c>
    </row>
    <row r="40" spans="1:10" ht="12.75">
      <c r="A40" s="12">
        <v>10</v>
      </c>
      <c r="B40" s="13"/>
      <c r="C40" s="14"/>
      <c r="D40" s="15"/>
      <c r="E40" s="16"/>
      <c r="F40" s="17"/>
      <c r="G40" s="10">
        <v>543</v>
      </c>
      <c r="H40" s="10">
        <f>IF(ISBLANK(H38),"",TRUNC(17.857*(21-H38)^1.81))</f>
        <v>348</v>
      </c>
      <c r="I40" s="10">
        <f>IF(ISBLANK(I38),"",TRUNC(4.99087*(42.5-I38)^1.81))</f>
        <v>294</v>
      </c>
      <c r="J40" s="18">
        <f>J38</f>
        <v>1185</v>
      </c>
    </row>
    <row r="41" spans="1:10" ht="12.75">
      <c r="A41" s="20">
        <v>11</v>
      </c>
      <c r="B41" s="21" t="s">
        <v>330</v>
      </c>
      <c r="C41" s="22" t="s">
        <v>331</v>
      </c>
      <c r="D41" s="23" t="s">
        <v>332</v>
      </c>
      <c r="E41" s="24" t="s">
        <v>297</v>
      </c>
      <c r="F41" s="25" t="s">
        <v>298</v>
      </c>
      <c r="G41" s="26">
        <v>10.07</v>
      </c>
      <c r="H41" s="26">
        <v>15.94</v>
      </c>
      <c r="I41" s="26">
        <v>33.1</v>
      </c>
      <c r="J41" s="20">
        <f>SUM(G43:I43)</f>
        <v>1112</v>
      </c>
    </row>
    <row r="42" spans="1:10" ht="12.75">
      <c r="A42" s="47">
        <v>11</v>
      </c>
      <c r="B42" s="21"/>
      <c r="C42" s="57" t="s">
        <v>295</v>
      </c>
      <c r="D42" s="53"/>
      <c r="E42" s="24"/>
      <c r="F42" s="25"/>
      <c r="G42" s="26"/>
      <c r="H42" s="48">
        <v>-0.8</v>
      </c>
      <c r="I42" s="49">
        <v>-1.8</v>
      </c>
      <c r="J42" s="52">
        <f>J41</f>
        <v>1112</v>
      </c>
    </row>
    <row r="43" spans="1:10" ht="12.75">
      <c r="A43" s="12">
        <v>11</v>
      </c>
      <c r="B43" s="13"/>
      <c r="C43" s="14"/>
      <c r="D43" s="15"/>
      <c r="E43" s="16"/>
      <c r="F43" s="17"/>
      <c r="G43" s="10">
        <v>489</v>
      </c>
      <c r="H43" s="10">
        <f>IF(ISBLANK(H41),"",TRUNC(17.857*(21-H41)^1.81))</f>
        <v>335</v>
      </c>
      <c r="I43" s="10">
        <f>IF(ISBLANK(I41),"",TRUNC(4.99087*(42.5-I41)^1.81))</f>
        <v>288</v>
      </c>
      <c r="J43" s="18">
        <f>J41</f>
        <v>1112</v>
      </c>
    </row>
    <row r="44" spans="1:10" ht="12.75">
      <c r="A44" s="20">
        <v>12</v>
      </c>
      <c r="B44" s="21" t="s">
        <v>315</v>
      </c>
      <c r="C44" s="22" t="s">
        <v>316</v>
      </c>
      <c r="D44" s="23" t="s">
        <v>317</v>
      </c>
      <c r="E44" s="24" t="s">
        <v>297</v>
      </c>
      <c r="F44" s="25" t="s">
        <v>298</v>
      </c>
      <c r="G44" s="26">
        <v>10.41</v>
      </c>
      <c r="H44" s="26">
        <v>17.09</v>
      </c>
      <c r="I44" s="26">
        <v>35.76</v>
      </c>
      <c r="J44" s="20">
        <f>SUM(G46:I46)</f>
        <v>795</v>
      </c>
    </row>
    <row r="45" spans="1:10" ht="12.75">
      <c r="A45" s="47">
        <v>12</v>
      </c>
      <c r="B45" s="21"/>
      <c r="C45" s="57" t="s">
        <v>295</v>
      </c>
      <c r="D45" s="53"/>
      <c r="E45" s="24"/>
      <c r="F45" s="25"/>
      <c r="G45" s="26"/>
      <c r="H45" s="48">
        <v>-1.7</v>
      </c>
      <c r="I45" s="49">
        <v>-3</v>
      </c>
      <c r="J45" s="52">
        <f>J44</f>
        <v>795</v>
      </c>
    </row>
    <row r="46" spans="1:10" ht="12.75">
      <c r="A46" s="12">
        <v>12</v>
      </c>
      <c r="B46" s="13"/>
      <c r="C46" s="14"/>
      <c r="D46" s="15"/>
      <c r="E46" s="16"/>
      <c r="F46" s="17"/>
      <c r="G46" s="10">
        <v>428</v>
      </c>
      <c r="H46" s="10">
        <f>IF(ISBLANK(H44),"",TRUNC(17.857*(21-H44)^1.81))</f>
        <v>210</v>
      </c>
      <c r="I46" s="10">
        <f>IF(ISBLANK(I44),"",TRUNC(4.99087*(42.5-I44)^1.81))</f>
        <v>157</v>
      </c>
      <c r="J46" s="18">
        <f>J44</f>
        <v>795</v>
      </c>
    </row>
    <row r="47" spans="1:10" ht="12.75">
      <c r="A47" s="20">
        <v>13</v>
      </c>
      <c r="B47" s="21" t="s">
        <v>103</v>
      </c>
      <c r="C47" s="22" t="s">
        <v>311</v>
      </c>
      <c r="D47" s="23" t="s">
        <v>312</v>
      </c>
      <c r="E47" s="24" t="s">
        <v>297</v>
      </c>
      <c r="F47" s="25" t="s">
        <v>298</v>
      </c>
      <c r="G47" s="26">
        <v>10.46</v>
      </c>
      <c r="H47" s="26">
        <v>16.92</v>
      </c>
      <c r="I47" s="26">
        <v>36.64</v>
      </c>
      <c r="J47" s="20">
        <f>SUM(G49:I49)</f>
        <v>769</v>
      </c>
    </row>
    <row r="48" spans="1:10" ht="12.75">
      <c r="A48" s="47">
        <v>13</v>
      </c>
      <c r="B48" s="21"/>
      <c r="C48" s="57" t="s">
        <v>295</v>
      </c>
      <c r="D48" s="53"/>
      <c r="E48" s="24"/>
      <c r="F48" s="25"/>
      <c r="G48" s="26"/>
      <c r="H48" s="48">
        <v>-0.8</v>
      </c>
      <c r="I48" s="49">
        <v>-1.8</v>
      </c>
      <c r="J48" s="52">
        <f>J47</f>
        <v>769</v>
      </c>
    </row>
    <row r="49" spans="1:10" ht="12.75">
      <c r="A49" s="12">
        <v>13</v>
      </c>
      <c r="B49" s="13"/>
      <c r="C49" s="14"/>
      <c r="D49" s="15"/>
      <c r="E49" s="16"/>
      <c r="F49" s="17"/>
      <c r="G49" s="10">
        <v>420</v>
      </c>
      <c r="H49" s="10">
        <f>IF(ISBLANK(H47),"",TRUNC(17.857*(21-H47)^1.81))</f>
        <v>227</v>
      </c>
      <c r="I49" s="10">
        <f>IF(ISBLANK(I47),"",TRUNC(4.99087*(42.5-I47)^1.81))</f>
        <v>122</v>
      </c>
      <c r="J49" s="18">
        <f>J47</f>
        <v>769</v>
      </c>
    </row>
    <row r="50" spans="1:10" ht="12.75">
      <c r="A50" s="20">
        <v>14</v>
      </c>
      <c r="B50" s="21" t="s">
        <v>60</v>
      </c>
      <c r="C50" s="22" t="s">
        <v>78</v>
      </c>
      <c r="D50" s="23" t="s">
        <v>275</v>
      </c>
      <c r="E50" s="24" t="s">
        <v>80</v>
      </c>
      <c r="F50" s="25"/>
      <c r="G50" s="26">
        <v>11.12</v>
      </c>
      <c r="H50" s="26">
        <v>18.1</v>
      </c>
      <c r="I50" s="26">
        <v>39.58</v>
      </c>
      <c r="J50" s="20">
        <f>SUM(G52:I52)</f>
        <v>471</v>
      </c>
    </row>
    <row r="51" spans="1:10" ht="12.75">
      <c r="A51" s="47">
        <v>14</v>
      </c>
      <c r="B51" s="21"/>
      <c r="C51" s="57" t="s">
        <v>79</v>
      </c>
      <c r="D51" s="53"/>
      <c r="E51" s="24"/>
      <c r="F51" s="25"/>
      <c r="G51" s="26"/>
      <c r="H51" s="48">
        <v>-0.8</v>
      </c>
      <c r="I51" s="49">
        <v>-2.6</v>
      </c>
      <c r="J51" s="52">
        <f>J50</f>
        <v>471</v>
      </c>
    </row>
    <row r="52" spans="1:10" ht="12.75">
      <c r="A52" s="12">
        <v>14</v>
      </c>
      <c r="B52" s="13"/>
      <c r="C52" s="14"/>
      <c r="D52" s="15"/>
      <c r="E52" s="16"/>
      <c r="F52" s="17"/>
      <c r="G52" s="10">
        <v>315</v>
      </c>
      <c r="H52" s="10">
        <f>IF(ISBLANK(H50),"",TRUNC(17.857*(21-H50)^1.81))</f>
        <v>122</v>
      </c>
      <c r="I52" s="10">
        <f>IF(ISBLANK(I50),"",TRUNC(4.99087*(42.5-I50)^1.81))</f>
        <v>34</v>
      </c>
      <c r="J52" s="18">
        <f>J50</f>
        <v>471</v>
      </c>
    </row>
    <row r="53" spans="1:10" ht="12.75">
      <c r="A53" s="20"/>
      <c r="B53" s="21" t="s">
        <v>159</v>
      </c>
      <c r="C53" s="22" t="s">
        <v>160</v>
      </c>
      <c r="D53" s="23" t="s">
        <v>161</v>
      </c>
      <c r="E53" s="24" t="s">
        <v>11</v>
      </c>
      <c r="F53" s="25" t="s">
        <v>59</v>
      </c>
      <c r="G53" s="26" t="s">
        <v>446</v>
      </c>
      <c r="H53" s="26"/>
      <c r="I53" s="26"/>
      <c r="J53" s="20" t="s">
        <v>446</v>
      </c>
    </row>
    <row r="54" spans="1:10" ht="12.75">
      <c r="A54" s="47"/>
      <c r="B54" s="21"/>
      <c r="C54" s="57" t="s">
        <v>155</v>
      </c>
      <c r="D54" s="53"/>
      <c r="E54" s="24"/>
      <c r="F54" s="25"/>
      <c r="G54" s="26"/>
      <c r="H54" s="26"/>
      <c r="I54" s="50"/>
      <c r="J54" s="52" t="str">
        <f>J53</f>
        <v>DNS</v>
      </c>
    </row>
    <row r="55" spans="1:10" ht="12.75">
      <c r="A55" s="12"/>
      <c r="B55" s="13"/>
      <c r="C55" s="14"/>
      <c r="D55" s="15"/>
      <c r="E55" s="16"/>
      <c r="F55" s="17"/>
      <c r="G55" s="10"/>
      <c r="H55" s="10">
        <f>IF(ISBLANK(H53),"",TRUNC(17.857*(21-H53)^1.81))</f>
      </c>
      <c r="I55" s="10">
        <f>IF(ISBLANK(I53),"",TRUNC(4.99087*(42.5-I53)^1.81))</f>
      </c>
      <c r="J55" s="18" t="str">
        <f>J53</f>
        <v>DNS</v>
      </c>
    </row>
    <row r="56" spans="1:10" ht="12.75">
      <c r="A56" s="20"/>
      <c r="B56" s="21" t="s">
        <v>103</v>
      </c>
      <c r="C56" s="22" t="s">
        <v>162</v>
      </c>
      <c r="D56" s="23" t="s">
        <v>163</v>
      </c>
      <c r="E56" s="24" t="s">
        <v>11</v>
      </c>
      <c r="F56" s="25" t="s">
        <v>59</v>
      </c>
      <c r="G56" s="26" t="s">
        <v>446</v>
      </c>
      <c r="H56" s="26"/>
      <c r="I56" s="26"/>
      <c r="J56" s="20" t="s">
        <v>446</v>
      </c>
    </row>
    <row r="57" spans="1:10" ht="12.75">
      <c r="A57" s="47"/>
      <c r="B57" s="21"/>
      <c r="C57" s="57" t="s">
        <v>151</v>
      </c>
      <c r="D57" s="53"/>
      <c r="E57" s="24"/>
      <c r="F57" s="25"/>
      <c r="G57" s="26"/>
      <c r="H57" s="26"/>
      <c r="I57" s="50"/>
      <c r="J57" s="52" t="str">
        <f>J56</f>
        <v>DNS</v>
      </c>
    </row>
    <row r="58" spans="1:10" ht="12.75">
      <c r="A58" s="12"/>
      <c r="B58" s="13"/>
      <c r="C58" s="14"/>
      <c r="D58" s="15"/>
      <c r="E58" s="16"/>
      <c r="F58" s="17"/>
      <c r="G58" s="10"/>
      <c r="H58" s="10">
        <f>IF(ISBLANK(H56),"",TRUNC(17.857*(21-H56)^1.81))</f>
      </c>
      <c r="I58" s="10">
        <f>IF(ISBLANK(I56),"",TRUNC(4.99087*(42.5-I56)^1.81))</f>
      </c>
      <c r="J58" s="18" t="str">
        <f>J56</f>
        <v>DNS</v>
      </c>
    </row>
    <row r="59" spans="1:10" ht="12.75">
      <c r="A59" s="20"/>
      <c r="B59" s="21" t="s">
        <v>164</v>
      </c>
      <c r="C59" s="22" t="s">
        <v>165</v>
      </c>
      <c r="D59" s="23" t="s">
        <v>166</v>
      </c>
      <c r="E59" s="24" t="s">
        <v>11</v>
      </c>
      <c r="F59" s="25" t="s">
        <v>59</v>
      </c>
      <c r="G59" s="26" t="s">
        <v>446</v>
      </c>
      <c r="H59" s="26"/>
      <c r="I59" s="26"/>
      <c r="J59" s="20" t="s">
        <v>446</v>
      </c>
    </row>
    <row r="60" spans="1:10" ht="12.75">
      <c r="A60" s="47"/>
      <c r="B60" s="21"/>
      <c r="C60" s="57" t="s">
        <v>155</v>
      </c>
      <c r="D60" s="53"/>
      <c r="E60" s="24"/>
      <c r="F60" s="25"/>
      <c r="G60" s="26"/>
      <c r="H60" s="26"/>
      <c r="I60" s="50"/>
      <c r="J60" s="52" t="str">
        <f>J59</f>
        <v>DNS</v>
      </c>
    </row>
    <row r="61" spans="1:10" ht="12.75">
      <c r="A61" s="12"/>
      <c r="B61" s="13"/>
      <c r="C61" s="14"/>
      <c r="D61" s="15"/>
      <c r="E61" s="16"/>
      <c r="F61" s="17"/>
      <c r="G61" s="10"/>
      <c r="H61" s="10">
        <f>IF(ISBLANK(H59),"",TRUNC(17.857*(21-H59)^1.81))</f>
      </c>
      <c r="I61" s="10">
        <f>IF(ISBLANK(I59),"",TRUNC(4.99087*(42.5-I59)^1.81))</f>
      </c>
      <c r="J61" s="18" t="str">
        <f>J59</f>
        <v>DNS</v>
      </c>
    </row>
  </sheetData>
  <sheetProtection/>
  <mergeCells count="2">
    <mergeCell ref="A2:H2"/>
    <mergeCell ref="A1:H1"/>
  </mergeCells>
  <printOptions horizontalCentered="1"/>
  <pageMargins left="0.75" right="0.75" top="0.984251968503937" bottom="0.32" header="0.5118110236220472" footer="0.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9"/>
  <sheetViews>
    <sheetView showZeros="0" zoomScalePageLayoutView="0" workbookViewId="0" topLeftCell="A1">
      <selection activeCell="H11" sqref="H11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4.7109375" style="1" customWidth="1"/>
    <col min="4" max="4" width="9.140625" style="1" customWidth="1"/>
    <col min="5" max="5" width="9.421875" style="1" customWidth="1"/>
    <col min="6" max="6" width="11.57421875" style="1" customWidth="1"/>
    <col min="7" max="7" width="8.00390625" style="1" customWidth="1"/>
    <col min="8" max="8" width="7.8515625" style="1" customWidth="1"/>
    <col min="9" max="9" width="8.4218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I4" s="2" t="s">
        <v>106</v>
      </c>
      <c r="L4" s="8"/>
    </row>
    <row r="5" spans="1:12" ht="15.75">
      <c r="A5" s="5"/>
      <c r="B5" s="6" t="s">
        <v>77</v>
      </c>
      <c r="F5" s="7"/>
      <c r="G5" s="8"/>
      <c r="I5" s="2" t="s">
        <v>11</v>
      </c>
      <c r="L5" s="8"/>
    </row>
    <row r="6" spans="1:12" ht="15.75">
      <c r="A6" s="5"/>
      <c r="B6" s="6" t="s">
        <v>72</v>
      </c>
      <c r="F6" s="7"/>
      <c r="G6" s="8"/>
      <c r="J6" s="2"/>
      <c r="L6" s="8"/>
    </row>
    <row r="7" ht="12.75">
      <c r="K7" s="8"/>
    </row>
    <row r="8" ht="13.5" thickBot="1">
      <c r="B8" s="1" t="s">
        <v>110</v>
      </c>
    </row>
    <row r="9" spans="1:9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41" t="s">
        <v>14</v>
      </c>
      <c r="H9" s="41" t="s">
        <v>36</v>
      </c>
      <c r="I9" s="32" t="s">
        <v>9</v>
      </c>
    </row>
    <row r="10" spans="1:9" s="11" customFormat="1" ht="14.25" thickBot="1">
      <c r="A10" s="33"/>
      <c r="B10" s="34"/>
      <c r="C10" s="35" t="s">
        <v>10</v>
      </c>
      <c r="D10" s="36"/>
      <c r="E10" s="37"/>
      <c r="F10" s="38"/>
      <c r="G10" s="39" t="s">
        <v>22</v>
      </c>
      <c r="H10" s="42" t="s">
        <v>23</v>
      </c>
      <c r="I10" s="40"/>
    </row>
    <row r="11" spans="1:9" ht="12.75">
      <c r="A11" s="20">
        <v>1</v>
      </c>
      <c r="B11" s="21" t="s">
        <v>345</v>
      </c>
      <c r="C11" s="22" t="s">
        <v>346</v>
      </c>
      <c r="D11" s="23" t="s">
        <v>347</v>
      </c>
      <c r="E11" s="24" t="s">
        <v>11</v>
      </c>
      <c r="F11" s="25" t="s">
        <v>39</v>
      </c>
      <c r="G11" s="65">
        <v>16.98</v>
      </c>
      <c r="H11" s="26">
        <v>51.5</v>
      </c>
      <c r="I11" s="20">
        <f>SUM(G13:H13)</f>
        <v>1674</v>
      </c>
    </row>
    <row r="12" spans="1:9" ht="12.75">
      <c r="A12" s="47">
        <v>1</v>
      </c>
      <c r="B12" s="21"/>
      <c r="C12" s="57" t="s">
        <v>38</v>
      </c>
      <c r="D12" s="53"/>
      <c r="E12" s="24"/>
      <c r="F12" s="25"/>
      <c r="G12" s="48">
        <v>-0.5</v>
      </c>
      <c r="H12" s="26"/>
      <c r="I12" s="20"/>
    </row>
    <row r="13" spans="1:9" ht="12.75">
      <c r="A13" s="12">
        <f>A11</f>
        <v>1</v>
      </c>
      <c r="B13" s="13"/>
      <c r="C13" s="14"/>
      <c r="D13" s="15"/>
      <c r="E13" s="16"/>
      <c r="F13" s="17"/>
      <c r="G13" s="10">
        <f>IF(ISBLANK(G11),"",TRUNC(9.23076*(26.7-G11)^1.835))</f>
        <v>599</v>
      </c>
      <c r="H13" s="10">
        <f>IF(ISBLANK(H11),"",TRUNC(1.34285*(91.7-H11-0.000115740740740741)^1.81))</f>
        <v>1075</v>
      </c>
      <c r="I13" s="18">
        <f>I11</f>
        <v>1674</v>
      </c>
    </row>
    <row r="14" spans="1:9" ht="12.75">
      <c r="A14" s="20">
        <v>2</v>
      </c>
      <c r="B14" s="21" t="s">
        <v>63</v>
      </c>
      <c r="C14" s="22" t="s">
        <v>230</v>
      </c>
      <c r="D14" s="23" t="s">
        <v>231</v>
      </c>
      <c r="E14" s="24" t="s">
        <v>11</v>
      </c>
      <c r="F14" s="25" t="s">
        <v>39</v>
      </c>
      <c r="G14" s="26">
        <v>17.75</v>
      </c>
      <c r="H14" s="26">
        <v>59.21</v>
      </c>
      <c r="I14" s="20">
        <f>SUM(G16:H16)</f>
        <v>1246</v>
      </c>
    </row>
    <row r="15" spans="1:9" ht="12.75">
      <c r="A15" s="47">
        <v>2</v>
      </c>
      <c r="B15" s="21"/>
      <c r="C15" s="57" t="s">
        <v>207</v>
      </c>
      <c r="D15" s="53"/>
      <c r="E15" s="24"/>
      <c r="F15" s="25"/>
      <c r="G15" s="48">
        <v>-0.5</v>
      </c>
      <c r="H15" s="26"/>
      <c r="I15" s="20"/>
    </row>
    <row r="16" spans="1:9" ht="12.75">
      <c r="A16" s="12">
        <v>2</v>
      </c>
      <c r="B16" s="13"/>
      <c r="C16" s="14"/>
      <c r="D16" s="15"/>
      <c r="E16" s="16"/>
      <c r="F16" s="17"/>
      <c r="G16" s="10">
        <f>IF(ISBLANK(G14),"",TRUNC(9.23076*(26.7-G14)^1.835))</f>
        <v>515</v>
      </c>
      <c r="H16" s="10">
        <f>IF(ISBLANK(H14),"",TRUNC(1.34285*(91.7-H14-0.000115740740740741)^1.81))</f>
        <v>731</v>
      </c>
      <c r="I16" s="18">
        <f>I14</f>
        <v>1246</v>
      </c>
    </row>
    <row r="17" spans="1:9" ht="12.75">
      <c r="A17" s="20">
        <v>3</v>
      </c>
      <c r="B17" s="21" t="s">
        <v>103</v>
      </c>
      <c r="C17" s="22" t="s">
        <v>221</v>
      </c>
      <c r="D17" s="23" t="s">
        <v>222</v>
      </c>
      <c r="E17" s="24" t="s">
        <v>11</v>
      </c>
      <c r="F17" s="25" t="s">
        <v>39</v>
      </c>
      <c r="G17" s="26">
        <v>21.04</v>
      </c>
      <c r="H17" s="26">
        <v>68.1</v>
      </c>
      <c r="I17" s="20">
        <f>SUM(G19:H19)</f>
        <v>632</v>
      </c>
    </row>
    <row r="18" spans="1:11" ht="12.75">
      <c r="A18" s="47">
        <v>3</v>
      </c>
      <c r="B18" s="21"/>
      <c r="C18" s="57" t="s">
        <v>199</v>
      </c>
      <c r="D18" s="53"/>
      <c r="E18" s="24"/>
      <c r="F18" s="25"/>
      <c r="G18" s="48">
        <v>-0.5</v>
      </c>
      <c r="H18" s="26"/>
      <c r="I18" s="20"/>
      <c r="K18" s="19"/>
    </row>
    <row r="19" spans="1:9" ht="12.75">
      <c r="A19" s="12">
        <v>3</v>
      </c>
      <c r="B19" s="13"/>
      <c r="C19" s="14"/>
      <c r="D19" s="15"/>
      <c r="E19" s="16"/>
      <c r="F19" s="17"/>
      <c r="G19" s="10">
        <f>IF(ISBLANK(G17),"",TRUNC(9.23076*(26.7-G17)^1.835))</f>
        <v>222</v>
      </c>
      <c r="H19" s="10">
        <f>IF(ISBLANK(H17),"",TRUNC(1.34285*(91.7-H17-0.000115740740740741)^1.81))</f>
        <v>410</v>
      </c>
      <c r="I19" s="18">
        <f>I17</f>
        <v>632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28"/>
  <sheetViews>
    <sheetView showZeros="0" zoomScalePageLayoutView="0" workbookViewId="0" topLeftCell="A1">
      <selection activeCell="L17" sqref="L17"/>
    </sheetView>
  </sheetViews>
  <sheetFormatPr defaultColWidth="9.140625" defaultRowHeight="12.75"/>
  <cols>
    <col min="1" max="1" width="5.57421875" style="1" customWidth="1"/>
    <col min="2" max="2" width="8.421875" style="1" customWidth="1"/>
    <col min="3" max="3" width="13.00390625" style="1" customWidth="1"/>
    <col min="4" max="4" width="8.7109375" style="1" customWidth="1"/>
    <col min="5" max="5" width="8.8515625" style="1" customWidth="1"/>
    <col min="6" max="6" width="11.140625" style="1" customWidth="1"/>
    <col min="7" max="7" width="6.28125" style="1" customWidth="1"/>
    <col min="8" max="8" width="9.8515625" style="1" customWidth="1"/>
    <col min="9" max="9" width="6.57421875" style="1" customWidth="1"/>
    <col min="10" max="10" width="8.5742187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76</v>
      </c>
      <c r="F5" s="7"/>
      <c r="G5" s="8"/>
      <c r="J5" s="2" t="s">
        <v>11</v>
      </c>
      <c r="L5" s="8"/>
    </row>
    <row r="6" spans="1:12" ht="15.75">
      <c r="A6" s="5"/>
      <c r="B6" s="6" t="s">
        <v>74</v>
      </c>
      <c r="F6" s="7"/>
      <c r="G6" s="8"/>
      <c r="J6" s="2"/>
      <c r="L6" s="8"/>
    </row>
    <row r="7" ht="12.75">
      <c r="K7" s="8"/>
    </row>
    <row r="8" ht="13.5" thickBot="1">
      <c r="B8" s="1" t="s">
        <v>111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31" t="s">
        <v>17</v>
      </c>
      <c r="H9" s="31" t="s">
        <v>18</v>
      </c>
      <c r="I9" s="31" t="s">
        <v>7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39" t="s">
        <v>24</v>
      </c>
      <c r="H10" s="37" t="s">
        <v>35</v>
      </c>
      <c r="I10" s="39" t="s">
        <v>25</v>
      </c>
      <c r="J10" s="40"/>
    </row>
    <row r="11" spans="1:10" ht="12.75">
      <c r="A11" s="20">
        <v>1</v>
      </c>
      <c r="B11" s="21" t="s">
        <v>66</v>
      </c>
      <c r="C11" s="22" t="s">
        <v>276</v>
      </c>
      <c r="D11" s="23" t="s">
        <v>278</v>
      </c>
      <c r="E11" s="24" t="s">
        <v>293</v>
      </c>
      <c r="F11" s="25"/>
      <c r="G11" s="65">
        <v>42.56</v>
      </c>
      <c r="H11" s="26">
        <v>2.37</v>
      </c>
      <c r="I11" s="65">
        <v>12</v>
      </c>
      <c r="J11" s="64">
        <f>SUM(G12:I12)</f>
        <v>2142</v>
      </c>
    </row>
    <row r="12" spans="1:10" ht="12.75">
      <c r="A12" s="12">
        <f>A11</f>
        <v>1</v>
      </c>
      <c r="B12" s="13"/>
      <c r="C12" s="14" t="s">
        <v>277</v>
      </c>
      <c r="D12" s="15"/>
      <c r="E12" s="16"/>
      <c r="F12" s="17"/>
      <c r="G12" s="10">
        <f>IF(ISBLANK(G11),"",INT(15.9803*(G11-3.8)^1.04))</f>
        <v>716</v>
      </c>
      <c r="H12" s="10">
        <f>IF(ISBLANK(H11),"",INT((H11*100*3.23)))</f>
        <v>765</v>
      </c>
      <c r="I12" s="10">
        <f>IF(ISBLANK(I11),"",INT(56.0211*(I11-1.5)^1.05))</f>
        <v>661</v>
      </c>
      <c r="J12" s="18">
        <f>J11</f>
        <v>2142</v>
      </c>
    </row>
    <row r="13" spans="1:10" ht="12.75">
      <c r="A13" s="20">
        <v>2</v>
      </c>
      <c r="B13" s="21" t="s">
        <v>47</v>
      </c>
      <c r="C13" s="22" t="s">
        <v>48</v>
      </c>
      <c r="D13" s="23" t="s">
        <v>208</v>
      </c>
      <c r="E13" s="24" t="s">
        <v>11</v>
      </c>
      <c r="F13" s="25" t="s">
        <v>39</v>
      </c>
      <c r="G13" s="26">
        <v>29.4</v>
      </c>
      <c r="H13" s="26">
        <v>2.34</v>
      </c>
      <c r="I13" s="26">
        <v>9.05</v>
      </c>
      <c r="J13" s="20">
        <f>SUM(G14:I14)</f>
        <v>1687</v>
      </c>
    </row>
    <row r="14" spans="1:10" ht="12.75">
      <c r="A14" s="12">
        <v>2</v>
      </c>
      <c r="B14" s="13"/>
      <c r="C14" s="14" t="s">
        <v>207</v>
      </c>
      <c r="D14" s="15"/>
      <c r="E14" s="16"/>
      <c r="F14" s="17"/>
      <c r="G14" s="10">
        <f>IF(ISBLANK(G13),"",INT(15.9803*(G13-3.8)^1.04))</f>
        <v>465</v>
      </c>
      <c r="H14" s="10">
        <f>IF(ISBLANK(H13),"",INT((H13*100*3.23)))</f>
        <v>755</v>
      </c>
      <c r="I14" s="10">
        <f>IF(ISBLANK(I13),"",INT(56.0211*(I13-1.5)^1.05))</f>
        <v>467</v>
      </c>
      <c r="J14" s="18">
        <f>J13</f>
        <v>1687</v>
      </c>
    </row>
    <row r="15" spans="1:10" ht="12.75">
      <c r="A15" s="20">
        <v>3</v>
      </c>
      <c r="B15" s="21" t="s">
        <v>56</v>
      </c>
      <c r="C15" s="22" t="s">
        <v>57</v>
      </c>
      <c r="D15" s="23" t="s">
        <v>197</v>
      </c>
      <c r="E15" s="24" t="s">
        <v>11</v>
      </c>
      <c r="F15" s="25" t="s">
        <v>59</v>
      </c>
      <c r="G15" s="26">
        <v>29.36</v>
      </c>
      <c r="H15" s="26">
        <v>2.1</v>
      </c>
      <c r="I15" s="26">
        <v>9.36</v>
      </c>
      <c r="J15" s="20">
        <f>SUM(G16:I16)</f>
        <v>1630</v>
      </c>
    </row>
    <row r="16" spans="1:10" ht="12.75">
      <c r="A16" s="12">
        <v>3</v>
      </c>
      <c r="B16" s="13"/>
      <c r="C16" s="14" t="s">
        <v>58</v>
      </c>
      <c r="D16" s="15"/>
      <c r="E16" s="16"/>
      <c r="F16" s="17"/>
      <c r="G16" s="10">
        <f>IF(ISBLANK(G15),"",INT(15.9803*(G15-3.8)^1.04))</f>
        <v>464</v>
      </c>
      <c r="H16" s="10">
        <f>IF(ISBLANK(H15),"",INT((H15*100*3.23)))</f>
        <v>678</v>
      </c>
      <c r="I16" s="10">
        <f>IF(ISBLANK(I15),"",INT(56.0211*(I15-1.5)^1.05))</f>
        <v>488</v>
      </c>
      <c r="J16" s="18">
        <f>J15</f>
        <v>1630</v>
      </c>
    </row>
    <row r="17" spans="1:10" ht="12.75">
      <c r="A17" s="20">
        <v>4</v>
      </c>
      <c r="B17" s="21" t="s">
        <v>391</v>
      </c>
      <c r="C17" s="22" t="s">
        <v>392</v>
      </c>
      <c r="D17" s="23" t="s">
        <v>393</v>
      </c>
      <c r="E17" s="24" t="s">
        <v>378</v>
      </c>
      <c r="F17" s="25"/>
      <c r="G17" s="26">
        <v>30.28</v>
      </c>
      <c r="H17" s="26">
        <v>2.23</v>
      </c>
      <c r="I17" s="26">
        <v>7.89</v>
      </c>
      <c r="J17" s="20">
        <f>SUM(G18:I18)</f>
        <v>1594</v>
      </c>
    </row>
    <row r="18" spans="1:10" ht="12.75">
      <c r="A18" s="12">
        <v>4</v>
      </c>
      <c r="B18" s="13"/>
      <c r="C18" s="14" t="s">
        <v>376</v>
      </c>
      <c r="D18" s="15"/>
      <c r="E18" s="16"/>
      <c r="F18" s="17"/>
      <c r="G18" s="10">
        <f>IF(ISBLANK(G17),"",INT(15.9803*(G17-3.8)^1.04))</f>
        <v>482</v>
      </c>
      <c r="H18" s="10">
        <f>IF(ISBLANK(H17),"",INT((H17*100*3.23)))</f>
        <v>720</v>
      </c>
      <c r="I18" s="10">
        <f>IF(ISBLANK(I17),"",INT(56.0211*(I17-1.5)^1.05))</f>
        <v>392</v>
      </c>
      <c r="J18" s="18">
        <f>J17</f>
        <v>1594</v>
      </c>
    </row>
    <row r="19" spans="1:10" ht="12.75">
      <c r="A19" s="20">
        <v>5</v>
      </c>
      <c r="B19" s="21" t="s">
        <v>103</v>
      </c>
      <c r="C19" s="22" t="s">
        <v>140</v>
      </c>
      <c r="D19" s="23" t="s">
        <v>141</v>
      </c>
      <c r="E19" s="24" t="s">
        <v>11</v>
      </c>
      <c r="F19" s="25" t="s">
        <v>91</v>
      </c>
      <c r="G19" s="26">
        <v>24.83</v>
      </c>
      <c r="H19" s="26">
        <v>2.37</v>
      </c>
      <c r="I19" s="26">
        <v>8.36</v>
      </c>
      <c r="J19" s="20">
        <f>SUM(G20:I20)</f>
        <v>1567</v>
      </c>
    </row>
    <row r="20" spans="1:10" ht="12.75">
      <c r="A20" s="12">
        <v>5</v>
      </c>
      <c r="B20" s="13"/>
      <c r="C20" s="14" t="s">
        <v>90</v>
      </c>
      <c r="D20" s="15"/>
      <c r="E20" s="16"/>
      <c r="F20" s="17"/>
      <c r="G20" s="10">
        <f>IF(ISBLANK(G19),"",INT(15.9803*(G19-3.8)^1.04))</f>
        <v>379</v>
      </c>
      <c r="H20" s="10">
        <f>IF(ISBLANK(H19),"",INT((H19*100*3.23)))</f>
        <v>765</v>
      </c>
      <c r="I20" s="10">
        <f>IF(ISBLANK(I19),"",INT(56.0211*(I19-1.5)^1.05))</f>
        <v>423</v>
      </c>
      <c r="J20" s="18">
        <f>J19</f>
        <v>1567</v>
      </c>
    </row>
    <row r="21" spans="1:10" ht="12.75">
      <c r="A21" s="20">
        <v>6</v>
      </c>
      <c r="B21" s="21" t="s">
        <v>43</v>
      </c>
      <c r="C21" s="22" t="s">
        <v>44</v>
      </c>
      <c r="D21" s="23" t="s">
        <v>217</v>
      </c>
      <c r="E21" s="24" t="s">
        <v>11</v>
      </c>
      <c r="F21" s="25" t="s">
        <v>39</v>
      </c>
      <c r="G21" s="26">
        <v>25.21</v>
      </c>
      <c r="H21" s="26">
        <v>2.25</v>
      </c>
      <c r="I21" s="26">
        <v>7.83</v>
      </c>
      <c r="J21" s="20">
        <f>SUM(G22:I22)</f>
        <v>1500</v>
      </c>
    </row>
    <row r="22" spans="1:10" ht="12.75">
      <c r="A22" s="12">
        <v>6</v>
      </c>
      <c r="B22" s="13"/>
      <c r="C22" s="14" t="s">
        <v>207</v>
      </c>
      <c r="D22" s="15"/>
      <c r="E22" s="16"/>
      <c r="F22" s="17"/>
      <c r="G22" s="10">
        <f>IF(ISBLANK(G21),"",INT(15.9803*(G21-3.8)^1.04))</f>
        <v>386</v>
      </c>
      <c r="H22" s="10">
        <f>IF(ISBLANK(H21),"",INT((H21*100*3.23)))</f>
        <v>726</v>
      </c>
      <c r="I22" s="10">
        <f>IF(ISBLANK(I21),"",INT(56.0211*(I21-1.5)^1.05))</f>
        <v>388</v>
      </c>
      <c r="J22" s="18">
        <f>J21</f>
        <v>1500</v>
      </c>
    </row>
    <row r="23" spans="1:10" ht="12.75">
      <c r="A23" s="20">
        <v>7</v>
      </c>
      <c r="B23" s="21" t="s">
        <v>279</v>
      </c>
      <c r="C23" s="22" t="s">
        <v>280</v>
      </c>
      <c r="D23" s="23" t="s">
        <v>281</v>
      </c>
      <c r="E23" s="24" t="s">
        <v>293</v>
      </c>
      <c r="F23" s="25"/>
      <c r="G23" s="26">
        <v>24.58</v>
      </c>
      <c r="H23" s="26">
        <v>1.9</v>
      </c>
      <c r="I23" s="26">
        <v>9.13</v>
      </c>
      <c r="J23" s="20">
        <f>SUM(G24:I24)</f>
        <v>1460</v>
      </c>
    </row>
    <row r="24" spans="1:10" ht="12.75">
      <c r="A24" s="12">
        <v>7</v>
      </c>
      <c r="B24" s="13"/>
      <c r="C24" s="14" t="s">
        <v>277</v>
      </c>
      <c r="D24" s="15"/>
      <c r="E24" s="16"/>
      <c r="F24" s="17"/>
      <c r="G24" s="10">
        <f>IF(ISBLANK(G23),"",INT(15.9803*(G23-3.8)^1.04))</f>
        <v>374</v>
      </c>
      <c r="H24" s="10">
        <f>IF(ISBLANK(H23),"",INT((H23*100*3.23)))</f>
        <v>613</v>
      </c>
      <c r="I24" s="10">
        <f>IF(ISBLANK(I23),"",INT(56.0211*(I23-1.5)^1.05))</f>
        <v>473</v>
      </c>
      <c r="J24" s="18">
        <f>J23</f>
        <v>1460</v>
      </c>
    </row>
    <row r="25" spans="1:10" ht="12.75">
      <c r="A25" s="20">
        <v>8</v>
      </c>
      <c r="B25" s="59" t="s">
        <v>426</v>
      </c>
      <c r="C25" s="60" t="s">
        <v>427</v>
      </c>
      <c r="D25" s="23" t="s">
        <v>428</v>
      </c>
      <c r="E25" s="24" t="s">
        <v>415</v>
      </c>
      <c r="F25" s="25"/>
      <c r="G25" s="26">
        <v>21.19</v>
      </c>
      <c r="H25" s="26">
        <v>2.08</v>
      </c>
      <c r="I25" s="26">
        <v>7.51</v>
      </c>
      <c r="J25" s="20">
        <f>SUM(G26:I26)</f>
        <v>1350</v>
      </c>
    </row>
    <row r="26" spans="1:10" ht="12.75">
      <c r="A26" s="12">
        <v>8</v>
      </c>
      <c r="B26" s="13"/>
      <c r="C26" s="14" t="s">
        <v>419</v>
      </c>
      <c r="D26" s="15"/>
      <c r="E26" s="16"/>
      <c r="F26" s="17"/>
      <c r="G26" s="10">
        <f>IF(ISBLANK(G25),"",INT(15.9803*(G25-3.8)^1.04))</f>
        <v>311</v>
      </c>
      <c r="H26" s="10">
        <f>IF(ISBLANK(H25),"",INT((H25*100*3.23)))</f>
        <v>671</v>
      </c>
      <c r="I26" s="10">
        <f>IF(ISBLANK(I25),"",INT(56.0211*(I25-1.5)^1.05))</f>
        <v>368</v>
      </c>
      <c r="J26" s="18">
        <f>J25</f>
        <v>1350</v>
      </c>
    </row>
    <row r="27" spans="1:10" ht="12.75">
      <c r="A27" s="20"/>
      <c r="B27" s="21" t="s">
        <v>369</v>
      </c>
      <c r="C27" s="22" t="s">
        <v>370</v>
      </c>
      <c r="D27" s="23" t="s">
        <v>368</v>
      </c>
      <c r="E27" s="24" t="s">
        <v>351</v>
      </c>
      <c r="F27" s="25"/>
      <c r="G27" s="26" t="s">
        <v>446</v>
      </c>
      <c r="H27" s="26"/>
      <c r="I27" s="26"/>
      <c r="J27" s="20" t="s">
        <v>446</v>
      </c>
    </row>
    <row r="28" spans="1:10" ht="12.75">
      <c r="A28" s="12"/>
      <c r="B28" s="13"/>
      <c r="C28" s="14" t="s">
        <v>355</v>
      </c>
      <c r="D28" s="15"/>
      <c r="E28" s="16"/>
      <c r="F28" s="17"/>
      <c r="G28" s="10"/>
      <c r="H28" s="10">
        <f>IF(ISBLANK(H27),"",INT((H27*100*3.23)))</f>
      </c>
      <c r="I28" s="10">
        <f>IF(ISBLANK(I27),"",INT(56.0211*(I27-1.5)^1.05))</f>
      </c>
      <c r="J28" s="18" t="str">
        <f>J27</f>
        <v>DNS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52"/>
  <sheetViews>
    <sheetView showZeros="0" zoomScalePageLayoutView="0" workbookViewId="0" topLeftCell="A1">
      <selection activeCell="N10" sqref="N10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3.8515625" style="1" customWidth="1"/>
    <col min="4" max="4" width="9.140625" style="1" customWidth="1"/>
    <col min="5" max="5" width="7.7109375" style="1" customWidth="1"/>
    <col min="6" max="6" width="11.8515625" style="1" customWidth="1"/>
    <col min="7" max="7" width="6.7109375" style="1" customWidth="1"/>
    <col min="8" max="8" width="7.8515625" style="1" customWidth="1"/>
    <col min="9" max="9" width="7.574218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68</v>
      </c>
      <c r="F5" s="7"/>
      <c r="G5" s="8"/>
      <c r="J5" s="2" t="s">
        <v>11</v>
      </c>
      <c r="L5" s="8"/>
    </row>
    <row r="6" spans="1:12" ht="15.75">
      <c r="A6" s="5"/>
      <c r="B6" s="6" t="s">
        <v>67</v>
      </c>
      <c r="F6" s="7"/>
      <c r="G6" s="8"/>
      <c r="J6" s="2"/>
      <c r="L6" s="8"/>
    </row>
    <row r="7" ht="12.75">
      <c r="K7" s="8"/>
    </row>
    <row r="8" ht="13.5" thickBot="1">
      <c r="B8" s="1" t="s">
        <v>112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31" t="s">
        <v>8</v>
      </c>
      <c r="H9" s="41" t="s">
        <v>12</v>
      </c>
      <c r="I9" s="31" t="s">
        <v>13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37"/>
      <c r="H10" s="43"/>
      <c r="I10" s="37"/>
      <c r="J10" s="40"/>
    </row>
    <row r="11" spans="1:10" ht="12.75">
      <c r="A11" s="20">
        <v>1</v>
      </c>
      <c r="B11" s="21" t="s">
        <v>180</v>
      </c>
      <c r="C11" s="22" t="s">
        <v>126</v>
      </c>
      <c r="D11" s="23" t="s">
        <v>181</v>
      </c>
      <c r="E11" s="24" t="s">
        <v>11</v>
      </c>
      <c r="F11" s="25" t="s">
        <v>59</v>
      </c>
      <c r="G11" s="26">
        <v>6.36</v>
      </c>
      <c r="H11" s="26">
        <v>11.85</v>
      </c>
      <c r="I11" s="65">
        <v>14.56</v>
      </c>
      <c r="J11" s="64">
        <f>SUM(G13:I13)</f>
        <v>2240</v>
      </c>
    </row>
    <row r="12" spans="1:10" ht="12.75">
      <c r="A12" s="47">
        <v>1</v>
      </c>
      <c r="B12" s="21"/>
      <c r="C12" s="57" t="s">
        <v>101</v>
      </c>
      <c r="D12" s="53"/>
      <c r="E12" s="24"/>
      <c r="F12" s="25"/>
      <c r="G12" s="48">
        <v>0.5</v>
      </c>
      <c r="H12" s="48">
        <v>-2.1</v>
      </c>
      <c r="I12" s="26" t="s">
        <v>448</v>
      </c>
      <c r="J12" s="20"/>
    </row>
    <row r="13" spans="1:10" ht="12.75">
      <c r="A13" s="12">
        <v>1</v>
      </c>
      <c r="B13" s="13"/>
      <c r="C13" s="14"/>
      <c r="D13" s="15"/>
      <c r="E13" s="16"/>
      <c r="F13" s="17"/>
      <c r="G13" s="10">
        <f>IF(ISBLANK(G11),"",TRUNC(0.14354*(G11*100-220)^1.4))</f>
        <v>666</v>
      </c>
      <c r="H13" s="10">
        <f>IF(ISBLANK(H11),"",TRUNC(25.4347*(18-H11)^1.81))</f>
        <v>681</v>
      </c>
      <c r="I13" s="10">
        <v>893</v>
      </c>
      <c r="J13" s="18">
        <f>J11</f>
        <v>2240</v>
      </c>
    </row>
    <row r="14" spans="1:10" ht="12.75">
      <c r="A14" s="20">
        <v>2</v>
      </c>
      <c r="B14" s="21" t="s">
        <v>191</v>
      </c>
      <c r="C14" s="22" t="s">
        <v>192</v>
      </c>
      <c r="D14" s="23" t="s">
        <v>193</v>
      </c>
      <c r="E14" s="24" t="s">
        <v>11</v>
      </c>
      <c r="F14" s="25" t="s">
        <v>59</v>
      </c>
      <c r="G14" s="26">
        <v>6.58</v>
      </c>
      <c r="H14" s="26">
        <v>11.93</v>
      </c>
      <c r="I14" s="26">
        <v>13.81</v>
      </c>
      <c r="J14" s="20">
        <f>SUM(G16:I16)</f>
        <v>2194</v>
      </c>
    </row>
    <row r="15" spans="1:10" ht="12.75">
      <c r="A15" s="47">
        <v>2</v>
      </c>
      <c r="B15" s="21"/>
      <c r="C15" s="57" t="s">
        <v>101</v>
      </c>
      <c r="D15" s="53"/>
      <c r="E15" s="24"/>
      <c r="F15" s="25"/>
      <c r="G15" s="48" t="s">
        <v>448</v>
      </c>
      <c r="H15" s="48">
        <v>-2.1</v>
      </c>
      <c r="I15" s="48">
        <v>1</v>
      </c>
      <c r="J15" s="20"/>
    </row>
    <row r="16" spans="1:10" ht="12.75">
      <c r="A16" s="12">
        <v>2</v>
      </c>
      <c r="B16" s="13"/>
      <c r="C16" s="14"/>
      <c r="D16" s="15"/>
      <c r="E16" s="16"/>
      <c r="F16" s="17"/>
      <c r="G16" s="10">
        <f>IF(ISBLANK(G14),"",TRUNC(0.14354*(G14*100-220)^1.4))</f>
        <v>716</v>
      </c>
      <c r="H16" s="10">
        <f>IF(ISBLANK(H14),"",TRUNC(25.4347*(18-H14)^1.81))</f>
        <v>665</v>
      </c>
      <c r="I16" s="10">
        <v>813</v>
      </c>
      <c r="J16" s="18">
        <f>J14</f>
        <v>2194</v>
      </c>
    </row>
    <row r="17" spans="1:10" ht="12.75">
      <c r="A17" s="20">
        <v>3</v>
      </c>
      <c r="B17" s="21" t="s">
        <v>53</v>
      </c>
      <c r="C17" s="22" t="s">
        <v>54</v>
      </c>
      <c r="D17" s="23" t="s">
        <v>194</v>
      </c>
      <c r="E17" s="24" t="s">
        <v>11</v>
      </c>
      <c r="F17" s="25" t="s">
        <v>59</v>
      </c>
      <c r="G17" s="26">
        <v>6.34</v>
      </c>
      <c r="H17" s="26">
        <v>12.12</v>
      </c>
      <c r="I17" s="26">
        <v>12.83</v>
      </c>
      <c r="J17" s="20">
        <f>SUM(G19:I19)</f>
        <v>1999</v>
      </c>
    </row>
    <row r="18" spans="1:10" ht="12.75">
      <c r="A18" s="47">
        <v>3</v>
      </c>
      <c r="B18" s="21"/>
      <c r="C18" s="57" t="s">
        <v>101</v>
      </c>
      <c r="D18" s="53"/>
      <c r="E18" s="24"/>
      <c r="F18" s="25"/>
      <c r="G18" s="48">
        <v>1.6</v>
      </c>
      <c r="H18" s="48">
        <v>-2.1</v>
      </c>
      <c r="I18" s="48">
        <v>0.3</v>
      </c>
      <c r="J18" s="20"/>
    </row>
    <row r="19" spans="1:10" ht="12.75">
      <c r="A19" s="12">
        <v>3</v>
      </c>
      <c r="B19" s="13"/>
      <c r="C19" s="14"/>
      <c r="D19" s="15"/>
      <c r="E19" s="16"/>
      <c r="F19" s="17"/>
      <c r="G19" s="10">
        <f>IF(ISBLANK(G17),"",TRUNC(0.14354*(G17*100-220)^1.4))</f>
        <v>661</v>
      </c>
      <c r="H19" s="10">
        <f>IF(ISBLANK(H17),"",TRUNC(25.4347*(18-H17)^1.81))</f>
        <v>628</v>
      </c>
      <c r="I19" s="10">
        <v>710</v>
      </c>
      <c r="J19" s="18">
        <f>J17</f>
        <v>1999</v>
      </c>
    </row>
    <row r="20" spans="1:10" ht="12.75">
      <c r="A20" s="20">
        <v>4</v>
      </c>
      <c r="B20" s="21" t="s">
        <v>374</v>
      </c>
      <c r="C20" s="22" t="s">
        <v>375</v>
      </c>
      <c r="D20" s="23" t="s">
        <v>377</v>
      </c>
      <c r="E20" s="24" t="s">
        <v>378</v>
      </c>
      <c r="F20" s="25"/>
      <c r="G20" s="26">
        <v>6.26</v>
      </c>
      <c r="H20" s="26">
        <v>12.5</v>
      </c>
      <c r="I20" s="26">
        <v>12.82</v>
      </c>
      <c r="J20" s="20">
        <f>SUM(G22:I22)</f>
        <v>1909</v>
      </c>
    </row>
    <row r="21" spans="1:10" ht="12.75">
      <c r="A21" s="47">
        <v>4</v>
      </c>
      <c r="B21" s="21"/>
      <c r="C21" s="57" t="s">
        <v>376</v>
      </c>
      <c r="D21" s="53"/>
      <c r="E21" s="24"/>
      <c r="F21" s="25"/>
      <c r="G21" s="48">
        <v>0.8</v>
      </c>
      <c r="H21" s="48">
        <v>-2.1</v>
      </c>
      <c r="I21" s="48">
        <v>1.5</v>
      </c>
      <c r="J21" s="20"/>
    </row>
    <row r="22" spans="1:10" ht="12.75">
      <c r="A22" s="12">
        <v>4</v>
      </c>
      <c r="B22" s="13"/>
      <c r="C22" s="14"/>
      <c r="D22" s="15"/>
      <c r="E22" s="16"/>
      <c r="F22" s="17"/>
      <c r="G22" s="10">
        <f>IF(ISBLANK(G20),"",TRUNC(0.14354*(G20*100-220)^1.4))</f>
        <v>644</v>
      </c>
      <c r="H22" s="10">
        <f>IF(ISBLANK(H20),"",TRUNC(25.4347*(18-H20)^1.81))</f>
        <v>556</v>
      </c>
      <c r="I22" s="10">
        <v>709</v>
      </c>
      <c r="J22" s="18">
        <f>J20</f>
        <v>1909</v>
      </c>
    </row>
    <row r="23" spans="1:10" ht="12.75">
      <c r="A23" s="20">
        <v>5</v>
      </c>
      <c r="B23" s="21" t="s">
        <v>360</v>
      </c>
      <c r="C23" s="22" t="s">
        <v>361</v>
      </c>
      <c r="D23" s="23" t="s">
        <v>362</v>
      </c>
      <c r="E23" s="24" t="s">
        <v>351</v>
      </c>
      <c r="F23" s="25"/>
      <c r="G23" s="26">
        <v>6.23</v>
      </c>
      <c r="H23" s="26">
        <v>12.23</v>
      </c>
      <c r="I23" s="26">
        <v>12.07</v>
      </c>
      <c r="J23" s="20">
        <f>SUM(G25:I25)</f>
        <v>1874</v>
      </c>
    </row>
    <row r="24" spans="1:10" ht="12.75">
      <c r="A24" s="47">
        <v>5</v>
      </c>
      <c r="B24" s="21"/>
      <c r="C24" s="57" t="s">
        <v>359</v>
      </c>
      <c r="D24" s="53"/>
      <c r="E24" s="24"/>
      <c r="F24" s="25"/>
      <c r="G24" s="48">
        <v>0.1</v>
      </c>
      <c r="H24" s="48">
        <v>0.4</v>
      </c>
      <c r="I24" s="48">
        <v>0.1</v>
      </c>
      <c r="J24" s="20"/>
    </row>
    <row r="25" spans="1:10" ht="12.75">
      <c r="A25" s="12">
        <v>5</v>
      </c>
      <c r="B25" s="13"/>
      <c r="C25" s="14"/>
      <c r="D25" s="15"/>
      <c r="E25" s="16"/>
      <c r="F25" s="17"/>
      <c r="G25" s="10">
        <f>IF(ISBLANK(G23),"",TRUNC(0.14354*(G23*100-220)^1.4))</f>
        <v>637</v>
      </c>
      <c r="H25" s="10">
        <f>IF(ISBLANK(H23),"",TRUNC(25.4347*(18-H23)^1.81))</f>
        <v>606</v>
      </c>
      <c r="I25" s="10">
        <v>631</v>
      </c>
      <c r="J25" s="18">
        <f>J23</f>
        <v>1874</v>
      </c>
    </row>
    <row r="26" spans="1:10" ht="12.75">
      <c r="A26" s="20">
        <v>6</v>
      </c>
      <c r="B26" s="21" t="s">
        <v>239</v>
      </c>
      <c r="C26" s="22" t="s">
        <v>240</v>
      </c>
      <c r="D26" s="23" t="s">
        <v>242</v>
      </c>
      <c r="E26" s="24" t="s">
        <v>243</v>
      </c>
      <c r="F26" s="25"/>
      <c r="G26" s="26">
        <v>5.75</v>
      </c>
      <c r="H26" s="26">
        <v>12.05</v>
      </c>
      <c r="I26" s="26">
        <v>12.72</v>
      </c>
      <c r="J26" s="20">
        <f>SUM(G28:I28)</f>
        <v>1873</v>
      </c>
    </row>
    <row r="27" spans="1:10" ht="12.75">
      <c r="A27" s="47">
        <v>6</v>
      </c>
      <c r="B27" s="21"/>
      <c r="C27" s="57" t="s">
        <v>241</v>
      </c>
      <c r="D27" s="53"/>
      <c r="E27" s="24"/>
      <c r="F27" s="25"/>
      <c r="G27" s="48">
        <v>1.3</v>
      </c>
      <c r="H27" s="48">
        <v>0.4</v>
      </c>
      <c r="I27" s="26" t="s">
        <v>448</v>
      </c>
      <c r="J27" s="20"/>
    </row>
    <row r="28" spans="1:10" ht="12.75">
      <c r="A28" s="12">
        <v>6</v>
      </c>
      <c r="B28" s="13"/>
      <c r="C28" s="14"/>
      <c r="D28" s="15"/>
      <c r="E28" s="16"/>
      <c r="F28" s="17"/>
      <c r="G28" s="10">
        <f>IF(ISBLANK(G26),"",TRUNC(0.14354*(G26*100-220)^1.4))</f>
        <v>533</v>
      </c>
      <c r="H28" s="10">
        <f>IF(ISBLANK(H26),"",TRUNC(25.4347*(18-H26)^1.81))</f>
        <v>641</v>
      </c>
      <c r="I28" s="10">
        <v>699</v>
      </c>
      <c r="J28" s="18">
        <f>J26</f>
        <v>1873</v>
      </c>
    </row>
    <row r="29" spans="1:10" ht="12.75">
      <c r="A29" s="20">
        <v>7</v>
      </c>
      <c r="B29" s="21" t="s">
        <v>333</v>
      </c>
      <c r="C29" s="22" t="s">
        <v>334</v>
      </c>
      <c r="D29" s="23" t="s">
        <v>335</v>
      </c>
      <c r="E29" s="24" t="s">
        <v>11</v>
      </c>
      <c r="F29" s="25" t="s">
        <v>59</v>
      </c>
      <c r="G29" s="26">
        <v>5.9</v>
      </c>
      <c r="H29" s="26">
        <v>12.18</v>
      </c>
      <c r="I29" s="26">
        <v>12.4</v>
      </c>
      <c r="J29" s="20">
        <f>SUM(G31:I31)</f>
        <v>1846</v>
      </c>
    </row>
    <row r="30" spans="1:10" ht="12.75">
      <c r="A30" s="47">
        <v>7</v>
      </c>
      <c r="B30" s="21"/>
      <c r="C30" s="57" t="s">
        <v>121</v>
      </c>
      <c r="D30" s="53"/>
      <c r="E30" s="24"/>
      <c r="F30" s="25"/>
      <c r="G30" s="48">
        <v>0.1</v>
      </c>
      <c r="H30" s="48">
        <v>0.4</v>
      </c>
      <c r="I30" s="48">
        <v>1.7</v>
      </c>
      <c r="J30" s="20"/>
    </row>
    <row r="31" spans="1:10" ht="12.75">
      <c r="A31" s="12">
        <v>7</v>
      </c>
      <c r="B31" s="13"/>
      <c r="C31" s="14"/>
      <c r="D31" s="15"/>
      <c r="E31" s="16"/>
      <c r="F31" s="17"/>
      <c r="G31" s="10">
        <f>IF(ISBLANK(G29),"",TRUNC(0.14354*(G29*100-220)^1.4))</f>
        <v>565</v>
      </c>
      <c r="H31" s="10">
        <f>IF(ISBLANK(H29),"",TRUNC(25.4347*(18-H29)^1.81))</f>
        <v>616</v>
      </c>
      <c r="I31" s="10">
        <v>665</v>
      </c>
      <c r="J31" s="18">
        <f>J29</f>
        <v>1846</v>
      </c>
    </row>
    <row r="32" spans="1:10" ht="12.75">
      <c r="A32" s="20">
        <v>8</v>
      </c>
      <c r="B32" s="21" t="s">
        <v>348</v>
      </c>
      <c r="C32" s="22" t="s">
        <v>349</v>
      </c>
      <c r="D32" s="23" t="s">
        <v>350</v>
      </c>
      <c r="E32" s="24" t="s">
        <v>351</v>
      </c>
      <c r="F32" s="25"/>
      <c r="G32" s="26">
        <v>5.6</v>
      </c>
      <c r="H32" s="26">
        <v>12.35</v>
      </c>
      <c r="I32" s="26">
        <v>11.66</v>
      </c>
      <c r="J32" s="20">
        <f>SUM(G34:I34)</f>
        <v>1674</v>
      </c>
    </row>
    <row r="33" spans="1:10" ht="12.75">
      <c r="A33" s="47">
        <v>8</v>
      </c>
      <c r="B33" s="21"/>
      <c r="C33" s="57" t="s">
        <v>352</v>
      </c>
      <c r="D33" s="53"/>
      <c r="E33" s="24"/>
      <c r="F33" s="25"/>
      <c r="G33" s="48">
        <v>1.2</v>
      </c>
      <c r="H33" s="48">
        <v>0.4</v>
      </c>
      <c r="I33" s="26" t="s">
        <v>448</v>
      </c>
      <c r="J33" s="20"/>
    </row>
    <row r="34" spans="1:10" ht="12.75">
      <c r="A34" s="12">
        <v>8</v>
      </c>
      <c r="B34" s="13"/>
      <c r="C34" s="14"/>
      <c r="D34" s="15"/>
      <c r="E34" s="16"/>
      <c r="F34" s="17"/>
      <c r="G34" s="10">
        <f>IF(ISBLANK(G32),"",TRUNC(0.14354*(G32*100-220)^1.4))</f>
        <v>502</v>
      </c>
      <c r="H34" s="10">
        <f>IF(ISBLANK(H32),"",TRUNC(25.4347*(18-H32)^1.81))</f>
        <v>584</v>
      </c>
      <c r="I34" s="10">
        <v>588</v>
      </c>
      <c r="J34" s="18">
        <f>J32</f>
        <v>1674</v>
      </c>
    </row>
    <row r="35" spans="1:10" ht="12.75">
      <c r="A35" s="20">
        <v>9</v>
      </c>
      <c r="B35" s="21" t="s">
        <v>191</v>
      </c>
      <c r="C35" s="22" t="s">
        <v>336</v>
      </c>
      <c r="D35" s="23" t="s">
        <v>337</v>
      </c>
      <c r="E35" s="24" t="s">
        <v>11</v>
      </c>
      <c r="F35" s="25" t="s">
        <v>59</v>
      </c>
      <c r="G35" s="26">
        <v>5.35</v>
      </c>
      <c r="H35" s="26">
        <v>12.8</v>
      </c>
      <c r="I35" s="26">
        <v>11.16</v>
      </c>
      <c r="J35" s="20">
        <f>SUM(G37:I37)</f>
        <v>1490</v>
      </c>
    </row>
    <row r="36" spans="1:10" ht="12.75">
      <c r="A36" s="47">
        <v>9</v>
      </c>
      <c r="B36" s="21"/>
      <c r="C36" s="57" t="s">
        <v>121</v>
      </c>
      <c r="D36" s="53"/>
      <c r="E36" s="24"/>
      <c r="F36" s="25"/>
      <c r="G36" s="48">
        <v>0.3</v>
      </c>
      <c r="H36" s="48">
        <v>-2.1</v>
      </c>
      <c r="I36" s="48">
        <v>0.8</v>
      </c>
      <c r="J36" s="20"/>
    </row>
    <row r="37" spans="1:10" ht="12.75">
      <c r="A37" s="12">
        <v>9</v>
      </c>
      <c r="B37" s="13"/>
      <c r="C37" s="14"/>
      <c r="D37" s="15"/>
      <c r="E37" s="16"/>
      <c r="F37" s="17"/>
      <c r="G37" s="10">
        <f>IF(ISBLANK(G35),"",TRUNC(0.14354*(G35*100-220)^1.4))</f>
        <v>451</v>
      </c>
      <c r="H37" s="10">
        <f>IF(ISBLANK(H35),"",TRUNC(25.4347*(18-H35)^1.81))</f>
        <v>502</v>
      </c>
      <c r="I37" s="10">
        <v>537</v>
      </c>
      <c r="J37" s="18">
        <f>J35</f>
        <v>1490</v>
      </c>
    </row>
    <row r="38" spans="1:10" ht="12.75">
      <c r="A38" s="20">
        <v>10</v>
      </c>
      <c r="B38" s="21" t="s">
        <v>124</v>
      </c>
      <c r="C38" s="22" t="s">
        <v>123</v>
      </c>
      <c r="D38" s="23" t="s">
        <v>125</v>
      </c>
      <c r="E38" s="24" t="s">
        <v>11</v>
      </c>
      <c r="F38" s="25" t="s">
        <v>59</v>
      </c>
      <c r="G38" s="26">
        <v>5.49</v>
      </c>
      <c r="H38" s="26">
        <v>13.03</v>
      </c>
      <c r="I38" s="26">
        <v>10.99</v>
      </c>
      <c r="J38" s="20">
        <f>SUM(G40:I40)</f>
        <v>1461</v>
      </c>
    </row>
    <row r="39" spans="1:10" ht="12.75">
      <c r="A39" s="47">
        <v>10</v>
      </c>
      <c r="B39" s="21"/>
      <c r="C39" s="57" t="s">
        <v>121</v>
      </c>
      <c r="D39" s="53"/>
      <c r="E39" s="24"/>
      <c r="F39" s="25"/>
      <c r="G39" s="48">
        <v>0.5</v>
      </c>
      <c r="H39" s="48">
        <v>0.4</v>
      </c>
      <c r="I39" s="26" t="s">
        <v>448</v>
      </c>
      <c r="J39" s="20"/>
    </row>
    <row r="40" spans="1:10" ht="12.75">
      <c r="A40" s="12">
        <v>10</v>
      </c>
      <c r="B40" s="13"/>
      <c r="C40" s="14"/>
      <c r="D40" s="15"/>
      <c r="E40" s="16"/>
      <c r="F40" s="17"/>
      <c r="G40" s="10">
        <f>IF(ISBLANK(G38),"",TRUNC(0.14354*(G38*100-220)^1.4))</f>
        <v>479</v>
      </c>
      <c r="H40" s="10">
        <f>IF(ISBLANK(H38),"",TRUNC(25.4347*(18-H38)^1.81))</f>
        <v>463</v>
      </c>
      <c r="I40" s="10">
        <v>519</v>
      </c>
      <c r="J40" s="18">
        <f>J38</f>
        <v>1461</v>
      </c>
    </row>
    <row r="41" spans="1:10" ht="12.75">
      <c r="A41" s="20">
        <v>11</v>
      </c>
      <c r="B41" s="21" t="s">
        <v>50</v>
      </c>
      <c r="C41" s="22" t="s">
        <v>41</v>
      </c>
      <c r="D41" s="23" t="s">
        <v>288</v>
      </c>
      <c r="E41" s="24" t="s">
        <v>293</v>
      </c>
      <c r="F41" s="25"/>
      <c r="G41" s="26">
        <v>5.77</v>
      </c>
      <c r="H41" s="26">
        <v>13.96</v>
      </c>
      <c r="I41" s="26">
        <v>11.09</v>
      </c>
      <c r="J41" s="20">
        <f>SUM(G43:I43)</f>
        <v>1384</v>
      </c>
    </row>
    <row r="42" spans="1:10" ht="12.75">
      <c r="A42" s="47">
        <v>11</v>
      </c>
      <c r="B42" s="21"/>
      <c r="C42" s="57" t="s">
        <v>277</v>
      </c>
      <c r="D42" s="53"/>
      <c r="E42" s="24"/>
      <c r="F42" s="25"/>
      <c r="G42" s="48">
        <v>1.1</v>
      </c>
      <c r="H42" s="48">
        <v>-2.1</v>
      </c>
      <c r="I42" s="26" t="s">
        <v>448</v>
      </c>
      <c r="J42" s="20"/>
    </row>
    <row r="43" spans="1:10" ht="12.75">
      <c r="A43" s="12">
        <v>11</v>
      </c>
      <c r="B43" s="13"/>
      <c r="C43" s="14"/>
      <c r="D43" s="15"/>
      <c r="E43" s="16"/>
      <c r="F43" s="17"/>
      <c r="G43" s="10">
        <f>IF(ISBLANK(G41),"",TRUNC(0.14354*(G41*100-220)^1.4))</f>
        <v>537</v>
      </c>
      <c r="H43" s="10">
        <f>IF(ISBLANK(H41),"",TRUNC(25.4347*(18-H41)^1.81))</f>
        <v>318</v>
      </c>
      <c r="I43" s="10">
        <v>529</v>
      </c>
      <c r="J43" s="18">
        <f>J41</f>
        <v>1384</v>
      </c>
    </row>
    <row r="44" spans="1:10" ht="12.75">
      <c r="A44" s="20">
        <v>12</v>
      </c>
      <c r="B44" s="21" t="s">
        <v>104</v>
      </c>
      <c r="C44" s="22" t="s">
        <v>120</v>
      </c>
      <c r="D44" s="23" t="s">
        <v>122</v>
      </c>
      <c r="E44" s="24" t="s">
        <v>11</v>
      </c>
      <c r="F44" s="25" t="s">
        <v>59</v>
      </c>
      <c r="G44" s="26">
        <v>5.99</v>
      </c>
      <c r="H44" s="26" t="s">
        <v>449</v>
      </c>
      <c r="I44" s="26">
        <v>12.67</v>
      </c>
      <c r="J44" s="20">
        <f>SUM(G46:I46)</f>
        <v>1277</v>
      </c>
    </row>
    <row r="45" spans="1:10" ht="12.75">
      <c r="A45" s="47">
        <v>12</v>
      </c>
      <c r="B45" s="21"/>
      <c r="C45" s="57" t="s">
        <v>121</v>
      </c>
      <c r="D45" s="53"/>
      <c r="E45" s="24"/>
      <c r="F45" s="25"/>
      <c r="G45" s="48">
        <v>0.1</v>
      </c>
      <c r="H45" s="48">
        <v>0.4</v>
      </c>
      <c r="I45" s="48">
        <v>0.7</v>
      </c>
      <c r="J45" s="20"/>
    </row>
    <row r="46" spans="1:10" ht="12.75">
      <c r="A46" s="12">
        <v>12</v>
      </c>
      <c r="B46" s="13"/>
      <c r="C46" s="14"/>
      <c r="D46" s="15"/>
      <c r="E46" s="16"/>
      <c r="F46" s="17"/>
      <c r="G46" s="10">
        <f>IF(ISBLANK(G44),"",TRUNC(0.14354*(G44*100-220)^1.4))</f>
        <v>584</v>
      </c>
      <c r="H46" s="10">
        <v>0</v>
      </c>
      <c r="I46" s="10">
        <v>693</v>
      </c>
      <c r="J46" s="18">
        <f>J44</f>
        <v>1277</v>
      </c>
    </row>
    <row r="47" spans="1:10" ht="12.75">
      <c r="A47" s="20">
        <v>13</v>
      </c>
      <c r="B47" s="21" t="s">
        <v>88</v>
      </c>
      <c r="C47" s="22" t="s">
        <v>126</v>
      </c>
      <c r="D47" s="23" t="s">
        <v>127</v>
      </c>
      <c r="E47" s="24" t="s">
        <v>11</v>
      </c>
      <c r="F47" s="25" t="s">
        <v>59</v>
      </c>
      <c r="G47" s="26">
        <v>5.1</v>
      </c>
      <c r="H47" s="26">
        <v>13.44</v>
      </c>
      <c r="I47" s="26">
        <v>10.34</v>
      </c>
      <c r="J47" s="20">
        <f>SUM(G49:I49)</f>
        <v>1250</v>
      </c>
    </row>
    <row r="48" spans="1:10" ht="12.75">
      <c r="A48" s="47">
        <v>13</v>
      </c>
      <c r="B48" s="21"/>
      <c r="C48" s="57" t="s">
        <v>121</v>
      </c>
      <c r="D48" s="53"/>
      <c r="E48" s="24"/>
      <c r="F48" s="25"/>
      <c r="G48" s="48" t="s">
        <v>448</v>
      </c>
      <c r="H48" s="48">
        <v>0.4</v>
      </c>
      <c r="I48" s="48">
        <v>0.7</v>
      </c>
      <c r="J48" s="20"/>
    </row>
    <row r="49" spans="1:10" ht="12.75">
      <c r="A49" s="12">
        <v>13</v>
      </c>
      <c r="B49" s="13"/>
      <c r="C49" s="14"/>
      <c r="D49" s="15"/>
      <c r="E49" s="16"/>
      <c r="F49" s="17"/>
      <c r="G49" s="10">
        <f>IF(ISBLANK(G47),"",TRUNC(0.14354*(G47*100-220)^1.4))</f>
        <v>402</v>
      </c>
      <c r="H49" s="10">
        <f>IF(ISBLANK(H47),"",TRUNC(25.4347*(18-H47)^1.81))</f>
        <v>396</v>
      </c>
      <c r="I49" s="10">
        <v>452</v>
      </c>
      <c r="J49" s="18">
        <f>J47</f>
        <v>1250</v>
      </c>
    </row>
    <row r="50" spans="1:10" ht="12.75">
      <c r="A50" s="20"/>
      <c r="B50" s="21" t="s">
        <v>168</v>
      </c>
      <c r="C50" s="22" t="s">
        <v>169</v>
      </c>
      <c r="D50" s="23" t="s">
        <v>170</v>
      </c>
      <c r="E50" s="24" t="s">
        <v>11</v>
      </c>
      <c r="F50" s="25" t="s">
        <v>59</v>
      </c>
      <c r="G50" s="26">
        <v>5.05</v>
      </c>
      <c r="H50" s="26">
        <v>13.24</v>
      </c>
      <c r="I50" s="26" t="s">
        <v>446</v>
      </c>
      <c r="J50" s="20" t="s">
        <v>447</v>
      </c>
    </row>
    <row r="51" spans="1:10" ht="12.75">
      <c r="A51" s="47"/>
      <c r="B51" s="21"/>
      <c r="C51" s="57" t="s">
        <v>155</v>
      </c>
      <c r="D51" s="53"/>
      <c r="E51" s="24"/>
      <c r="F51" s="25"/>
      <c r="G51" s="48">
        <v>0.1</v>
      </c>
      <c r="H51" s="48">
        <v>-2.1</v>
      </c>
      <c r="I51" s="26"/>
      <c r="J51" s="20"/>
    </row>
    <row r="52" spans="1:10" ht="12.75">
      <c r="A52" s="12"/>
      <c r="B52" s="13"/>
      <c r="C52" s="14"/>
      <c r="D52" s="15"/>
      <c r="E52" s="16"/>
      <c r="F52" s="17"/>
      <c r="G52" s="10">
        <f>IF(ISBLANK(G50),"",TRUNC(0.14354*(G50*100-220)^1.4))</f>
        <v>392</v>
      </c>
      <c r="H52" s="10">
        <f>IF(ISBLANK(H50),"",TRUNC(25.4347*(18-H50)^1.81))</f>
        <v>428</v>
      </c>
      <c r="I52" s="10">
        <v>0</v>
      </c>
      <c r="J52" s="18" t="str">
        <f>J50</f>
        <v>DNF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showZeros="0" zoomScalePageLayoutView="0" workbookViewId="0" topLeftCell="A1">
      <selection activeCell="M6" sqref="M6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4.140625" style="1" customWidth="1"/>
    <col min="4" max="4" width="8.57421875" style="1" customWidth="1"/>
    <col min="5" max="5" width="9.421875" style="1" customWidth="1"/>
    <col min="6" max="6" width="10.00390625" style="1" customWidth="1"/>
    <col min="7" max="7" width="8.140625" style="1" customWidth="1"/>
    <col min="8" max="8" width="7.8515625" style="1" customWidth="1"/>
    <col min="9" max="9" width="7.0039062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68</v>
      </c>
      <c r="F5" s="7"/>
      <c r="G5" s="8"/>
      <c r="J5" s="2" t="s">
        <v>11</v>
      </c>
      <c r="L5" s="8"/>
    </row>
    <row r="6" spans="1:12" ht="15.75">
      <c r="A6" s="5"/>
      <c r="B6" s="6" t="s">
        <v>70</v>
      </c>
      <c r="F6" s="7"/>
      <c r="G6" s="8"/>
      <c r="J6" s="2"/>
      <c r="L6" s="8"/>
    </row>
    <row r="7" ht="12.75">
      <c r="K7" s="8"/>
    </row>
    <row r="8" ht="13.5" thickBot="1">
      <c r="B8" s="1" t="s">
        <v>113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41" t="s">
        <v>19</v>
      </c>
      <c r="H9" s="31" t="s">
        <v>6</v>
      </c>
      <c r="I9" s="41" t="s">
        <v>12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39" t="s">
        <v>26</v>
      </c>
      <c r="H10" s="37"/>
      <c r="I10" s="43"/>
      <c r="J10" s="40"/>
    </row>
    <row r="11" spans="1:10" ht="12.75">
      <c r="A11" s="20">
        <v>1</v>
      </c>
      <c r="B11" s="21" t="s">
        <v>94</v>
      </c>
      <c r="C11" s="22" t="s">
        <v>95</v>
      </c>
      <c r="D11" s="23" t="s">
        <v>133</v>
      </c>
      <c r="E11" s="24" t="s">
        <v>11</v>
      </c>
      <c r="F11" s="25" t="s">
        <v>91</v>
      </c>
      <c r="G11" s="26">
        <v>15.99</v>
      </c>
      <c r="H11" s="26">
        <v>1.9</v>
      </c>
      <c r="I11" s="26">
        <v>12.24</v>
      </c>
      <c r="J11" s="64">
        <f>SUM(G13:I13)</f>
        <v>2053</v>
      </c>
    </row>
    <row r="12" spans="1:10" ht="12.75">
      <c r="A12" s="47">
        <v>1</v>
      </c>
      <c r="B12" s="21"/>
      <c r="C12" s="57" t="s">
        <v>90</v>
      </c>
      <c r="D12" s="53"/>
      <c r="E12" s="24"/>
      <c r="F12" s="25"/>
      <c r="G12" s="48">
        <v>-0.1</v>
      </c>
      <c r="H12" s="26"/>
      <c r="I12" s="48">
        <v>-0.8</v>
      </c>
      <c r="J12" s="20"/>
    </row>
    <row r="13" spans="1:10" ht="12.75">
      <c r="A13" s="12">
        <f>A11</f>
        <v>1</v>
      </c>
      <c r="B13" s="13"/>
      <c r="C13" s="14"/>
      <c r="D13" s="15"/>
      <c r="E13" s="16"/>
      <c r="F13" s="17"/>
      <c r="G13" s="10">
        <f>IF(ISBLANK(G11),"",TRUNC(5.74352*(28.5-G11)^1.92))</f>
        <v>734</v>
      </c>
      <c r="H13" s="10">
        <f>IF(ISBLANK(H11),"",TRUNC(0.8465*(H11*100-75)^1.42))</f>
        <v>714</v>
      </c>
      <c r="I13" s="10">
        <f>IF(ISBLANK(I11),"",TRUNC(25.4347*(18-I11)^1.81))</f>
        <v>605</v>
      </c>
      <c r="J13" s="18">
        <f>J11</f>
        <v>2053</v>
      </c>
    </row>
    <row r="14" spans="1:10" ht="12.75">
      <c r="A14" s="20">
        <v>2</v>
      </c>
      <c r="B14" s="21" t="s">
        <v>145</v>
      </c>
      <c r="C14" s="22" t="s">
        <v>400</v>
      </c>
      <c r="D14" s="23" t="s">
        <v>401</v>
      </c>
      <c r="E14" s="24" t="s">
        <v>378</v>
      </c>
      <c r="F14" s="25"/>
      <c r="G14" s="26">
        <v>16.14</v>
      </c>
      <c r="H14" s="26">
        <v>1.85</v>
      </c>
      <c r="I14" s="26">
        <v>12</v>
      </c>
      <c r="J14" s="20">
        <f>SUM(G16:I16)</f>
        <v>2038</v>
      </c>
    </row>
    <row r="15" spans="1:10" ht="12.75">
      <c r="A15" s="47">
        <v>2</v>
      </c>
      <c r="B15" s="21"/>
      <c r="C15" s="57" t="s">
        <v>402</v>
      </c>
      <c r="D15" s="53"/>
      <c r="E15" s="24"/>
      <c r="F15" s="25"/>
      <c r="G15" s="48">
        <v>-0.1</v>
      </c>
      <c r="H15" s="26"/>
      <c r="I15" s="48">
        <v>1</v>
      </c>
      <c r="J15" s="20"/>
    </row>
    <row r="16" spans="1:10" ht="12.75">
      <c r="A16" s="12">
        <v>2</v>
      </c>
      <c r="B16" s="13"/>
      <c r="C16" s="14"/>
      <c r="D16" s="15"/>
      <c r="E16" s="16"/>
      <c r="F16" s="17"/>
      <c r="G16" s="10">
        <f>IF(ISBLANK(G14),"",TRUNC(5.74352*(28.5-G14)^1.92))</f>
        <v>717</v>
      </c>
      <c r="H16" s="10">
        <f>IF(ISBLANK(H14),"",TRUNC(0.8465*(H14*100-75)^1.42))</f>
        <v>670</v>
      </c>
      <c r="I16" s="10">
        <f>IF(ISBLANK(I14),"",TRUNC(25.4347*(18-I14)^1.81))</f>
        <v>651</v>
      </c>
      <c r="J16" s="18">
        <f>J14</f>
        <v>2038</v>
      </c>
    </row>
    <row r="17" spans="1:10" ht="12.75">
      <c r="A17" s="20">
        <v>3</v>
      </c>
      <c r="B17" s="21" t="s">
        <v>83</v>
      </c>
      <c r="C17" s="22" t="s">
        <v>268</v>
      </c>
      <c r="D17" s="23" t="s">
        <v>269</v>
      </c>
      <c r="E17" s="24" t="s">
        <v>80</v>
      </c>
      <c r="F17" s="25"/>
      <c r="G17" s="26">
        <v>17.72</v>
      </c>
      <c r="H17" s="26">
        <v>1.95</v>
      </c>
      <c r="I17" s="26">
        <v>11.96</v>
      </c>
      <c r="J17" s="20">
        <f>SUM(G19:I19)</f>
        <v>1968</v>
      </c>
    </row>
    <row r="18" spans="1:10" ht="12.75">
      <c r="A18" s="47">
        <v>3</v>
      </c>
      <c r="B18" s="21"/>
      <c r="C18" s="57" t="s">
        <v>79</v>
      </c>
      <c r="D18" s="53"/>
      <c r="E18" s="24"/>
      <c r="F18" s="25"/>
      <c r="G18" s="48">
        <v>-0.1</v>
      </c>
      <c r="H18" s="26"/>
      <c r="I18" s="48">
        <v>-0.8</v>
      </c>
      <c r="J18" s="20"/>
    </row>
    <row r="19" spans="1:10" ht="12.75">
      <c r="A19" s="12">
        <v>3</v>
      </c>
      <c r="B19" s="13"/>
      <c r="C19" s="14"/>
      <c r="D19" s="15"/>
      <c r="E19" s="16"/>
      <c r="F19" s="17"/>
      <c r="G19" s="10">
        <f>IF(ISBLANK(G17),"",TRUNC(5.74352*(28.5-G17)^1.92))</f>
        <v>551</v>
      </c>
      <c r="H19" s="10">
        <f>IF(ISBLANK(H17),"",TRUNC(0.8465*(H17*100-75)^1.42))</f>
        <v>758</v>
      </c>
      <c r="I19" s="10">
        <f>IF(ISBLANK(I17),"",TRUNC(25.4347*(18-I17)^1.81))</f>
        <v>659</v>
      </c>
      <c r="J19" s="18">
        <f>J17</f>
        <v>1968</v>
      </c>
    </row>
    <row r="20" spans="1:10" ht="12.75">
      <c r="A20" s="20">
        <v>4</v>
      </c>
      <c r="B20" s="21" t="s">
        <v>134</v>
      </c>
      <c r="C20" s="22" t="s">
        <v>135</v>
      </c>
      <c r="D20" s="23" t="s">
        <v>136</v>
      </c>
      <c r="E20" s="24" t="s">
        <v>11</v>
      </c>
      <c r="F20" s="25" t="s">
        <v>91</v>
      </c>
      <c r="G20" s="65">
        <v>15.86</v>
      </c>
      <c r="H20" s="26">
        <v>1.65</v>
      </c>
      <c r="I20" s="65">
        <v>11.91</v>
      </c>
      <c r="J20" s="20">
        <f>SUM(G22:I22)</f>
        <v>1922</v>
      </c>
    </row>
    <row r="21" spans="1:10" ht="12.75">
      <c r="A21" s="47">
        <v>4</v>
      </c>
      <c r="B21" s="21"/>
      <c r="C21" s="57" t="s">
        <v>90</v>
      </c>
      <c r="D21" s="53"/>
      <c r="E21" s="24"/>
      <c r="F21" s="25"/>
      <c r="G21" s="48">
        <v>-0.1</v>
      </c>
      <c r="H21" s="26"/>
      <c r="I21" s="48">
        <v>1</v>
      </c>
      <c r="J21" s="20"/>
    </row>
    <row r="22" spans="1:10" ht="12.75">
      <c r="A22" s="12">
        <v>4</v>
      </c>
      <c r="B22" s="13"/>
      <c r="C22" s="14"/>
      <c r="D22" s="15"/>
      <c r="E22" s="16"/>
      <c r="F22" s="17"/>
      <c r="G22" s="10">
        <f>IF(ISBLANK(G20),"",TRUNC(5.74352*(28.5-G20)^1.92))</f>
        <v>749</v>
      </c>
      <c r="H22" s="10">
        <f>IF(ISBLANK(H20),"",TRUNC(0.8465*(H20*100-75)^1.42))</f>
        <v>504</v>
      </c>
      <c r="I22" s="10">
        <f>IF(ISBLANK(I20),"",TRUNC(25.4347*(18-I20)^1.81))</f>
        <v>669</v>
      </c>
      <c r="J22" s="18">
        <f>J20</f>
        <v>1922</v>
      </c>
    </row>
    <row r="23" spans="1:10" ht="12.75">
      <c r="A23" s="20">
        <v>5</v>
      </c>
      <c r="B23" s="21" t="s">
        <v>52</v>
      </c>
      <c r="C23" s="22" t="s">
        <v>302</v>
      </c>
      <c r="D23" s="23" t="s">
        <v>303</v>
      </c>
      <c r="E23" s="24" t="s">
        <v>297</v>
      </c>
      <c r="F23" s="25" t="s">
        <v>298</v>
      </c>
      <c r="G23" s="26">
        <v>17.8</v>
      </c>
      <c r="H23" s="26">
        <v>1.85</v>
      </c>
      <c r="I23" s="26">
        <v>12.63</v>
      </c>
      <c r="J23" s="20">
        <f>SUM(G25:I25)</f>
        <v>1745</v>
      </c>
    </row>
    <row r="24" spans="1:10" ht="12.75">
      <c r="A24" s="47">
        <v>5</v>
      </c>
      <c r="B24" s="21"/>
      <c r="C24" s="57" t="s">
        <v>295</v>
      </c>
      <c r="D24" s="53"/>
      <c r="E24" s="24"/>
      <c r="F24" s="25"/>
      <c r="G24" s="48">
        <v>-0.3</v>
      </c>
      <c r="H24" s="26"/>
      <c r="I24" s="48">
        <v>1</v>
      </c>
      <c r="J24" s="20"/>
    </row>
    <row r="25" spans="1:10" ht="12.75">
      <c r="A25" s="12">
        <v>5</v>
      </c>
      <c r="B25" s="13"/>
      <c r="C25" s="14"/>
      <c r="D25" s="15"/>
      <c r="E25" s="16"/>
      <c r="F25" s="17"/>
      <c r="G25" s="10">
        <f>IF(ISBLANK(G23),"",TRUNC(5.74352*(28.5-G23)^1.92))</f>
        <v>543</v>
      </c>
      <c r="H25" s="10">
        <f>IF(ISBLANK(H23),"",TRUNC(0.8465*(H23*100-75)^1.42))</f>
        <v>670</v>
      </c>
      <c r="I25" s="10">
        <f>IF(ISBLANK(I23),"",TRUNC(25.4347*(18-I23)^1.81))</f>
        <v>532</v>
      </c>
      <c r="J25" s="18">
        <f>J23</f>
        <v>1745</v>
      </c>
    </row>
    <row r="26" spans="1:10" ht="12.75">
      <c r="A26" s="20">
        <v>6</v>
      </c>
      <c r="B26" s="59" t="s">
        <v>416</v>
      </c>
      <c r="C26" s="60" t="s">
        <v>417</v>
      </c>
      <c r="D26" s="23" t="s">
        <v>418</v>
      </c>
      <c r="E26" s="24" t="s">
        <v>415</v>
      </c>
      <c r="F26" s="25"/>
      <c r="G26" s="26">
        <v>17.55</v>
      </c>
      <c r="H26" s="26">
        <v>1.8</v>
      </c>
      <c r="I26" s="26">
        <v>13.14</v>
      </c>
      <c r="J26" s="20">
        <f>SUM(G28:I28)</f>
        <v>1639</v>
      </c>
    </row>
    <row r="27" spans="1:10" ht="12.75">
      <c r="A27" s="47">
        <v>6</v>
      </c>
      <c r="B27" s="21"/>
      <c r="C27" s="57" t="s">
        <v>419</v>
      </c>
      <c r="D27" s="53"/>
      <c r="E27" s="24"/>
      <c r="F27" s="25"/>
      <c r="G27" s="48">
        <v>-0.1</v>
      </c>
      <c r="H27" s="26"/>
      <c r="I27" s="48">
        <v>1</v>
      </c>
      <c r="J27" s="20"/>
    </row>
    <row r="28" spans="1:10" ht="12.75">
      <c r="A28" s="12">
        <v>6</v>
      </c>
      <c r="B28" s="13"/>
      <c r="C28" s="14"/>
      <c r="D28" s="15"/>
      <c r="E28" s="16"/>
      <c r="F28" s="17"/>
      <c r="G28" s="10">
        <f>IF(ISBLANK(G26),"",TRUNC(5.74352*(28.5-G26)^1.92))</f>
        <v>568</v>
      </c>
      <c r="H28" s="10">
        <f>IF(ISBLANK(H26),"",TRUNC(0.8465*(H26*100-75)^1.42))</f>
        <v>627</v>
      </c>
      <c r="I28" s="10">
        <f>IF(ISBLANK(I26),"",TRUNC(25.4347*(18-I26)^1.81))</f>
        <v>444</v>
      </c>
      <c r="J28" s="18">
        <f>J26</f>
        <v>1639</v>
      </c>
    </row>
    <row r="29" spans="1:10" ht="12.75">
      <c r="A29" s="20">
        <v>7</v>
      </c>
      <c r="B29" s="21" t="s">
        <v>209</v>
      </c>
      <c r="C29" s="22" t="s">
        <v>210</v>
      </c>
      <c r="D29" s="23" t="s">
        <v>211</v>
      </c>
      <c r="E29" s="24" t="s">
        <v>11</v>
      </c>
      <c r="F29" s="25" t="s">
        <v>39</v>
      </c>
      <c r="G29" s="26">
        <v>17.44</v>
      </c>
      <c r="H29" s="26">
        <v>1.7</v>
      </c>
      <c r="I29" s="26">
        <v>12.9</v>
      </c>
      <c r="J29" s="20">
        <f>SUM(G31:I31)</f>
        <v>1608</v>
      </c>
    </row>
    <row r="30" spans="1:10" ht="12.75">
      <c r="A30" s="47">
        <v>7</v>
      </c>
      <c r="B30" s="21"/>
      <c r="C30" s="57" t="s">
        <v>199</v>
      </c>
      <c r="D30" s="53"/>
      <c r="E30" s="24"/>
      <c r="F30" s="25"/>
      <c r="G30" s="48">
        <v>-0.1</v>
      </c>
      <c r="H30" s="26"/>
      <c r="I30" s="48">
        <v>1</v>
      </c>
      <c r="J30" s="20"/>
    </row>
    <row r="31" spans="1:10" ht="12.75">
      <c r="A31" s="12">
        <v>7</v>
      </c>
      <c r="B31" s="13"/>
      <c r="C31" s="14"/>
      <c r="D31" s="15"/>
      <c r="E31" s="16"/>
      <c r="F31" s="17"/>
      <c r="G31" s="10">
        <f>IF(ISBLANK(G29),"",TRUNC(5.74352*(28.5-G29)^1.92))</f>
        <v>579</v>
      </c>
      <c r="H31" s="10">
        <f>IF(ISBLANK(H29),"",TRUNC(0.8465*(H29*100-75)^1.42))</f>
        <v>544</v>
      </c>
      <c r="I31" s="10">
        <f>IF(ISBLANK(I29),"",TRUNC(25.4347*(18-I29)^1.81))</f>
        <v>485</v>
      </c>
      <c r="J31" s="18">
        <f>J29</f>
        <v>1608</v>
      </c>
    </row>
    <row r="32" spans="1:10" ht="12.75">
      <c r="A32" s="20">
        <v>8</v>
      </c>
      <c r="B32" s="21" t="s">
        <v>84</v>
      </c>
      <c r="C32" s="22" t="s">
        <v>304</v>
      </c>
      <c r="D32" s="23" t="s">
        <v>305</v>
      </c>
      <c r="E32" s="24" t="s">
        <v>297</v>
      </c>
      <c r="F32" s="25" t="s">
        <v>298</v>
      </c>
      <c r="G32" s="26">
        <v>19.44</v>
      </c>
      <c r="H32" s="26">
        <v>1.75</v>
      </c>
      <c r="I32" s="26">
        <v>12.31</v>
      </c>
      <c r="J32" s="20">
        <f>SUM(G34:I34)</f>
        <v>1571</v>
      </c>
    </row>
    <row r="33" spans="1:10" ht="12.75">
      <c r="A33" s="47">
        <v>8</v>
      </c>
      <c r="B33" s="21"/>
      <c r="C33" s="57" t="s">
        <v>295</v>
      </c>
      <c r="D33" s="53"/>
      <c r="E33" s="24"/>
      <c r="F33" s="25"/>
      <c r="G33" s="48">
        <v>-0.3</v>
      </c>
      <c r="H33" s="26"/>
      <c r="I33" s="48">
        <v>-0.8</v>
      </c>
      <c r="J33" s="20"/>
    </row>
    <row r="34" spans="1:10" ht="12.75">
      <c r="A34" s="12">
        <v>8</v>
      </c>
      <c r="B34" s="13"/>
      <c r="C34" s="14"/>
      <c r="D34" s="15"/>
      <c r="E34" s="16"/>
      <c r="F34" s="17"/>
      <c r="G34" s="10">
        <f>IF(ISBLANK(G32),"",TRUNC(5.74352*(28.5-G32)^1.92))</f>
        <v>395</v>
      </c>
      <c r="H34" s="10">
        <f>IF(ISBLANK(H32),"",TRUNC(0.8465*(H32*100-75)^1.42))</f>
        <v>585</v>
      </c>
      <c r="I34" s="10">
        <f>IF(ISBLANK(I32),"",TRUNC(25.4347*(18-I32)^1.81))</f>
        <v>591</v>
      </c>
      <c r="J34" s="18">
        <f>J32</f>
        <v>1571</v>
      </c>
    </row>
    <row r="35" spans="1:10" ht="12.75">
      <c r="A35" s="20">
        <v>9</v>
      </c>
      <c r="B35" s="21" t="s">
        <v>201</v>
      </c>
      <c r="C35" s="22" t="s">
        <v>202</v>
      </c>
      <c r="D35" s="23" t="s">
        <v>203</v>
      </c>
      <c r="E35" s="24" t="s">
        <v>11</v>
      </c>
      <c r="F35" s="25" t="s">
        <v>39</v>
      </c>
      <c r="G35" s="26">
        <v>17.92</v>
      </c>
      <c r="H35" s="26">
        <v>1.6</v>
      </c>
      <c r="I35" s="26">
        <v>13.44</v>
      </c>
      <c r="J35" s="20">
        <f>SUM(G37:I37)</f>
        <v>1392</v>
      </c>
    </row>
    <row r="36" spans="1:10" ht="12.75">
      <c r="A36" s="47">
        <v>9</v>
      </c>
      <c r="B36" s="21"/>
      <c r="C36" s="57" t="s">
        <v>199</v>
      </c>
      <c r="D36" s="53"/>
      <c r="E36" s="24"/>
      <c r="F36" s="25"/>
      <c r="G36" s="48">
        <v>-0.3</v>
      </c>
      <c r="H36" s="26"/>
      <c r="I36" s="48">
        <v>-0.8</v>
      </c>
      <c r="J36" s="20"/>
    </row>
    <row r="37" spans="1:10" ht="12.75">
      <c r="A37" s="12">
        <v>9</v>
      </c>
      <c r="B37" s="13"/>
      <c r="C37" s="14"/>
      <c r="D37" s="15"/>
      <c r="E37" s="16"/>
      <c r="F37" s="17"/>
      <c r="G37" s="10">
        <f>IF(ISBLANK(G35),"",TRUNC(5.74352*(28.5-G35)^1.92))</f>
        <v>532</v>
      </c>
      <c r="H37" s="10">
        <f>IF(ISBLANK(H35),"",TRUNC(0.8465*(H35*100-75)^1.42))</f>
        <v>464</v>
      </c>
      <c r="I37" s="10">
        <f>IF(ISBLANK(I35),"",TRUNC(25.4347*(18-I35)^1.81))</f>
        <v>396</v>
      </c>
      <c r="J37" s="18">
        <f>J35</f>
        <v>1392</v>
      </c>
    </row>
    <row r="38" spans="1:10" ht="12.75">
      <c r="A38" s="20">
        <v>10</v>
      </c>
      <c r="B38" s="21" t="s">
        <v>286</v>
      </c>
      <c r="C38" s="22" t="s">
        <v>287</v>
      </c>
      <c r="D38" s="23" t="s">
        <v>213</v>
      </c>
      <c r="E38" s="24" t="s">
        <v>293</v>
      </c>
      <c r="F38" s="25"/>
      <c r="G38" s="26">
        <v>21.32</v>
      </c>
      <c r="H38" s="26">
        <v>1.55</v>
      </c>
      <c r="I38" s="26">
        <v>14.37</v>
      </c>
      <c r="J38" s="20">
        <f>SUM(G40:I40)</f>
        <v>940</v>
      </c>
    </row>
    <row r="39" spans="1:10" ht="12.75">
      <c r="A39" s="47">
        <v>10</v>
      </c>
      <c r="B39" s="21"/>
      <c r="C39" s="57" t="s">
        <v>277</v>
      </c>
      <c r="D39" s="53"/>
      <c r="E39" s="24"/>
      <c r="F39" s="25"/>
      <c r="G39" s="48">
        <v>-0.3</v>
      </c>
      <c r="H39" s="26"/>
      <c r="I39" s="48">
        <v>-0.8</v>
      </c>
      <c r="J39" s="20"/>
    </row>
    <row r="40" spans="1:10" ht="12.75">
      <c r="A40" s="12">
        <v>10</v>
      </c>
      <c r="B40" s="13"/>
      <c r="C40" s="14"/>
      <c r="D40" s="15"/>
      <c r="E40" s="16"/>
      <c r="F40" s="17"/>
      <c r="G40" s="10">
        <f>IF(ISBLANK(G38),"",TRUNC(5.74352*(28.5-G38)^1.92))</f>
        <v>252</v>
      </c>
      <c r="H40" s="10">
        <f>IF(ISBLANK(H38),"",TRUNC(0.8465*(H38*100-75)^1.42))</f>
        <v>426</v>
      </c>
      <c r="I40" s="10">
        <f>IF(ISBLANK(I38),"",TRUNC(25.4347*(18-I38)^1.81))</f>
        <v>262</v>
      </c>
      <c r="J40" s="18">
        <f>J38</f>
        <v>940</v>
      </c>
    </row>
    <row r="41" spans="1:10" ht="12.75">
      <c r="A41" s="20">
        <v>11</v>
      </c>
      <c r="B41" s="21" t="s">
        <v>245</v>
      </c>
      <c r="C41" s="22" t="s">
        <v>246</v>
      </c>
      <c r="D41" s="23" t="s">
        <v>247</v>
      </c>
      <c r="E41" s="24" t="s">
        <v>243</v>
      </c>
      <c r="F41" s="25"/>
      <c r="G41" s="26" t="s">
        <v>447</v>
      </c>
      <c r="H41" s="26" t="s">
        <v>450</v>
      </c>
      <c r="I41" s="26">
        <v>14.09</v>
      </c>
      <c r="J41" s="20">
        <f>SUM(G43:I43)</f>
        <v>300</v>
      </c>
    </row>
    <row r="42" spans="1:10" ht="12.75">
      <c r="A42" s="47">
        <v>11</v>
      </c>
      <c r="B42" s="21"/>
      <c r="C42" s="57" t="s">
        <v>241</v>
      </c>
      <c r="D42" s="53"/>
      <c r="E42" s="24"/>
      <c r="F42" s="25"/>
      <c r="G42" s="48">
        <v>-0.3</v>
      </c>
      <c r="H42" s="26"/>
      <c r="I42" s="48">
        <v>1</v>
      </c>
      <c r="J42" s="20"/>
    </row>
    <row r="43" spans="1:10" ht="12.75">
      <c r="A43" s="12">
        <v>11</v>
      </c>
      <c r="B43" s="13"/>
      <c r="C43" s="14"/>
      <c r="D43" s="15"/>
      <c r="E43" s="16"/>
      <c r="F43" s="17"/>
      <c r="G43" s="10"/>
      <c r="H43" s="10">
        <v>0</v>
      </c>
      <c r="I43" s="10">
        <f>IF(ISBLANK(I41),"",TRUNC(25.4347*(18-I41)^1.81))</f>
        <v>300</v>
      </c>
      <c r="J43" s="18">
        <f>J41</f>
        <v>300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L106"/>
  <sheetViews>
    <sheetView showZeros="0" zoomScalePageLayoutView="0" workbookViewId="0" topLeftCell="A1">
      <selection activeCell="E62" sqref="E62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4.7109375" style="1" customWidth="1"/>
    <col min="4" max="4" width="8.8515625" style="1" customWidth="1"/>
    <col min="5" max="5" width="9.421875" style="1" customWidth="1"/>
    <col min="6" max="6" width="11.421875" style="1" customWidth="1"/>
    <col min="7" max="7" width="6.421875" style="1" customWidth="1"/>
    <col min="8" max="8" width="7.421875" style="1" customWidth="1"/>
    <col min="9" max="9" width="6.851562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spans="1:8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21</v>
      </c>
      <c r="B2" s="68"/>
      <c r="C2" s="68"/>
      <c r="D2" s="68"/>
      <c r="E2" s="68"/>
      <c r="F2" s="68"/>
      <c r="G2" s="68"/>
      <c r="H2" s="68"/>
    </row>
    <row r="3" spans="4:7" ht="15.75">
      <c r="D3" s="3"/>
      <c r="G3" s="4"/>
    </row>
    <row r="4" spans="1:12" ht="18" customHeight="1">
      <c r="A4" s="5"/>
      <c r="D4" s="6"/>
      <c r="F4" s="7"/>
      <c r="G4" s="8"/>
      <c r="J4" s="2" t="s">
        <v>106</v>
      </c>
      <c r="L4" s="8"/>
    </row>
    <row r="5" spans="1:12" ht="15.75">
      <c r="A5" s="5"/>
      <c r="B5" s="6" t="s">
        <v>68</v>
      </c>
      <c r="F5" s="7"/>
      <c r="G5" s="8"/>
      <c r="J5" s="2" t="s">
        <v>11</v>
      </c>
      <c r="L5" s="8"/>
    </row>
    <row r="6" spans="1:12" ht="15.75">
      <c r="A6" s="5"/>
      <c r="B6" s="6" t="s">
        <v>71</v>
      </c>
      <c r="F6" s="7"/>
      <c r="G6" s="8"/>
      <c r="J6" s="2"/>
      <c r="L6" s="8"/>
    </row>
    <row r="7" ht="12.75">
      <c r="K7" s="8"/>
    </row>
    <row r="8" ht="13.5" thickBot="1">
      <c r="B8" s="1" t="s">
        <v>114</v>
      </c>
    </row>
    <row r="9" spans="1:10" s="9" customFormat="1" ht="12.75">
      <c r="A9" s="27" t="s">
        <v>0</v>
      </c>
      <c r="B9" s="28" t="s">
        <v>1</v>
      </c>
      <c r="C9" s="29" t="s">
        <v>2</v>
      </c>
      <c r="D9" s="30" t="s">
        <v>3</v>
      </c>
      <c r="E9" s="31" t="s">
        <v>4</v>
      </c>
      <c r="F9" s="31" t="s">
        <v>5</v>
      </c>
      <c r="G9" s="41" t="s">
        <v>15</v>
      </c>
      <c r="H9" s="41" t="s">
        <v>12</v>
      </c>
      <c r="I9" s="41" t="s">
        <v>16</v>
      </c>
      <c r="J9" s="32" t="s">
        <v>9</v>
      </c>
    </row>
    <row r="10" spans="1:10" s="11" customFormat="1" ht="14.25" thickBot="1">
      <c r="A10" s="33"/>
      <c r="B10" s="34"/>
      <c r="C10" s="35" t="s">
        <v>10</v>
      </c>
      <c r="D10" s="36"/>
      <c r="E10" s="37"/>
      <c r="F10" s="38"/>
      <c r="G10" s="43"/>
      <c r="H10" s="43"/>
      <c r="I10" s="43"/>
      <c r="J10" s="40"/>
    </row>
    <row r="11" spans="1:10" ht="12.75">
      <c r="A11" s="20">
        <v>1</v>
      </c>
      <c r="B11" s="21" t="s">
        <v>50</v>
      </c>
      <c r="C11" s="22" t="s">
        <v>51</v>
      </c>
      <c r="D11" s="23" t="s">
        <v>184</v>
      </c>
      <c r="E11" s="24" t="s">
        <v>11</v>
      </c>
      <c r="F11" s="25" t="s">
        <v>59</v>
      </c>
      <c r="G11" s="26">
        <v>7.32</v>
      </c>
      <c r="H11" s="26">
        <v>11.58</v>
      </c>
      <c r="I11" s="26">
        <v>23.3</v>
      </c>
      <c r="J11" s="20">
        <f>SUM(G13:I13)</f>
        <v>2302</v>
      </c>
    </row>
    <row r="12" spans="1:10" ht="12.75">
      <c r="A12" s="47">
        <v>1</v>
      </c>
      <c r="B12" s="21"/>
      <c r="C12" s="57" t="s">
        <v>101</v>
      </c>
      <c r="D12" s="53"/>
      <c r="E12" s="24"/>
      <c r="F12" s="25"/>
      <c r="G12" s="26"/>
      <c r="H12" s="48">
        <v>-3.9</v>
      </c>
      <c r="I12" s="48">
        <v>-0.5</v>
      </c>
      <c r="J12" s="20"/>
    </row>
    <row r="13" spans="1:10" ht="12.75">
      <c r="A13" s="12">
        <v>1</v>
      </c>
      <c r="B13" s="13"/>
      <c r="C13" s="14"/>
      <c r="D13" s="15"/>
      <c r="E13" s="16"/>
      <c r="F13" s="17"/>
      <c r="G13" s="10">
        <v>809</v>
      </c>
      <c r="H13" s="10">
        <f>IF(ISBLANK(H11),"",TRUNC(25.4347*(18-H11)^1.81))</f>
        <v>736</v>
      </c>
      <c r="I13" s="10">
        <f>IF(ISBLANK(I11),"",TRUNC(5.8425*(38-I11)^1.81))</f>
        <v>757</v>
      </c>
      <c r="J13" s="18">
        <f>J11</f>
        <v>2302</v>
      </c>
    </row>
    <row r="14" spans="1:10" ht="12.75">
      <c r="A14" s="20">
        <v>2</v>
      </c>
      <c r="B14" s="21" t="s">
        <v>411</v>
      </c>
      <c r="C14" s="22" t="s">
        <v>412</v>
      </c>
      <c r="D14" s="23" t="s">
        <v>413</v>
      </c>
      <c r="E14" s="24" t="s">
        <v>415</v>
      </c>
      <c r="F14" s="25"/>
      <c r="G14" s="26">
        <v>7.37</v>
      </c>
      <c r="H14" s="26">
        <v>11.65</v>
      </c>
      <c r="I14" s="26">
        <v>23.35</v>
      </c>
      <c r="J14" s="20">
        <f>SUM(G16:I16)</f>
        <v>2260</v>
      </c>
    </row>
    <row r="15" spans="1:10" ht="12.75">
      <c r="A15" s="47">
        <v>2</v>
      </c>
      <c r="B15" s="21"/>
      <c r="C15" s="57" t="s">
        <v>414</v>
      </c>
      <c r="D15" s="53"/>
      <c r="E15" s="24"/>
      <c r="F15" s="25"/>
      <c r="G15" s="26"/>
      <c r="H15" s="48">
        <v>-3.9</v>
      </c>
      <c r="I15" s="48">
        <v>-1.3</v>
      </c>
      <c r="J15" s="20"/>
    </row>
    <row r="16" spans="1:10" ht="12.75">
      <c r="A16" s="12">
        <v>2</v>
      </c>
      <c r="B16" s="13"/>
      <c r="C16" s="14"/>
      <c r="D16" s="15"/>
      <c r="E16" s="16"/>
      <c r="F16" s="17"/>
      <c r="G16" s="10">
        <v>787</v>
      </c>
      <c r="H16" s="10">
        <f>IF(ISBLANK(H14),"",TRUNC(25.4347*(18-H14)^1.81))</f>
        <v>721</v>
      </c>
      <c r="I16" s="10">
        <f>IF(ISBLANK(I14),"",TRUNC(5.8425*(38-I14)^1.81))</f>
        <v>752</v>
      </c>
      <c r="J16" s="18">
        <f>J14</f>
        <v>2260</v>
      </c>
    </row>
    <row r="17" spans="1:10" ht="12.75">
      <c r="A17" s="20">
        <v>3</v>
      </c>
      <c r="B17" s="21" t="s">
        <v>149</v>
      </c>
      <c r="C17" s="22" t="s">
        <v>150</v>
      </c>
      <c r="D17" s="23" t="s">
        <v>152</v>
      </c>
      <c r="E17" s="24" t="s">
        <v>11</v>
      </c>
      <c r="F17" s="25" t="s">
        <v>59</v>
      </c>
      <c r="G17" s="26">
        <v>7.45</v>
      </c>
      <c r="H17" s="26">
        <v>11.75</v>
      </c>
      <c r="I17" s="26">
        <v>23.74</v>
      </c>
      <c r="J17" s="20">
        <f>SUM(G19:I19)</f>
        <v>2171</v>
      </c>
    </row>
    <row r="18" spans="1:10" ht="12.75">
      <c r="A18" s="47">
        <v>3</v>
      </c>
      <c r="B18" s="21"/>
      <c r="C18" s="57" t="s">
        <v>151</v>
      </c>
      <c r="D18" s="53"/>
      <c r="E18" s="24"/>
      <c r="F18" s="25"/>
      <c r="G18" s="26"/>
      <c r="H18" s="48">
        <v>-2.8</v>
      </c>
      <c r="I18" s="48">
        <v>-1.3</v>
      </c>
      <c r="J18" s="20"/>
    </row>
    <row r="19" spans="1:10" ht="12.75">
      <c r="A19" s="12">
        <v>3</v>
      </c>
      <c r="B19" s="13"/>
      <c r="C19" s="14"/>
      <c r="D19" s="15"/>
      <c r="E19" s="16"/>
      <c r="F19" s="17"/>
      <c r="G19" s="10">
        <v>753</v>
      </c>
      <c r="H19" s="10">
        <f>IF(ISBLANK(H17),"",TRUNC(25.4347*(18-H17)^1.81))</f>
        <v>701</v>
      </c>
      <c r="I19" s="10">
        <f>IF(ISBLANK(I17),"",TRUNC(5.8425*(38-I17)^1.81))</f>
        <v>717</v>
      </c>
      <c r="J19" s="18">
        <f>J17</f>
        <v>2171</v>
      </c>
    </row>
    <row r="20" spans="1:10" ht="12.75">
      <c r="A20" s="20">
        <v>4</v>
      </c>
      <c r="B20" s="21" t="s">
        <v>45</v>
      </c>
      <c r="C20" s="22" t="s">
        <v>289</v>
      </c>
      <c r="D20" s="23" t="s">
        <v>291</v>
      </c>
      <c r="E20" s="24" t="s">
        <v>292</v>
      </c>
      <c r="F20" s="25"/>
      <c r="G20" s="26">
        <v>7.61</v>
      </c>
      <c r="H20" s="26">
        <v>11.8</v>
      </c>
      <c r="I20" s="26">
        <v>23.8</v>
      </c>
      <c r="J20" s="20">
        <f>SUM(G22:I22)</f>
        <v>2088</v>
      </c>
    </row>
    <row r="21" spans="1:10" ht="12.75">
      <c r="A21" s="47">
        <v>4</v>
      </c>
      <c r="B21" s="21"/>
      <c r="C21" s="57" t="s">
        <v>290</v>
      </c>
      <c r="D21" s="53"/>
      <c r="E21" s="24"/>
      <c r="F21" s="25"/>
      <c r="G21" s="26"/>
      <c r="H21" s="48">
        <v>-2.8</v>
      </c>
      <c r="I21" s="48">
        <v>-2.9</v>
      </c>
      <c r="J21" s="20"/>
    </row>
    <row r="22" spans="1:10" ht="12.75">
      <c r="A22" s="12">
        <v>4</v>
      </c>
      <c r="B22" s="13"/>
      <c r="C22" s="14"/>
      <c r="D22" s="15"/>
      <c r="E22" s="16"/>
      <c r="F22" s="17"/>
      <c r="G22" s="10">
        <v>686</v>
      </c>
      <c r="H22" s="10">
        <f>IF(ISBLANK(H20),"",TRUNC(25.4347*(18-H20)^1.81))</f>
        <v>691</v>
      </c>
      <c r="I22" s="10">
        <f>IF(ISBLANK(I20),"",TRUNC(5.8425*(38-I20)^1.81))</f>
        <v>711</v>
      </c>
      <c r="J22" s="18">
        <f>J20</f>
        <v>2088</v>
      </c>
    </row>
    <row r="23" spans="1:10" ht="12.75">
      <c r="A23" s="20">
        <v>5</v>
      </c>
      <c r="B23" s="21" t="s">
        <v>379</v>
      </c>
      <c r="C23" s="22" t="s">
        <v>380</v>
      </c>
      <c r="D23" s="23" t="s">
        <v>381</v>
      </c>
      <c r="E23" s="24" t="s">
        <v>378</v>
      </c>
      <c r="F23" s="25"/>
      <c r="G23" s="26">
        <v>7.54</v>
      </c>
      <c r="H23" s="26">
        <v>11.88</v>
      </c>
      <c r="I23" s="26">
        <v>24.25</v>
      </c>
      <c r="J23" s="20">
        <f>SUM(G25:I25)</f>
        <v>2061</v>
      </c>
    </row>
    <row r="24" spans="1:10" ht="12.75">
      <c r="A24" s="47">
        <v>5</v>
      </c>
      <c r="B24" s="21"/>
      <c r="C24" s="57" t="s">
        <v>376</v>
      </c>
      <c r="D24" s="53"/>
      <c r="E24" s="24"/>
      <c r="F24" s="25"/>
      <c r="G24" s="26"/>
      <c r="H24" s="48">
        <v>-1.3</v>
      </c>
      <c r="I24" s="48">
        <v>-1.3</v>
      </c>
      <c r="J24" s="20"/>
    </row>
    <row r="25" spans="1:10" ht="12.75">
      <c r="A25" s="12">
        <v>5</v>
      </c>
      <c r="B25" s="13"/>
      <c r="C25" s="14"/>
      <c r="D25" s="15"/>
      <c r="E25" s="16"/>
      <c r="F25" s="17"/>
      <c r="G25" s="10">
        <v>715</v>
      </c>
      <c r="H25" s="10">
        <f>IF(ISBLANK(H23),"",TRUNC(25.4347*(18-H23)^1.81))</f>
        <v>675</v>
      </c>
      <c r="I25" s="10">
        <f>IF(ISBLANK(I23),"",TRUNC(5.8425*(38-I23)^1.81))</f>
        <v>671</v>
      </c>
      <c r="J25" s="18">
        <f>J23</f>
        <v>2061</v>
      </c>
    </row>
    <row r="26" spans="1:10" ht="12.75">
      <c r="A26" s="20">
        <v>6</v>
      </c>
      <c r="B26" s="21" t="s">
        <v>365</v>
      </c>
      <c r="C26" s="22" t="s">
        <v>366</v>
      </c>
      <c r="D26" s="23" t="s">
        <v>367</v>
      </c>
      <c r="E26" s="24" t="s">
        <v>351</v>
      </c>
      <c r="F26" s="25"/>
      <c r="G26" s="26">
        <v>7.7</v>
      </c>
      <c r="H26" s="26">
        <v>11.9</v>
      </c>
      <c r="I26" s="26">
        <v>24.26</v>
      </c>
      <c r="J26" s="20">
        <f>SUM(G28:I28)</f>
        <v>1991</v>
      </c>
    </row>
    <row r="27" spans="1:10" ht="12.75">
      <c r="A27" s="47">
        <v>6</v>
      </c>
      <c r="B27" s="21"/>
      <c r="C27" s="57" t="s">
        <v>355</v>
      </c>
      <c r="D27" s="53"/>
      <c r="E27" s="24"/>
      <c r="F27" s="25"/>
      <c r="G27" s="26"/>
      <c r="H27" s="48">
        <v>-2.8</v>
      </c>
      <c r="I27" s="48">
        <v>-2.9</v>
      </c>
      <c r="J27" s="20"/>
    </row>
    <row r="28" spans="1:10" ht="12.75">
      <c r="A28" s="12">
        <v>6</v>
      </c>
      <c r="B28" s="13"/>
      <c r="C28" s="14"/>
      <c r="D28" s="15"/>
      <c r="E28" s="16"/>
      <c r="F28" s="17"/>
      <c r="G28" s="10">
        <f>IF(ISBLANK(G26),"",TRUNC(58.015*(11.5-G26)^1.81))</f>
        <v>650</v>
      </c>
      <c r="H28" s="10">
        <f>IF(ISBLANK(H26),"",TRUNC(25.4347*(18-H26)^1.81))</f>
        <v>671</v>
      </c>
      <c r="I28" s="10">
        <f>IF(ISBLANK(I26),"",TRUNC(5.8425*(38-I26)^1.81))</f>
        <v>670</v>
      </c>
      <c r="J28" s="18">
        <f>J26</f>
        <v>1991</v>
      </c>
    </row>
    <row r="29" spans="1:10" ht="12.75">
      <c r="A29" s="20">
        <v>7</v>
      </c>
      <c r="B29" s="21" t="s">
        <v>52</v>
      </c>
      <c r="C29" s="22" t="s">
        <v>261</v>
      </c>
      <c r="D29" s="23" t="s">
        <v>262</v>
      </c>
      <c r="E29" s="24" t="s">
        <v>80</v>
      </c>
      <c r="F29" s="25"/>
      <c r="G29" s="26">
        <v>7.6</v>
      </c>
      <c r="H29" s="26">
        <v>11.96</v>
      </c>
      <c r="I29" s="26">
        <v>25.03</v>
      </c>
      <c r="J29" s="20">
        <f>SUM(G31:I31)</f>
        <v>1952</v>
      </c>
    </row>
    <row r="30" spans="1:10" ht="12.75">
      <c r="A30" s="47">
        <v>7</v>
      </c>
      <c r="B30" s="21"/>
      <c r="C30" s="57" t="s">
        <v>79</v>
      </c>
      <c r="D30" s="53"/>
      <c r="E30" s="24"/>
      <c r="F30" s="25"/>
      <c r="G30" s="26"/>
      <c r="H30" s="48">
        <v>-2.8</v>
      </c>
      <c r="I30" s="48">
        <v>-2.9</v>
      </c>
      <c r="J30" s="20"/>
    </row>
    <row r="31" spans="1:10" ht="12.75">
      <c r="A31" s="12">
        <v>7</v>
      </c>
      <c r="B31" s="13"/>
      <c r="C31" s="14"/>
      <c r="D31" s="15"/>
      <c r="E31" s="16"/>
      <c r="F31" s="17"/>
      <c r="G31" s="10">
        <v>690</v>
      </c>
      <c r="H31" s="10">
        <f>IF(ISBLANK(H29),"",TRUNC(25.4347*(18-H29)^1.81))</f>
        <v>659</v>
      </c>
      <c r="I31" s="10">
        <f>IF(ISBLANK(I29),"",TRUNC(5.8425*(38-I29)^1.81))</f>
        <v>603</v>
      </c>
      <c r="J31" s="18">
        <f>J29</f>
        <v>1952</v>
      </c>
    </row>
    <row r="32" spans="1:10" ht="12.75">
      <c r="A32" s="20">
        <v>8</v>
      </c>
      <c r="B32" s="21" t="s">
        <v>168</v>
      </c>
      <c r="C32" s="22" t="s">
        <v>357</v>
      </c>
      <c r="D32" s="23" t="s">
        <v>358</v>
      </c>
      <c r="E32" s="24" t="s">
        <v>351</v>
      </c>
      <c r="F32" s="25"/>
      <c r="G32" s="26">
        <v>7.65</v>
      </c>
      <c r="H32" s="26">
        <v>12.18</v>
      </c>
      <c r="I32" s="26">
        <v>24.36</v>
      </c>
      <c r="J32" s="20">
        <f>SUM(G34:I34)</f>
        <v>1947</v>
      </c>
    </row>
    <row r="33" spans="1:10" ht="12.75">
      <c r="A33" s="47">
        <v>8</v>
      </c>
      <c r="B33" s="21"/>
      <c r="C33" s="57" t="s">
        <v>359</v>
      </c>
      <c r="D33" s="53"/>
      <c r="E33" s="24"/>
      <c r="F33" s="25"/>
      <c r="G33" s="26"/>
      <c r="H33" s="48">
        <v>-1.3</v>
      </c>
      <c r="I33" s="48">
        <v>-1.3</v>
      </c>
      <c r="J33" s="20"/>
    </row>
    <row r="34" spans="1:10" ht="12.75">
      <c r="A34" s="12">
        <v>8</v>
      </c>
      <c r="B34" s="13"/>
      <c r="C34" s="14"/>
      <c r="D34" s="15"/>
      <c r="E34" s="16"/>
      <c r="F34" s="17"/>
      <c r="G34" s="10">
        <v>670</v>
      </c>
      <c r="H34" s="10">
        <f>IF(ISBLANK(H32),"",TRUNC(25.4347*(18-H32)^1.81))</f>
        <v>616</v>
      </c>
      <c r="I34" s="10">
        <f>IF(ISBLANK(I32),"",TRUNC(5.8425*(38-I32)^1.81))</f>
        <v>661</v>
      </c>
      <c r="J34" s="18">
        <f>J32</f>
        <v>1947</v>
      </c>
    </row>
    <row r="35" spans="1:10" ht="12.75">
      <c r="A35" s="20">
        <v>9</v>
      </c>
      <c r="B35" s="21" t="s">
        <v>49</v>
      </c>
      <c r="C35" s="22" t="s">
        <v>182</v>
      </c>
      <c r="D35" s="23" t="s">
        <v>183</v>
      </c>
      <c r="E35" s="24" t="s">
        <v>11</v>
      </c>
      <c r="F35" s="25" t="s">
        <v>59</v>
      </c>
      <c r="G35" s="26">
        <v>7.75</v>
      </c>
      <c r="H35" s="26">
        <v>12.3</v>
      </c>
      <c r="I35" s="26">
        <v>24.8</v>
      </c>
      <c r="J35" s="20">
        <f>SUM(G37:I37)</f>
        <v>1847</v>
      </c>
    </row>
    <row r="36" spans="1:10" ht="12.75">
      <c r="A36" s="47">
        <v>9</v>
      </c>
      <c r="B36" s="21"/>
      <c r="C36" s="57" t="s">
        <v>101</v>
      </c>
      <c r="D36" s="53"/>
      <c r="E36" s="24"/>
      <c r="F36" s="25"/>
      <c r="G36" s="26"/>
      <c r="H36" s="48">
        <v>-2.3</v>
      </c>
      <c r="I36" s="48">
        <v>-0.5</v>
      </c>
      <c r="J36" s="20"/>
    </row>
    <row r="37" spans="1:10" ht="12.75">
      <c r="A37" s="12">
        <v>9</v>
      </c>
      <c r="B37" s="13"/>
      <c r="C37" s="14"/>
      <c r="D37" s="15"/>
      <c r="E37" s="16"/>
      <c r="F37" s="17"/>
      <c r="G37" s="10">
        <v>631</v>
      </c>
      <c r="H37" s="10">
        <f>IF(ISBLANK(H35),"",TRUNC(25.4347*(18-H35)^1.81))</f>
        <v>593</v>
      </c>
      <c r="I37" s="10">
        <f>IF(ISBLANK(I35),"",TRUNC(5.8425*(38-I35)^1.81))</f>
        <v>623</v>
      </c>
      <c r="J37" s="18">
        <f>J35</f>
        <v>1847</v>
      </c>
    </row>
    <row r="38" spans="1:10" ht="12.75">
      <c r="A38" s="20">
        <v>10</v>
      </c>
      <c r="B38" s="21" t="s">
        <v>263</v>
      </c>
      <c r="C38" s="22" t="s">
        <v>264</v>
      </c>
      <c r="D38" s="23" t="s">
        <v>265</v>
      </c>
      <c r="E38" s="24" t="s">
        <v>80</v>
      </c>
      <c r="F38" s="25"/>
      <c r="G38" s="26">
        <v>7.84</v>
      </c>
      <c r="H38" s="26">
        <v>12.28</v>
      </c>
      <c r="I38" s="26">
        <v>25.04</v>
      </c>
      <c r="J38" s="20">
        <f>SUM(G40:I40)</f>
        <v>1796</v>
      </c>
    </row>
    <row r="39" spans="1:10" ht="12.75">
      <c r="A39" s="47">
        <v>10</v>
      </c>
      <c r="B39" s="21"/>
      <c r="C39" s="57" t="s">
        <v>79</v>
      </c>
      <c r="D39" s="53"/>
      <c r="E39" s="24"/>
      <c r="F39" s="25"/>
      <c r="G39" s="26"/>
      <c r="H39" s="48">
        <v>-1.3</v>
      </c>
      <c r="I39" s="48">
        <v>-1.3</v>
      </c>
      <c r="J39" s="20"/>
    </row>
    <row r="40" spans="1:10" ht="12.75">
      <c r="A40" s="12">
        <v>10</v>
      </c>
      <c r="B40" s="13"/>
      <c r="C40" s="14"/>
      <c r="D40" s="15"/>
      <c r="E40" s="16"/>
      <c r="F40" s="17"/>
      <c r="G40" s="10">
        <v>596</v>
      </c>
      <c r="H40" s="10">
        <f>IF(ISBLANK(H38),"",TRUNC(25.4347*(18-H38)^1.81))</f>
        <v>597</v>
      </c>
      <c r="I40" s="10">
        <f>IF(ISBLANK(I38),"",TRUNC(5.8425*(38-I38)^1.81))</f>
        <v>603</v>
      </c>
      <c r="J40" s="18">
        <f>J38</f>
        <v>1796</v>
      </c>
    </row>
    <row r="41" spans="1:10" ht="12.75">
      <c r="A41" s="20">
        <v>11</v>
      </c>
      <c r="B41" s="59" t="s">
        <v>420</v>
      </c>
      <c r="C41" s="60" t="s">
        <v>421</v>
      </c>
      <c r="D41" s="23" t="s">
        <v>422</v>
      </c>
      <c r="E41" s="24" t="s">
        <v>415</v>
      </c>
      <c r="F41" s="25"/>
      <c r="G41" s="26">
        <v>7.83</v>
      </c>
      <c r="H41" s="26">
        <v>12.47</v>
      </c>
      <c r="I41" s="26">
        <v>25.41</v>
      </c>
      <c r="J41" s="20">
        <f>SUM(G43:I43)</f>
        <v>1734</v>
      </c>
    </row>
    <row r="42" spans="1:10" ht="12.75">
      <c r="A42" s="47">
        <v>10.6571428571429</v>
      </c>
      <c r="B42" s="21"/>
      <c r="C42" s="57" t="s">
        <v>419</v>
      </c>
      <c r="D42" s="53"/>
      <c r="E42" s="24"/>
      <c r="F42" s="25"/>
      <c r="G42" s="26"/>
      <c r="H42" s="48">
        <v>-2.8</v>
      </c>
      <c r="I42" s="48">
        <v>-2.9</v>
      </c>
      <c r="J42" s="20"/>
    </row>
    <row r="43" spans="1:10" ht="12.75">
      <c r="A43" s="12">
        <v>10.9142857142857</v>
      </c>
      <c r="B43" s="13"/>
      <c r="C43" s="14"/>
      <c r="D43" s="15"/>
      <c r="E43" s="16"/>
      <c r="F43" s="17"/>
      <c r="G43" s="10">
        <v>600</v>
      </c>
      <c r="H43" s="10">
        <f>IF(ISBLANK(H41),"",TRUNC(25.4347*(18-H41)^1.81))</f>
        <v>562</v>
      </c>
      <c r="I43" s="10">
        <f>IF(ISBLANK(I41),"",TRUNC(5.8425*(38-I41)^1.81))</f>
        <v>572</v>
      </c>
      <c r="J43" s="18">
        <f>J41</f>
        <v>1734</v>
      </c>
    </row>
    <row r="44" spans="1:10" ht="12.75">
      <c r="A44" s="20">
        <v>12</v>
      </c>
      <c r="B44" s="21" t="s">
        <v>153</v>
      </c>
      <c r="C44" s="22" t="s">
        <v>154</v>
      </c>
      <c r="D44" s="23" t="s">
        <v>156</v>
      </c>
      <c r="E44" s="24" t="s">
        <v>11</v>
      </c>
      <c r="F44" s="25" t="s">
        <v>59</v>
      </c>
      <c r="G44" s="26">
        <v>7.8</v>
      </c>
      <c r="H44" s="26">
        <v>12.58</v>
      </c>
      <c r="I44" s="26">
        <v>25.68</v>
      </c>
      <c r="J44" s="20">
        <f>SUM(G46:I46)</f>
        <v>1702</v>
      </c>
    </row>
    <row r="45" spans="1:10" ht="12.75">
      <c r="A45" s="47">
        <v>11.4285714285714</v>
      </c>
      <c r="B45" s="21"/>
      <c r="C45" s="57" t="s">
        <v>155</v>
      </c>
      <c r="D45" s="53"/>
      <c r="E45" s="24"/>
      <c r="F45" s="25"/>
      <c r="G45" s="26"/>
      <c r="H45" s="48">
        <v>-2.3</v>
      </c>
      <c r="I45" s="48">
        <v>-0.5</v>
      </c>
      <c r="J45" s="20"/>
    </row>
    <row r="46" spans="1:10" ht="12.75">
      <c r="A46" s="12">
        <v>11.6857142857143</v>
      </c>
      <c r="B46" s="13"/>
      <c r="C46" s="14"/>
      <c r="D46" s="15"/>
      <c r="E46" s="16"/>
      <c r="F46" s="17"/>
      <c r="G46" s="10">
        <v>611</v>
      </c>
      <c r="H46" s="10">
        <f>IF(ISBLANK(H44),"",TRUNC(25.4347*(18-H44)^1.81))</f>
        <v>541</v>
      </c>
      <c r="I46" s="10">
        <f>IF(ISBLANK(I44),"",TRUNC(5.8425*(38-I44)^1.81))</f>
        <v>550</v>
      </c>
      <c r="J46" s="18">
        <f>J44</f>
        <v>1702</v>
      </c>
    </row>
    <row r="47" spans="1:10" ht="12.75">
      <c r="A47" s="20">
        <v>13</v>
      </c>
      <c r="B47" s="21" t="s">
        <v>99</v>
      </c>
      <c r="C47" s="22" t="s">
        <v>250</v>
      </c>
      <c r="D47" s="23" t="s">
        <v>251</v>
      </c>
      <c r="E47" s="24" t="s">
        <v>243</v>
      </c>
      <c r="F47" s="25"/>
      <c r="G47" s="26">
        <v>7.76</v>
      </c>
      <c r="H47" s="26">
        <v>12.49</v>
      </c>
      <c r="I47" s="26">
        <v>26.24</v>
      </c>
      <c r="J47" s="20">
        <f>SUM(G49:I49)</f>
        <v>1690</v>
      </c>
    </row>
    <row r="48" spans="1:10" ht="12.75">
      <c r="A48" s="47">
        <v>12.2</v>
      </c>
      <c r="B48" s="21"/>
      <c r="C48" s="57" t="s">
        <v>241</v>
      </c>
      <c r="D48" s="53"/>
      <c r="E48" s="24"/>
      <c r="F48" s="25"/>
      <c r="G48" s="26"/>
      <c r="H48" s="48">
        <v>-3.9</v>
      </c>
      <c r="I48" s="48">
        <v>-0.8</v>
      </c>
      <c r="J48" s="20"/>
    </row>
    <row r="49" spans="1:10" ht="12.75">
      <c r="A49" s="12">
        <v>12.4571428571429</v>
      </c>
      <c r="B49" s="13"/>
      <c r="C49" s="14"/>
      <c r="D49" s="15"/>
      <c r="E49" s="16"/>
      <c r="F49" s="17"/>
      <c r="G49" s="10">
        <v>627</v>
      </c>
      <c r="H49" s="10">
        <f>IF(ISBLANK(H47),"",TRUNC(25.4347*(18-H47)^1.81))</f>
        <v>558</v>
      </c>
      <c r="I49" s="10">
        <f>IF(ISBLANK(I47),"",TRUNC(5.8425*(38-I47)^1.81))</f>
        <v>505</v>
      </c>
      <c r="J49" s="18">
        <f>J47</f>
        <v>1690</v>
      </c>
    </row>
    <row r="50" spans="1:10" ht="12.75">
      <c r="A50" s="20">
        <v>14</v>
      </c>
      <c r="B50" s="21" t="s">
        <v>52</v>
      </c>
      <c r="C50" s="22" t="s">
        <v>248</v>
      </c>
      <c r="D50" s="23" t="s">
        <v>249</v>
      </c>
      <c r="E50" s="24" t="s">
        <v>243</v>
      </c>
      <c r="F50" s="25"/>
      <c r="G50" s="26">
        <v>7.97</v>
      </c>
      <c r="H50" s="26">
        <v>12.38</v>
      </c>
      <c r="I50" s="26">
        <v>25.58</v>
      </c>
      <c r="J50" s="20">
        <f>SUM(G52:I52)</f>
        <v>1684</v>
      </c>
    </row>
    <row r="51" spans="1:10" ht="12.75">
      <c r="A51" s="47">
        <v>12.9714285714286</v>
      </c>
      <c r="B51" s="21"/>
      <c r="C51" s="57" t="s">
        <v>241</v>
      </c>
      <c r="D51" s="53"/>
      <c r="E51" s="24"/>
      <c r="F51" s="25"/>
      <c r="G51" s="26"/>
      <c r="H51" s="48">
        <v>-2.8</v>
      </c>
      <c r="I51" s="48">
        <v>-2.9</v>
      </c>
      <c r="J51" s="20"/>
    </row>
    <row r="52" spans="1:10" ht="12.75">
      <c r="A52" s="12">
        <v>13.2285714285714</v>
      </c>
      <c r="B52" s="13"/>
      <c r="C52" s="14"/>
      <c r="D52" s="15"/>
      <c r="E52" s="16"/>
      <c r="F52" s="17"/>
      <c r="G52" s="10">
        <v>548</v>
      </c>
      <c r="H52" s="10">
        <f>IF(ISBLANK(H50),"",TRUNC(25.4347*(18-H50)^1.81))</f>
        <v>578</v>
      </c>
      <c r="I52" s="10">
        <f>IF(ISBLANK(I50),"",TRUNC(5.8425*(38-I50)^1.81))</f>
        <v>558</v>
      </c>
      <c r="J52" s="18">
        <f>J50</f>
        <v>1684</v>
      </c>
    </row>
    <row r="53" spans="1:10" ht="12.75">
      <c r="A53" s="20">
        <v>15</v>
      </c>
      <c r="B53" s="21" t="s">
        <v>371</v>
      </c>
      <c r="C53" s="22" t="s">
        <v>372</v>
      </c>
      <c r="D53" s="23" t="s">
        <v>373</v>
      </c>
      <c r="E53" s="24" t="s">
        <v>351</v>
      </c>
      <c r="F53" s="25"/>
      <c r="G53" s="26">
        <v>7.92</v>
      </c>
      <c r="H53" s="26">
        <v>12.45</v>
      </c>
      <c r="I53" s="26">
        <v>25.74</v>
      </c>
      <c r="J53" s="20">
        <f>SUM(G55:I55)</f>
        <v>1676</v>
      </c>
    </row>
    <row r="54" spans="1:10" ht="12.75">
      <c r="A54" s="47">
        <v>15</v>
      </c>
      <c r="B54" s="21"/>
      <c r="C54" s="57" t="s">
        <v>355</v>
      </c>
      <c r="D54" s="53"/>
      <c r="E54" s="24"/>
      <c r="F54" s="25"/>
      <c r="G54" s="26"/>
      <c r="H54" s="48">
        <v>-2.3</v>
      </c>
      <c r="I54" s="48">
        <v>-0.5</v>
      </c>
      <c r="J54" s="20"/>
    </row>
    <row r="55" spans="1:10" ht="12.75">
      <c r="A55" s="12">
        <v>15</v>
      </c>
      <c r="B55" s="13"/>
      <c r="C55" s="14"/>
      <c r="D55" s="15"/>
      <c r="E55" s="16"/>
      <c r="F55" s="17"/>
      <c r="G55" s="10">
        <v>566</v>
      </c>
      <c r="H55" s="10">
        <f>IF(ISBLANK(H53),"",TRUNC(25.4347*(18-H53)^1.81))</f>
        <v>565</v>
      </c>
      <c r="I55" s="10">
        <f>IF(ISBLANK(I53),"",TRUNC(5.8425*(38-I53)^1.81))</f>
        <v>545</v>
      </c>
      <c r="J55" s="18">
        <f>J53</f>
        <v>1676</v>
      </c>
    </row>
    <row r="56" spans="1:10" ht="12.75">
      <c r="A56" s="20">
        <v>16</v>
      </c>
      <c r="B56" s="21" t="s">
        <v>84</v>
      </c>
      <c r="C56" s="22" t="s">
        <v>85</v>
      </c>
      <c r="D56" s="23" t="s">
        <v>266</v>
      </c>
      <c r="E56" s="24" t="s">
        <v>80</v>
      </c>
      <c r="F56" s="25"/>
      <c r="G56" s="26">
        <v>7.93</v>
      </c>
      <c r="H56" s="26">
        <v>12.67</v>
      </c>
      <c r="I56" s="26">
        <v>25.85</v>
      </c>
      <c r="J56" s="20">
        <f>SUM(G58:I58)</f>
        <v>1624</v>
      </c>
    </row>
    <row r="57" spans="1:10" ht="12.75">
      <c r="A57" s="47">
        <v>16</v>
      </c>
      <c r="B57" s="21"/>
      <c r="C57" s="57" t="s">
        <v>79</v>
      </c>
      <c r="D57" s="53"/>
      <c r="E57" s="24"/>
      <c r="F57" s="25"/>
      <c r="G57" s="26"/>
      <c r="H57" s="48">
        <v>-1.3</v>
      </c>
      <c r="I57" s="48">
        <v>-0.8</v>
      </c>
      <c r="J57" s="20"/>
    </row>
    <row r="58" spans="1:10" ht="12.75">
      <c r="A58" s="12">
        <v>16</v>
      </c>
      <c r="B58" s="13"/>
      <c r="C58" s="14"/>
      <c r="D58" s="15"/>
      <c r="E58" s="16"/>
      <c r="F58" s="17"/>
      <c r="G58" s="10">
        <v>563</v>
      </c>
      <c r="H58" s="10">
        <f>IF(ISBLANK(H56),"",TRUNC(25.4347*(18-H56)^1.81))</f>
        <v>525</v>
      </c>
      <c r="I58" s="10">
        <f>IF(ISBLANK(I56),"",TRUNC(5.8425*(38-I56)^1.81))</f>
        <v>536</v>
      </c>
      <c r="J58" s="18">
        <f>J56</f>
        <v>1624</v>
      </c>
    </row>
    <row r="59" spans="1:10" ht="12.75">
      <c r="A59" s="20">
        <v>17</v>
      </c>
      <c r="B59" s="62" t="s">
        <v>429</v>
      </c>
      <c r="C59" s="63" t="s">
        <v>430</v>
      </c>
      <c r="D59" s="23" t="s">
        <v>431</v>
      </c>
      <c r="E59" s="24" t="s">
        <v>415</v>
      </c>
      <c r="F59" s="25"/>
      <c r="G59" s="26">
        <v>7.99</v>
      </c>
      <c r="H59" s="26">
        <v>12.84</v>
      </c>
      <c r="I59" s="26">
        <v>26.24</v>
      </c>
      <c r="J59" s="20">
        <f>SUM(G61:I61)</f>
        <v>1541</v>
      </c>
    </row>
    <row r="60" spans="1:10" ht="12.75">
      <c r="A60" s="47">
        <v>17</v>
      </c>
      <c r="B60" s="21"/>
      <c r="C60" s="57" t="s">
        <v>419</v>
      </c>
      <c r="D60" s="53"/>
      <c r="E60" s="24"/>
      <c r="F60" s="25"/>
      <c r="G60" s="26"/>
      <c r="H60" s="48">
        <v>-2.3</v>
      </c>
      <c r="I60" s="48">
        <v>-2.9</v>
      </c>
      <c r="J60" s="20"/>
    </row>
    <row r="61" spans="1:10" ht="12.75">
      <c r="A61" s="12">
        <v>17</v>
      </c>
      <c r="B61" s="13"/>
      <c r="C61" s="14"/>
      <c r="D61" s="15"/>
      <c r="E61" s="16"/>
      <c r="F61" s="17"/>
      <c r="G61" s="10">
        <v>541</v>
      </c>
      <c r="H61" s="10">
        <f>IF(ISBLANK(H59),"",TRUNC(25.4347*(18-H59)^1.81))</f>
        <v>495</v>
      </c>
      <c r="I61" s="10">
        <f>IF(ISBLANK(I59),"",TRUNC(5.8425*(38-I59)^1.81))</f>
        <v>505</v>
      </c>
      <c r="J61" s="18">
        <f>J59</f>
        <v>1541</v>
      </c>
    </row>
    <row r="62" spans="1:10" ht="12.75">
      <c r="A62" s="20">
        <v>18</v>
      </c>
      <c r="B62" s="21" t="s">
        <v>153</v>
      </c>
      <c r="C62" s="22" t="s">
        <v>313</v>
      </c>
      <c r="D62" s="23" t="s">
        <v>314</v>
      </c>
      <c r="E62" s="24" t="s">
        <v>297</v>
      </c>
      <c r="F62" s="25" t="s">
        <v>298</v>
      </c>
      <c r="G62" s="26">
        <v>7.96</v>
      </c>
      <c r="H62" s="26">
        <v>12.78</v>
      </c>
      <c r="I62" s="26">
        <v>26.55</v>
      </c>
      <c r="J62" s="20">
        <f>SUM(G64:I64)</f>
        <v>1539</v>
      </c>
    </row>
    <row r="63" spans="1:10" ht="12.75">
      <c r="A63" s="47">
        <v>18</v>
      </c>
      <c r="B63" s="21"/>
      <c r="C63" s="57" t="s">
        <v>295</v>
      </c>
      <c r="D63" s="53"/>
      <c r="E63" s="24"/>
      <c r="F63" s="25"/>
      <c r="G63" s="26"/>
      <c r="H63" s="48">
        <v>-1.3</v>
      </c>
      <c r="I63" s="48">
        <v>-1.3</v>
      </c>
      <c r="J63" s="20"/>
    </row>
    <row r="64" spans="1:10" ht="12.75">
      <c r="A64" s="12">
        <v>18</v>
      </c>
      <c r="B64" s="13"/>
      <c r="C64" s="14"/>
      <c r="D64" s="15"/>
      <c r="E64" s="16"/>
      <c r="F64" s="17"/>
      <c r="G64" s="10">
        <v>552</v>
      </c>
      <c r="H64" s="10">
        <f>IF(ISBLANK(H62),"",TRUNC(25.4347*(18-H62)^1.81))</f>
        <v>506</v>
      </c>
      <c r="I64" s="10">
        <f>IF(ISBLANK(I62),"",TRUNC(5.8425*(38-I62)^1.81))</f>
        <v>481</v>
      </c>
      <c r="J64" s="18">
        <f>J62</f>
        <v>1539</v>
      </c>
    </row>
    <row r="65" spans="1:10" ht="12.75">
      <c r="A65" s="20">
        <v>19</v>
      </c>
      <c r="B65" s="21" t="s">
        <v>439</v>
      </c>
      <c r="C65" s="22" t="s">
        <v>440</v>
      </c>
      <c r="D65" s="23" t="s">
        <v>441</v>
      </c>
      <c r="E65" s="24" t="s">
        <v>11</v>
      </c>
      <c r="F65" s="25" t="s">
        <v>59</v>
      </c>
      <c r="G65" s="26">
        <v>8.14</v>
      </c>
      <c r="H65" s="26">
        <v>13.05</v>
      </c>
      <c r="I65" s="26">
        <v>26.82</v>
      </c>
      <c r="J65" s="20">
        <f>SUM(G67:I67)</f>
        <v>1408</v>
      </c>
    </row>
    <row r="66" spans="1:10" ht="12.75">
      <c r="A66" s="47">
        <v>19</v>
      </c>
      <c r="B66" s="21"/>
      <c r="C66" s="57" t="s">
        <v>151</v>
      </c>
      <c r="D66" s="53"/>
      <c r="E66" s="24"/>
      <c r="F66" s="25"/>
      <c r="G66" s="26"/>
      <c r="H66" s="48">
        <v>-2.8</v>
      </c>
      <c r="I66" s="48">
        <v>-2.9</v>
      </c>
      <c r="J66" s="20"/>
    </row>
    <row r="67" spans="1:10" ht="12.75">
      <c r="A67" s="12">
        <v>19</v>
      </c>
      <c r="B67" s="13"/>
      <c r="C67" s="14"/>
      <c r="D67" s="15"/>
      <c r="E67" s="16"/>
      <c r="F67" s="17"/>
      <c r="G67" s="10">
        <v>488</v>
      </c>
      <c r="H67" s="10">
        <f>IF(ISBLANK(H65),"",TRUNC(25.4347*(18-H65)^1.81))</f>
        <v>459</v>
      </c>
      <c r="I67" s="10">
        <f>IF(ISBLANK(I65),"",TRUNC(5.8425*(38-I65)^1.81))</f>
        <v>461</v>
      </c>
      <c r="J67" s="18">
        <f>J65</f>
        <v>1408</v>
      </c>
    </row>
    <row r="68" spans="1:10" ht="12.75">
      <c r="A68" s="20">
        <v>20</v>
      </c>
      <c r="B68" s="21" t="s">
        <v>100</v>
      </c>
      <c r="C68" s="22" t="s">
        <v>252</v>
      </c>
      <c r="D68" s="23" t="s">
        <v>253</v>
      </c>
      <c r="E68" s="24" t="s">
        <v>243</v>
      </c>
      <c r="F68" s="25"/>
      <c r="G68" s="26">
        <v>8.24</v>
      </c>
      <c r="H68" s="26">
        <v>13.19</v>
      </c>
      <c r="I68" s="26">
        <v>26.27</v>
      </c>
      <c r="J68" s="20">
        <f>SUM(G70:I70)</f>
        <v>1394</v>
      </c>
    </row>
    <row r="69" spans="1:10" ht="12.75">
      <c r="A69" s="47">
        <v>20</v>
      </c>
      <c r="B69" s="21"/>
      <c r="C69" s="57" t="s">
        <v>241</v>
      </c>
      <c r="D69" s="53"/>
      <c r="E69" s="24"/>
      <c r="F69" s="25"/>
      <c r="G69" s="26"/>
      <c r="H69" s="26">
        <v>-2.3</v>
      </c>
      <c r="I69" s="48">
        <v>-0.5</v>
      </c>
      <c r="J69" s="20"/>
    </row>
    <row r="70" spans="1:10" ht="12.75">
      <c r="A70" s="12">
        <v>20</v>
      </c>
      <c r="B70" s="13"/>
      <c r="C70" s="14"/>
      <c r="D70" s="15"/>
      <c r="E70" s="16"/>
      <c r="F70" s="17"/>
      <c r="G70" s="10">
        <v>455</v>
      </c>
      <c r="H70" s="10">
        <f>IF(ISBLANK(H68),"",TRUNC(25.4347*(18-H68)^1.81))</f>
        <v>436</v>
      </c>
      <c r="I70" s="10">
        <f>IF(ISBLANK(I68),"",TRUNC(5.8425*(38-I68)^1.81))</f>
        <v>503</v>
      </c>
      <c r="J70" s="18">
        <f>J68</f>
        <v>1394</v>
      </c>
    </row>
    <row r="71" spans="1:10" ht="12.75">
      <c r="A71" s="20">
        <v>21</v>
      </c>
      <c r="B71" s="21" t="s">
        <v>353</v>
      </c>
      <c r="C71" s="22" t="s">
        <v>364</v>
      </c>
      <c r="D71" s="23" t="s">
        <v>363</v>
      </c>
      <c r="E71" s="24" t="s">
        <v>351</v>
      </c>
      <c r="F71" s="25"/>
      <c r="G71" s="26">
        <v>8.36</v>
      </c>
      <c r="H71" s="26">
        <v>13.29</v>
      </c>
      <c r="I71" s="26">
        <v>26.76</v>
      </c>
      <c r="J71" s="20">
        <f>SUM(G73:I73)</f>
        <v>1302</v>
      </c>
    </row>
    <row r="72" spans="1:10" ht="12.75">
      <c r="A72" s="47">
        <v>21</v>
      </c>
      <c r="B72" s="21"/>
      <c r="C72" s="57" t="s">
        <v>359</v>
      </c>
      <c r="D72" s="53"/>
      <c r="E72" s="24"/>
      <c r="F72" s="25"/>
      <c r="G72" s="26"/>
      <c r="H72" s="48">
        <v>-2.3</v>
      </c>
      <c r="I72" s="48">
        <v>-0.5</v>
      </c>
      <c r="J72" s="20"/>
    </row>
    <row r="73" spans="1:10" ht="12.75">
      <c r="A73" s="12">
        <v>21</v>
      </c>
      <c r="B73" s="13"/>
      <c r="C73" s="14"/>
      <c r="D73" s="15"/>
      <c r="E73" s="16"/>
      <c r="F73" s="17"/>
      <c r="G73" s="10">
        <v>416</v>
      </c>
      <c r="H73" s="10">
        <f>IF(ISBLANK(H71),"",TRUNC(25.4347*(18-H71)^1.81))</f>
        <v>420</v>
      </c>
      <c r="I73" s="10">
        <f>IF(ISBLANK(I71),"",TRUNC(5.8425*(38-I71)^1.81))</f>
        <v>466</v>
      </c>
      <c r="J73" s="18">
        <f>J71</f>
        <v>1302</v>
      </c>
    </row>
    <row r="74" spans="1:10" ht="12.75">
      <c r="A74" s="20">
        <v>22</v>
      </c>
      <c r="B74" s="21" t="s">
        <v>382</v>
      </c>
      <c r="C74" s="22" t="s">
        <v>383</v>
      </c>
      <c r="D74" s="23" t="s">
        <v>384</v>
      </c>
      <c r="E74" s="24" t="s">
        <v>378</v>
      </c>
      <c r="F74" s="25"/>
      <c r="G74" s="26">
        <v>8.31</v>
      </c>
      <c r="H74" s="26">
        <v>13.27</v>
      </c>
      <c r="I74" s="26">
        <v>27.02</v>
      </c>
      <c r="J74" s="20">
        <f>SUM(G76:I76)</f>
        <v>1301</v>
      </c>
    </row>
    <row r="75" spans="1:10" ht="12.75">
      <c r="A75" s="47">
        <v>22</v>
      </c>
      <c r="B75" s="21"/>
      <c r="C75" s="57" t="s">
        <v>376</v>
      </c>
      <c r="D75" s="53"/>
      <c r="E75" s="24"/>
      <c r="F75" s="25"/>
      <c r="G75" s="26"/>
      <c r="H75" s="48">
        <v>-1.3</v>
      </c>
      <c r="I75" s="48">
        <v>-1.3</v>
      </c>
      <c r="J75" s="20"/>
    </row>
    <row r="76" spans="1:10" ht="12.75">
      <c r="A76" s="12">
        <v>22</v>
      </c>
      <c r="B76" s="13"/>
      <c r="C76" s="14"/>
      <c r="D76" s="15"/>
      <c r="E76" s="16"/>
      <c r="F76" s="17"/>
      <c r="G76" s="10">
        <v>432</v>
      </c>
      <c r="H76" s="10">
        <f>IF(ISBLANK(H74),"",TRUNC(25.4347*(18-H74)^1.81))</f>
        <v>423</v>
      </c>
      <c r="I76" s="10">
        <f>IF(ISBLANK(I74),"",TRUNC(5.8425*(38-I74)^1.81))</f>
        <v>446</v>
      </c>
      <c r="J76" s="18">
        <f>J74</f>
        <v>1301</v>
      </c>
    </row>
    <row r="77" spans="1:10" ht="12.75">
      <c r="A77" s="20">
        <v>23</v>
      </c>
      <c r="B77" s="21" t="s">
        <v>102</v>
      </c>
      <c r="C77" s="22" t="s">
        <v>237</v>
      </c>
      <c r="D77" s="23" t="s">
        <v>238</v>
      </c>
      <c r="E77" s="24" t="s">
        <v>11</v>
      </c>
      <c r="F77" s="25" t="s">
        <v>39</v>
      </c>
      <c r="G77" s="26">
        <v>8.37</v>
      </c>
      <c r="H77" s="26">
        <v>13.45</v>
      </c>
      <c r="I77" s="26">
        <v>27.52</v>
      </c>
      <c r="J77" s="20">
        <f>SUM(G79:I79)</f>
        <v>1217</v>
      </c>
    </row>
    <row r="78" spans="1:10" ht="12.75">
      <c r="A78" s="47">
        <v>23</v>
      </c>
      <c r="B78" s="21"/>
      <c r="C78" s="57" t="s">
        <v>38</v>
      </c>
      <c r="D78" s="53"/>
      <c r="E78" s="24"/>
      <c r="F78" s="25"/>
      <c r="G78" s="26"/>
      <c r="H78" s="48">
        <v>-1.3</v>
      </c>
      <c r="I78" s="48">
        <v>-1.3</v>
      </c>
      <c r="J78" s="20"/>
    </row>
    <row r="79" spans="1:10" ht="12.75">
      <c r="A79" s="12">
        <v>23</v>
      </c>
      <c r="B79" s="13"/>
      <c r="C79" s="14"/>
      <c r="D79" s="15"/>
      <c r="E79" s="16"/>
      <c r="F79" s="17"/>
      <c r="G79" s="10">
        <v>413</v>
      </c>
      <c r="H79" s="10">
        <f>IF(ISBLANK(H77),"",TRUNC(25.4347*(18-H77)^1.81))</f>
        <v>394</v>
      </c>
      <c r="I79" s="10">
        <f>IF(ISBLANK(I77),"",TRUNC(5.8425*(38-I77)^1.81))</f>
        <v>410</v>
      </c>
      <c r="J79" s="18">
        <f>J77</f>
        <v>1217</v>
      </c>
    </row>
    <row r="80" spans="1:10" ht="12.75">
      <c r="A80" s="20">
        <v>24</v>
      </c>
      <c r="B80" s="21" t="s">
        <v>198</v>
      </c>
      <c r="C80" s="22" t="s">
        <v>169</v>
      </c>
      <c r="D80" s="23" t="s">
        <v>200</v>
      </c>
      <c r="E80" s="24" t="s">
        <v>11</v>
      </c>
      <c r="F80" s="25" t="s">
        <v>39</v>
      </c>
      <c r="G80" s="26">
        <v>8.27</v>
      </c>
      <c r="H80" s="26">
        <v>13.07</v>
      </c>
      <c r="I80" s="26">
        <v>29.12</v>
      </c>
      <c r="J80" s="20">
        <f>SUM(G82:I82)</f>
        <v>1205</v>
      </c>
    </row>
    <row r="81" spans="1:10" ht="12.75">
      <c r="A81" s="47">
        <v>24</v>
      </c>
      <c r="B81" s="21"/>
      <c r="C81" s="57" t="s">
        <v>199</v>
      </c>
      <c r="D81" s="53"/>
      <c r="E81" s="24"/>
      <c r="F81" s="25"/>
      <c r="G81" s="26"/>
      <c r="H81" s="48">
        <v>-3.9</v>
      </c>
      <c r="I81" s="48">
        <v>-0.8</v>
      </c>
      <c r="J81" s="20"/>
    </row>
    <row r="82" spans="1:10" ht="12.75">
      <c r="A82" s="12">
        <v>24</v>
      </c>
      <c r="B82" s="13"/>
      <c r="C82" s="14"/>
      <c r="D82" s="15"/>
      <c r="E82" s="16"/>
      <c r="F82" s="17"/>
      <c r="G82" s="10">
        <v>445</v>
      </c>
      <c r="H82" s="10">
        <f>IF(ISBLANK(H80),"",TRUNC(25.4347*(18-H80)^1.81))</f>
        <v>456</v>
      </c>
      <c r="I82" s="10">
        <f>IF(ISBLANK(I80),"",TRUNC(5.8425*(38-I80)^1.81))</f>
        <v>304</v>
      </c>
      <c r="J82" s="18">
        <f>J80</f>
        <v>1205</v>
      </c>
    </row>
    <row r="83" spans="1:10" ht="12.75">
      <c r="A83" s="20">
        <v>25</v>
      </c>
      <c r="B83" s="21" t="s">
        <v>84</v>
      </c>
      <c r="C83" s="22" t="s">
        <v>328</v>
      </c>
      <c r="D83" s="23" t="s">
        <v>329</v>
      </c>
      <c r="E83" s="24" t="s">
        <v>297</v>
      </c>
      <c r="F83" s="25" t="s">
        <v>298</v>
      </c>
      <c r="G83" s="26">
        <v>8.51</v>
      </c>
      <c r="H83" s="26">
        <v>13.75</v>
      </c>
      <c r="I83" s="26">
        <v>26.96</v>
      </c>
      <c r="J83" s="20">
        <f>SUM(G85:I85)</f>
        <v>1169</v>
      </c>
    </row>
    <row r="84" spans="1:10" ht="12.75">
      <c r="A84" s="47">
        <v>25</v>
      </c>
      <c r="B84" s="21"/>
      <c r="C84" s="57" t="s">
        <v>295</v>
      </c>
      <c r="D84" s="53"/>
      <c r="E84" s="24"/>
      <c r="F84" s="25"/>
      <c r="G84" s="26"/>
      <c r="H84" s="48">
        <v>-3.9</v>
      </c>
      <c r="I84" s="48">
        <v>-0.8</v>
      </c>
      <c r="J84" s="20"/>
    </row>
    <row r="85" spans="1:10" ht="12.75">
      <c r="A85" s="12">
        <v>25</v>
      </c>
      <c r="B85" s="13"/>
      <c r="C85" s="14"/>
      <c r="D85" s="15"/>
      <c r="E85" s="16"/>
      <c r="F85" s="17"/>
      <c r="G85" s="10">
        <v>370</v>
      </c>
      <c r="H85" s="10">
        <f>IF(ISBLANK(H83),"",TRUNC(25.4347*(18-H83)^1.81))</f>
        <v>348</v>
      </c>
      <c r="I85" s="10">
        <f>IF(ISBLANK(I83),"",TRUNC(5.8425*(38-I83)^1.81))</f>
        <v>451</v>
      </c>
      <c r="J85" s="18">
        <f>J83</f>
        <v>1169</v>
      </c>
    </row>
    <row r="86" spans="1:10" ht="12.75">
      <c r="A86" s="20">
        <v>26</v>
      </c>
      <c r="B86" s="21" t="s">
        <v>320</v>
      </c>
      <c r="C86" s="22" t="s">
        <v>321</v>
      </c>
      <c r="D86" s="23" t="s">
        <v>322</v>
      </c>
      <c r="E86" s="24" t="s">
        <v>297</v>
      </c>
      <c r="F86" s="25" t="s">
        <v>298</v>
      </c>
      <c r="G86" s="26">
        <v>8.75</v>
      </c>
      <c r="H86" s="26">
        <v>13.97</v>
      </c>
      <c r="I86" s="26">
        <v>28.35</v>
      </c>
      <c r="J86" s="20">
        <f>SUM(G88:I88)</f>
        <v>971</v>
      </c>
    </row>
    <row r="87" spans="1:10" ht="12.75">
      <c r="A87" s="47">
        <v>26</v>
      </c>
      <c r="B87" s="21"/>
      <c r="C87" s="57" t="s">
        <v>295</v>
      </c>
      <c r="D87" s="53"/>
      <c r="E87" s="24"/>
      <c r="F87" s="25"/>
      <c r="G87" s="26"/>
      <c r="H87" s="48">
        <v>-2.3</v>
      </c>
      <c r="I87" s="48">
        <v>-0.5</v>
      </c>
      <c r="J87" s="20"/>
    </row>
    <row r="88" spans="1:10" ht="12.75">
      <c r="A88" s="12">
        <v>26</v>
      </c>
      <c r="B88" s="13"/>
      <c r="C88" s="14"/>
      <c r="D88" s="15"/>
      <c r="E88" s="16"/>
      <c r="F88" s="17"/>
      <c r="G88" s="10">
        <v>302</v>
      </c>
      <c r="H88" s="10">
        <f>IF(ISBLANK(H86),"",TRUNC(25.4347*(18-H86)^1.81))</f>
        <v>316</v>
      </c>
      <c r="I88" s="10">
        <f>IF(ISBLANK(I86),"",TRUNC(5.8425*(38-I86)^1.81))</f>
        <v>353</v>
      </c>
      <c r="J88" s="18">
        <f>J86</f>
        <v>971</v>
      </c>
    </row>
    <row r="89" spans="1:10" ht="12.75">
      <c r="A89" s="20">
        <v>27</v>
      </c>
      <c r="B89" s="21" t="s">
        <v>299</v>
      </c>
      <c r="C89" s="22" t="s">
        <v>300</v>
      </c>
      <c r="D89" s="23" t="s">
        <v>301</v>
      </c>
      <c r="E89" s="24" t="s">
        <v>297</v>
      </c>
      <c r="F89" s="25" t="s">
        <v>298</v>
      </c>
      <c r="G89" s="26">
        <v>9.21</v>
      </c>
      <c r="H89" s="26">
        <v>14.56</v>
      </c>
      <c r="I89" s="26">
        <v>29.94</v>
      </c>
      <c r="J89" s="20">
        <f>SUM(G91:I91)</f>
        <v>684</v>
      </c>
    </row>
    <row r="90" spans="1:10" ht="12.75">
      <c r="A90" s="47">
        <v>27</v>
      </c>
      <c r="B90" s="21"/>
      <c r="C90" s="57" t="s">
        <v>295</v>
      </c>
      <c r="D90" s="53"/>
      <c r="E90" s="24"/>
      <c r="F90" s="25"/>
      <c r="G90" s="26"/>
      <c r="H90" s="48">
        <v>-2.8</v>
      </c>
      <c r="I90" s="48">
        <f>--2.9</f>
        <v>2.9</v>
      </c>
      <c r="J90" s="20"/>
    </row>
    <row r="91" spans="1:10" ht="12.75">
      <c r="A91" s="12">
        <v>27</v>
      </c>
      <c r="B91" s="13"/>
      <c r="C91" s="14"/>
      <c r="D91" s="15"/>
      <c r="E91" s="16"/>
      <c r="F91" s="17"/>
      <c r="G91" s="10">
        <v>191</v>
      </c>
      <c r="H91" s="10">
        <f>IF(ISBLANK(H89),"",TRUNC(25.4347*(18-H89)^1.81))</f>
        <v>238</v>
      </c>
      <c r="I91" s="10">
        <f>IF(ISBLANK(I89),"",TRUNC(5.8425*(38-I89)^1.81))</f>
        <v>255</v>
      </c>
      <c r="J91" s="18">
        <f>J89</f>
        <v>684</v>
      </c>
    </row>
    <row r="92" spans="1:10" ht="12.75">
      <c r="A92" s="20">
        <v>28</v>
      </c>
      <c r="B92" s="21" t="s">
        <v>442</v>
      </c>
      <c r="C92" s="22" t="s">
        <v>443</v>
      </c>
      <c r="D92" s="23" t="s">
        <v>444</v>
      </c>
      <c r="E92" s="24" t="s">
        <v>351</v>
      </c>
      <c r="F92" s="25"/>
      <c r="G92" s="26">
        <v>9.15</v>
      </c>
      <c r="H92" s="26">
        <v>14.85</v>
      </c>
      <c r="I92" s="26">
        <v>32.27</v>
      </c>
      <c r="J92" s="20">
        <f>SUM(G94:I94)</f>
        <v>543</v>
      </c>
    </row>
    <row r="93" spans="1:10" ht="12.75">
      <c r="A93" s="47">
        <v>28</v>
      </c>
      <c r="B93" s="21"/>
      <c r="C93" s="57" t="s">
        <v>359</v>
      </c>
      <c r="D93" s="53"/>
      <c r="E93" s="24"/>
      <c r="F93" s="25"/>
      <c r="G93" s="26"/>
      <c r="H93" s="48">
        <v>-3.9</v>
      </c>
      <c r="I93" s="48">
        <v>-0.8</v>
      </c>
      <c r="J93" s="20"/>
    </row>
    <row r="94" spans="1:10" ht="12.75">
      <c r="A94" s="12">
        <v>28</v>
      </c>
      <c r="B94" s="13"/>
      <c r="C94" s="14"/>
      <c r="D94" s="15"/>
      <c r="E94" s="16"/>
      <c r="F94" s="17"/>
      <c r="G94" s="10">
        <v>204</v>
      </c>
      <c r="H94" s="10">
        <f>IF(ISBLANK(H92),"",TRUNC(25.4347*(18-H92)^1.81))</f>
        <v>202</v>
      </c>
      <c r="I94" s="10">
        <f>IF(ISBLANK(I92),"",TRUNC(5.8425*(38-I92)^1.81))</f>
        <v>137</v>
      </c>
      <c r="J94" s="18">
        <f>J92</f>
        <v>543</v>
      </c>
    </row>
    <row r="95" spans="1:10" ht="12.75">
      <c r="A95" s="20"/>
      <c r="B95" s="21" t="s">
        <v>52</v>
      </c>
      <c r="C95" s="22" t="s">
        <v>157</v>
      </c>
      <c r="D95" s="23" t="s">
        <v>158</v>
      </c>
      <c r="E95" s="24" t="s">
        <v>11</v>
      </c>
      <c r="F95" s="25" t="s">
        <v>59</v>
      </c>
      <c r="G95" s="26">
        <v>7.82</v>
      </c>
      <c r="H95" s="26">
        <v>12.76</v>
      </c>
      <c r="I95" s="26" t="s">
        <v>446</v>
      </c>
      <c r="J95" s="20" t="s">
        <v>447</v>
      </c>
    </row>
    <row r="96" spans="1:10" ht="12.75">
      <c r="A96" s="47"/>
      <c r="B96" s="21"/>
      <c r="C96" s="57" t="s">
        <v>155</v>
      </c>
      <c r="D96" s="53"/>
      <c r="E96" s="24"/>
      <c r="F96" s="25"/>
      <c r="G96" s="26"/>
      <c r="H96" s="48">
        <v>-2.3</v>
      </c>
      <c r="I96" s="26"/>
      <c r="J96" s="20"/>
    </row>
    <row r="97" spans="1:10" ht="12.75">
      <c r="A97" s="12"/>
      <c r="B97" s="13"/>
      <c r="C97" s="14"/>
      <c r="D97" s="15"/>
      <c r="E97" s="16"/>
      <c r="F97" s="17"/>
      <c r="G97" s="10">
        <v>604</v>
      </c>
      <c r="H97" s="10">
        <f>IF(ISBLANK(H95),"",TRUNC(25.4347*(18-H95)^1.81))</f>
        <v>509</v>
      </c>
      <c r="I97" s="10"/>
      <c r="J97" s="18" t="str">
        <f>J95</f>
        <v>DNF</v>
      </c>
    </row>
    <row r="98" spans="1:10" ht="12.75">
      <c r="A98" s="20"/>
      <c r="B98" s="21" t="s">
        <v>88</v>
      </c>
      <c r="C98" s="22" t="s">
        <v>257</v>
      </c>
      <c r="D98" s="23" t="s">
        <v>197</v>
      </c>
      <c r="E98" s="24" t="s">
        <v>243</v>
      </c>
      <c r="F98" s="25"/>
      <c r="G98" s="26" t="s">
        <v>446</v>
      </c>
      <c r="H98" s="26"/>
      <c r="I98" s="26"/>
      <c r="J98" s="20" t="s">
        <v>446</v>
      </c>
    </row>
    <row r="99" spans="1:10" ht="12.75">
      <c r="A99" s="47"/>
      <c r="B99" s="21"/>
      <c r="C99" s="57" t="s">
        <v>241</v>
      </c>
      <c r="D99" s="53"/>
      <c r="E99" s="24"/>
      <c r="F99" s="25"/>
      <c r="G99" s="26"/>
      <c r="H99" s="26"/>
      <c r="I99" s="26"/>
      <c r="J99" s="20"/>
    </row>
    <row r="100" spans="1:10" ht="12.75">
      <c r="A100" s="12"/>
      <c r="B100" s="13"/>
      <c r="C100" s="14"/>
      <c r="D100" s="15"/>
      <c r="E100" s="16"/>
      <c r="F100" s="17"/>
      <c r="G100" s="10"/>
      <c r="H100" s="10">
        <f>IF(ISBLANK(H98),"",TRUNC(25.4347*(18-H98)^1.81))</f>
      </c>
      <c r="I100" s="10">
        <f>IF(ISBLANK(I98),"",TRUNC(5.8425*(38-I98)^1.81))</f>
      </c>
      <c r="J100" s="18" t="str">
        <f>J98</f>
        <v>DNS</v>
      </c>
    </row>
    <row r="101" spans="1:10" ht="12.75">
      <c r="A101" s="20"/>
      <c r="B101" s="21" t="s">
        <v>258</v>
      </c>
      <c r="C101" s="22" t="s">
        <v>259</v>
      </c>
      <c r="D101" s="23" t="s">
        <v>260</v>
      </c>
      <c r="E101" s="24" t="s">
        <v>243</v>
      </c>
      <c r="F101" s="25"/>
      <c r="G101" s="26" t="s">
        <v>446</v>
      </c>
      <c r="H101" s="26"/>
      <c r="I101" s="26"/>
      <c r="J101" s="20" t="s">
        <v>446</v>
      </c>
    </row>
    <row r="102" spans="1:10" ht="12.75">
      <c r="A102" s="47"/>
      <c r="B102" s="21"/>
      <c r="C102" s="57" t="s">
        <v>241</v>
      </c>
      <c r="D102" s="53"/>
      <c r="E102" s="24"/>
      <c r="F102" s="25"/>
      <c r="G102" s="26"/>
      <c r="H102" s="26"/>
      <c r="I102" s="26"/>
      <c r="J102" s="20"/>
    </row>
    <row r="103" spans="1:10" ht="12.75">
      <c r="A103" s="12"/>
      <c r="B103" s="13"/>
      <c r="C103" s="14"/>
      <c r="D103" s="15"/>
      <c r="E103" s="16"/>
      <c r="F103" s="17"/>
      <c r="G103" s="10"/>
      <c r="H103" s="10">
        <f>IF(ISBLANK(H101),"",TRUNC(25.4347*(18-H101)^1.81))</f>
      </c>
      <c r="I103" s="10">
        <f>IF(ISBLANK(I101),"",TRUNC(5.8425*(38-I101)^1.81))</f>
      </c>
      <c r="J103" s="18" t="str">
        <f>J101</f>
        <v>DNS</v>
      </c>
    </row>
    <row r="104" spans="1:10" ht="12.75">
      <c r="A104" s="20" t="s">
        <v>148</v>
      </c>
      <c r="B104" s="21" t="s">
        <v>61</v>
      </c>
      <c r="C104" s="22" t="s">
        <v>62</v>
      </c>
      <c r="D104" s="23" t="s">
        <v>445</v>
      </c>
      <c r="E104" s="24" t="s">
        <v>11</v>
      </c>
      <c r="F104" s="25" t="s">
        <v>59</v>
      </c>
      <c r="G104" s="26">
        <v>7.48</v>
      </c>
      <c r="H104" s="26">
        <v>11.68</v>
      </c>
      <c r="I104" s="26">
        <v>23.24</v>
      </c>
      <c r="J104" s="20">
        <f>SUM(G106:I106)</f>
        <v>2218</v>
      </c>
    </row>
    <row r="105" spans="1:10" ht="12.75">
      <c r="A105" s="47"/>
      <c r="B105" s="21"/>
      <c r="C105" s="57" t="s">
        <v>151</v>
      </c>
      <c r="D105" s="53"/>
      <c r="E105" s="24"/>
      <c r="F105" s="25"/>
      <c r="G105" s="26"/>
      <c r="H105" s="48">
        <v>-3.9</v>
      </c>
      <c r="I105" s="48">
        <v>-0.8</v>
      </c>
      <c r="J105" s="20"/>
    </row>
    <row r="106" spans="1:10" ht="12.75">
      <c r="A106" s="12"/>
      <c r="B106" s="13"/>
      <c r="C106" s="14"/>
      <c r="D106" s="15"/>
      <c r="E106" s="16"/>
      <c r="F106" s="17"/>
      <c r="G106" s="10">
        <v>740</v>
      </c>
      <c r="H106" s="10">
        <f>IF(ISBLANK(H104),"",TRUNC(25.4347*(18-H104)^1.81))</f>
        <v>715</v>
      </c>
      <c r="I106" s="10">
        <f>IF(ISBLANK(I104),"",TRUNC(5.8425*(38-I104)^1.81))</f>
        <v>763</v>
      </c>
      <c r="J106" s="18">
        <f>J104</f>
        <v>2218</v>
      </c>
    </row>
  </sheetData>
  <sheetProtection/>
  <mergeCells count="2">
    <mergeCell ref="A2:H2"/>
    <mergeCell ref="A1:H1"/>
  </mergeCells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</cp:lastModifiedBy>
  <cp:lastPrinted>2009-05-18T14:12:39Z</cp:lastPrinted>
  <dcterms:created xsi:type="dcterms:W3CDTF">1996-10-14T23:33:28Z</dcterms:created>
  <dcterms:modified xsi:type="dcterms:W3CDTF">2009-05-22T06:59:43Z</dcterms:modified>
  <cp:category/>
  <cp:version/>
  <cp:contentType/>
  <cp:contentStatus/>
</cp:coreProperties>
</file>