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854" activeTab="0"/>
  </bookViews>
  <sheets>
    <sheet name="Jaunės" sheetId="1" r:id="rId1"/>
    <sheet name="Merginos" sheetId="2" r:id="rId2"/>
    <sheet name="Jauniai" sheetId="3" r:id="rId3"/>
    <sheet name="Jaunimas" sheetId="4" r:id="rId4"/>
    <sheet name="Suaugę" sheetId="5" r:id="rId5"/>
    <sheet name="60mv" sheetId="6" r:id="rId6"/>
    <sheet name="TolisV" sheetId="7" r:id="rId7"/>
    <sheet name="RutulysV" sheetId="8" r:id="rId8"/>
    <sheet name="AukštisV" sheetId="9" r:id="rId9"/>
    <sheet name="60mbbv" sheetId="10" r:id="rId10"/>
    <sheet name="KartisV" sheetId="11" r:id="rId11"/>
    <sheet name="1000mV" sheetId="12" r:id="rId12"/>
    <sheet name="60mbbm" sheetId="13" r:id="rId13"/>
    <sheet name="AukštisM" sheetId="14" r:id="rId14"/>
    <sheet name="RutulysM" sheetId="15" r:id="rId15"/>
    <sheet name="TolisM" sheetId="16" r:id="rId16"/>
    <sheet name="800M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<sst xmlns="http://schemas.openxmlformats.org/spreadsheetml/2006/main" count="2902" uniqueCount="351">
  <si>
    <t>Kalėdinės lengvosios atletikos daugiakovių varžybos</t>
  </si>
  <si>
    <t>Kaunas, LKKA maniežas</t>
  </si>
  <si>
    <t>Vieta</t>
  </si>
  <si>
    <t>Vardas</t>
  </si>
  <si>
    <t>Pavardė</t>
  </si>
  <si>
    <t>G.data</t>
  </si>
  <si>
    <t>Komanda</t>
  </si>
  <si>
    <t>60 m b.b.</t>
  </si>
  <si>
    <t>Aukštis</t>
  </si>
  <si>
    <t>Rutulys</t>
  </si>
  <si>
    <t>Tolis</t>
  </si>
  <si>
    <t>800 m</t>
  </si>
  <si>
    <t>Viso t.</t>
  </si>
  <si>
    <t>Treneris</t>
  </si>
  <si>
    <t>0,76-8,25</t>
  </si>
  <si>
    <t>3 kg.</t>
  </si>
  <si>
    <t>Rūta</t>
  </si>
  <si>
    <t>Moliejūtė</t>
  </si>
  <si>
    <t>1992-08-15</t>
  </si>
  <si>
    <t>Kaunas</t>
  </si>
  <si>
    <t>Ieva</t>
  </si>
  <si>
    <t>Šiauliai</t>
  </si>
  <si>
    <t>V.Žiedienė</t>
  </si>
  <si>
    <t>Anastasija</t>
  </si>
  <si>
    <t>Michejeva</t>
  </si>
  <si>
    <t>I.Michejeva</t>
  </si>
  <si>
    <t>1992-08-23</t>
  </si>
  <si>
    <t>J.Baikštienė</t>
  </si>
  <si>
    <t>Aistė</t>
  </si>
  <si>
    <t>Levickaitė</t>
  </si>
  <si>
    <t>1992-04-06</t>
  </si>
  <si>
    <t>V.Žiedienė, J.Spudis</t>
  </si>
  <si>
    <t>Justė</t>
  </si>
  <si>
    <t>Šulcaitė</t>
  </si>
  <si>
    <t>Sandra</t>
  </si>
  <si>
    <t>Raizgytė</t>
  </si>
  <si>
    <t>V.Streckis</t>
  </si>
  <si>
    <t>Vilnius</t>
  </si>
  <si>
    <t>Milda</t>
  </si>
  <si>
    <t>Kulikauskaitė</t>
  </si>
  <si>
    <t>Julija</t>
  </si>
  <si>
    <t>Žukauskaitė</t>
  </si>
  <si>
    <t>1991-04-06</t>
  </si>
  <si>
    <t>Eglė</t>
  </si>
  <si>
    <t>DNS</t>
  </si>
  <si>
    <t>60 m</t>
  </si>
  <si>
    <t>Kartis</t>
  </si>
  <si>
    <t>1000 m</t>
  </si>
  <si>
    <t>5 kg.</t>
  </si>
  <si>
    <t>0,91-8,80</t>
  </si>
  <si>
    <t>Arnoldas</t>
  </si>
  <si>
    <t>Stanelis</t>
  </si>
  <si>
    <t>1992-09-01</t>
  </si>
  <si>
    <t>Nerijus</t>
  </si>
  <si>
    <t>Rimkevičius</t>
  </si>
  <si>
    <t>Elektrėnai</t>
  </si>
  <si>
    <t>Lukas</t>
  </si>
  <si>
    <t>Šiuša</t>
  </si>
  <si>
    <t>1992-07-23</t>
  </si>
  <si>
    <t>6 kg.</t>
  </si>
  <si>
    <t>0,99</t>
  </si>
  <si>
    <t>Mindaugas</t>
  </si>
  <si>
    <t>Evaldas</t>
  </si>
  <si>
    <t>Ručinskas</t>
  </si>
  <si>
    <t>D.Jankauskaitė,N.Sabaliauskienė</t>
  </si>
  <si>
    <t>Mantvydas</t>
  </si>
  <si>
    <t>Spudis</t>
  </si>
  <si>
    <t>1991-05-11</t>
  </si>
  <si>
    <t>Deividas</t>
  </si>
  <si>
    <t>V.Žiedienė,J.Spudis</t>
  </si>
  <si>
    <t>Karolis</t>
  </si>
  <si>
    <t>Vaivada</t>
  </si>
  <si>
    <t>Gediminas</t>
  </si>
  <si>
    <t>Irmantas</t>
  </si>
  <si>
    <t>Lianzbergas</t>
  </si>
  <si>
    <t>1991-03-05</t>
  </si>
  <si>
    <t>Ignas</t>
  </si>
  <si>
    <t>Lukoševičius</t>
  </si>
  <si>
    <t>1991-10 07</t>
  </si>
  <si>
    <t>Vyrai</t>
  </si>
  <si>
    <t>Reinotas</t>
  </si>
  <si>
    <t>1987-03-28</t>
  </si>
  <si>
    <t>Marius</t>
  </si>
  <si>
    <t>Vadeikis</t>
  </si>
  <si>
    <t>Paulius</t>
  </si>
  <si>
    <t>R.Petruškevičius</t>
  </si>
  <si>
    <t>Varžybų vyr. teisėjas</t>
  </si>
  <si>
    <t>Nikonovičius</t>
  </si>
  <si>
    <t>1991-01-03</t>
  </si>
  <si>
    <t>A. Izergin</t>
  </si>
  <si>
    <t>1993-01-18</t>
  </si>
  <si>
    <t>1994-11-02</t>
  </si>
  <si>
    <t xml:space="preserve">Paulius </t>
  </si>
  <si>
    <t xml:space="preserve">Markas </t>
  </si>
  <si>
    <t>Jankoit</t>
  </si>
  <si>
    <t xml:space="preserve">Andrej </t>
  </si>
  <si>
    <t>Ikonikov</t>
  </si>
  <si>
    <t>J.Baikštienė,T.Skalikas</t>
  </si>
  <si>
    <t>I.Baikštienė, T.Skalikas</t>
  </si>
  <si>
    <t>1992-08-30</t>
  </si>
  <si>
    <t>Viktor</t>
  </si>
  <si>
    <t>Markovskij</t>
  </si>
  <si>
    <t>1994-03-03</t>
  </si>
  <si>
    <t>Arnas</t>
  </si>
  <si>
    <t>Janušauskas</t>
  </si>
  <si>
    <t>1994-03-18</t>
  </si>
  <si>
    <t>Darius</t>
  </si>
  <si>
    <t>Lunskis</t>
  </si>
  <si>
    <t>1988-08-28</t>
  </si>
  <si>
    <t>J. Baikštienė, T.Skalikas</t>
  </si>
  <si>
    <t>Šarūnas</t>
  </si>
  <si>
    <t>Kiršinas</t>
  </si>
  <si>
    <t>1992-05-08</t>
  </si>
  <si>
    <t>Andrius</t>
  </si>
  <si>
    <t>Daugintis</t>
  </si>
  <si>
    <t>1993-03-22</t>
  </si>
  <si>
    <t>Freimonas</t>
  </si>
  <si>
    <t>1994-05-29</t>
  </si>
  <si>
    <t>J.Spudis</t>
  </si>
  <si>
    <t>Haroldas</t>
  </si>
  <si>
    <t>Domkus</t>
  </si>
  <si>
    <t>1994-07-15</t>
  </si>
  <si>
    <t>Nedas</t>
  </si>
  <si>
    <t>Stakaitis</t>
  </si>
  <si>
    <t>1994-10-09</t>
  </si>
  <si>
    <t>Šliažas</t>
  </si>
  <si>
    <t>1994-06-16</t>
  </si>
  <si>
    <t>Pleskūnaitė</t>
  </si>
  <si>
    <t>1995-01-02</t>
  </si>
  <si>
    <t>Akvilė</t>
  </si>
  <si>
    <t>Šimkutė</t>
  </si>
  <si>
    <t>1996-06-16</t>
  </si>
  <si>
    <t>Reda</t>
  </si>
  <si>
    <t>Janušaitė</t>
  </si>
  <si>
    <t>1996-10-01</t>
  </si>
  <si>
    <t>Balčius</t>
  </si>
  <si>
    <t>1989-10-24</t>
  </si>
  <si>
    <t>1993-04-01</t>
  </si>
  <si>
    <t>Martyna</t>
  </si>
  <si>
    <t>Tinterytė</t>
  </si>
  <si>
    <t>A.Dobregienė</t>
  </si>
  <si>
    <t>Dobregaitė</t>
  </si>
  <si>
    <t>Panevėžys</t>
  </si>
  <si>
    <t>Edvinas</t>
  </si>
  <si>
    <t>Godvišas</t>
  </si>
  <si>
    <t>1991-08-24</t>
  </si>
  <si>
    <t>Bielskytė</t>
  </si>
  <si>
    <t>1994-07-14</t>
  </si>
  <si>
    <t>N.Gedgaudienė,O.Pavilionienė</t>
  </si>
  <si>
    <t xml:space="preserve">Martynas </t>
  </si>
  <si>
    <t>Kavaliauskas</t>
  </si>
  <si>
    <t>1989-08-02</t>
  </si>
  <si>
    <t>Minkevičius</t>
  </si>
  <si>
    <t>Urbonaitė</t>
  </si>
  <si>
    <t>Alvydas</t>
  </si>
  <si>
    <t>Misius</t>
  </si>
  <si>
    <t>Eugenijus Ivanauskas</t>
  </si>
  <si>
    <t>Šilalė</t>
  </si>
  <si>
    <t>Kristina</t>
  </si>
  <si>
    <t>Noreikaitė</t>
  </si>
  <si>
    <t>R.Sadzevičienė</t>
  </si>
  <si>
    <t>Izergin-R.Voronkova</t>
  </si>
  <si>
    <t>Kanapickas</t>
  </si>
  <si>
    <t>Statkus-Ivoškienė</t>
  </si>
  <si>
    <t>2009 12 21-22</t>
  </si>
  <si>
    <t>2009 12 22</t>
  </si>
  <si>
    <t>Jaunės(1993-94)</t>
  </si>
  <si>
    <t>Merginos(1991-92)</t>
  </si>
  <si>
    <t>Jauniai(1993-94)</t>
  </si>
  <si>
    <t>Jaunimas(1991-92)</t>
  </si>
  <si>
    <t xml:space="preserve">Kalėdinės lengvosios atletikos </t>
  </si>
  <si>
    <t>daugiakovių varžybos</t>
  </si>
  <si>
    <t>2008 12 19</t>
  </si>
  <si>
    <t>Jauniai</t>
  </si>
  <si>
    <t>Bėgimas</t>
  </si>
  <si>
    <t>1</t>
  </si>
  <si>
    <t>Takas</t>
  </si>
  <si>
    <t>Gim.data</t>
  </si>
  <si>
    <t>Miestas</t>
  </si>
  <si>
    <t>Rez.</t>
  </si>
  <si>
    <t>Tšk.</t>
  </si>
  <si>
    <t>2</t>
  </si>
  <si>
    <t>3</t>
  </si>
  <si>
    <t>4</t>
  </si>
  <si>
    <t>5</t>
  </si>
  <si>
    <t>Jaunimas</t>
  </si>
  <si>
    <t>2009 12 21</t>
  </si>
  <si>
    <t>6</t>
  </si>
  <si>
    <t>Šuolis į tolį</t>
  </si>
  <si>
    <t>Bandymai</t>
  </si>
  <si>
    <t>Eilė</t>
  </si>
  <si>
    <t>7</t>
  </si>
  <si>
    <t>8</t>
  </si>
  <si>
    <t>9</t>
  </si>
  <si>
    <t>10</t>
  </si>
  <si>
    <t>11</t>
  </si>
  <si>
    <t>12</t>
  </si>
  <si>
    <t>13</t>
  </si>
  <si>
    <t>14</t>
  </si>
  <si>
    <t>Rutulio stūmimas</t>
  </si>
  <si>
    <t>Šuolis į aukštį</t>
  </si>
  <si>
    <t>Jaunimas-vyrai</t>
  </si>
  <si>
    <t>1994-03-30</t>
  </si>
  <si>
    <t>H.Statkus</t>
  </si>
  <si>
    <t>1995-01-24</t>
  </si>
  <si>
    <t xml:space="preserve">Virmantas </t>
  </si>
  <si>
    <t>Juodis</t>
  </si>
  <si>
    <t xml:space="preserve">Nelija </t>
  </si>
  <si>
    <t>Borisenko</t>
  </si>
  <si>
    <t xml:space="preserve">Deividas </t>
  </si>
  <si>
    <t>Časas</t>
  </si>
  <si>
    <t>Sutkevičius</t>
  </si>
  <si>
    <t xml:space="preserve">Mantvydas </t>
  </si>
  <si>
    <t>Gervė</t>
  </si>
  <si>
    <t xml:space="preserve">Dovydas </t>
  </si>
  <si>
    <t>Šykšta</t>
  </si>
  <si>
    <t xml:space="preserve">Algirdas </t>
  </si>
  <si>
    <t>Stuknys</t>
  </si>
  <si>
    <t xml:space="preserve">Vaidas </t>
  </si>
  <si>
    <t>Vekerotas</t>
  </si>
  <si>
    <t>R.Ančlauskas</t>
  </si>
  <si>
    <t>15</t>
  </si>
  <si>
    <t>16</t>
  </si>
  <si>
    <t>17</t>
  </si>
  <si>
    <t>18</t>
  </si>
  <si>
    <t>L.Rolskis</t>
  </si>
  <si>
    <t>Merginos</t>
  </si>
  <si>
    <t>Elektrėnai-Vl.</t>
  </si>
  <si>
    <t>Martynas</t>
  </si>
  <si>
    <t>Duoblys</t>
  </si>
  <si>
    <t>Klaipėda</t>
  </si>
  <si>
    <t>J.Martinkus</t>
  </si>
  <si>
    <t>Tadas</t>
  </si>
  <si>
    <t>Alonderis</t>
  </si>
  <si>
    <t>Egidijus</t>
  </si>
  <si>
    <t>Zaniauskas</t>
  </si>
  <si>
    <t>Vykintas</t>
  </si>
  <si>
    <t>Dolubauskas</t>
  </si>
  <si>
    <t xml:space="preserve">Tarptautinės kalėdinės lengvosios atletikos </t>
  </si>
  <si>
    <t>Jaunės</t>
  </si>
  <si>
    <t>x</t>
  </si>
  <si>
    <t xml:space="preserve">800 m </t>
  </si>
  <si>
    <t>Šuolis su kartimi</t>
  </si>
  <si>
    <t>-</t>
  </si>
  <si>
    <t xml:space="preserve">1000 m </t>
  </si>
  <si>
    <t>Justinas</t>
  </si>
  <si>
    <t>Grainys</t>
  </si>
  <si>
    <t>1,80</t>
  </si>
  <si>
    <t>1,83</t>
  </si>
  <si>
    <t>1,86</t>
  </si>
  <si>
    <t>1,95</t>
  </si>
  <si>
    <t>1,89</t>
  </si>
  <si>
    <t>140</t>
  </si>
  <si>
    <t>145</t>
  </si>
  <si>
    <t>150</t>
  </si>
  <si>
    <t>155</t>
  </si>
  <si>
    <t>160</t>
  </si>
  <si>
    <t>165</t>
  </si>
  <si>
    <t>168</t>
  </si>
  <si>
    <t>171</t>
  </si>
  <si>
    <t>174</t>
  </si>
  <si>
    <t>177</t>
  </si>
  <si>
    <t>180</t>
  </si>
  <si>
    <t>183</t>
  </si>
  <si>
    <t>186</t>
  </si>
  <si>
    <t>0</t>
  </si>
  <si>
    <t>xxx</t>
  </si>
  <si>
    <t>x0</t>
  </si>
  <si>
    <t>xx0</t>
  </si>
  <si>
    <t>NM</t>
  </si>
  <si>
    <t>189</t>
  </si>
  <si>
    <t>192</t>
  </si>
  <si>
    <t>195</t>
  </si>
  <si>
    <t>198</t>
  </si>
  <si>
    <t>DQ</t>
  </si>
  <si>
    <t>DNF</t>
  </si>
  <si>
    <t>,</t>
  </si>
  <si>
    <t>120</t>
  </si>
  <si>
    <t>123</t>
  </si>
  <si>
    <t>126</t>
  </si>
  <si>
    <t>129</t>
  </si>
  <si>
    <t>132</t>
  </si>
  <si>
    <t>135</t>
  </si>
  <si>
    <t>138</t>
  </si>
  <si>
    <t>141</t>
  </si>
  <si>
    <t>144</t>
  </si>
  <si>
    <t>147</t>
  </si>
  <si>
    <t>153</t>
  </si>
  <si>
    <t>156</t>
  </si>
  <si>
    <t>159</t>
  </si>
  <si>
    <t>162</t>
  </si>
  <si>
    <t>130</t>
  </si>
  <si>
    <t>133</t>
  </si>
  <si>
    <t>136</t>
  </si>
  <si>
    <t>139</t>
  </si>
  <si>
    <t>142</t>
  </si>
  <si>
    <t>148</t>
  </si>
  <si>
    <t>151</t>
  </si>
  <si>
    <t>154</t>
  </si>
  <si>
    <t>157</t>
  </si>
  <si>
    <t>163</t>
  </si>
  <si>
    <t>166</t>
  </si>
  <si>
    <t>169</t>
  </si>
  <si>
    <t>172</t>
  </si>
  <si>
    <t>175</t>
  </si>
  <si>
    <t>178</t>
  </si>
  <si>
    <t>79</t>
  </si>
  <si>
    <t>225</t>
  </si>
  <si>
    <t>209</t>
  </si>
  <si>
    <t>73</t>
  </si>
  <si>
    <t>179</t>
  </si>
  <si>
    <t>297</t>
  </si>
  <si>
    <t>161</t>
  </si>
  <si>
    <t>164</t>
  </si>
  <si>
    <t>274</t>
  </si>
  <si>
    <t>173</t>
  </si>
  <si>
    <t>290</t>
  </si>
  <si>
    <t>76</t>
  </si>
  <si>
    <t>61</t>
  </si>
  <si>
    <t>63</t>
  </si>
  <si>
    <t>81</t>
  </si>
  <si>
    <t>115</t>
  </si>
  <si>
    <t>238</t>
  </si>
  <si>
    <t>269</t>
  </si>
  <si>
    <t>67</t>
  </si>
  <si>
    <t>264</t>
  </si>
  <si>
    <t>200</t>
  </si>
  <si>
    <t>220</t>
  </si>
  <si>
    <t>240</t>
  </si>
  <si>
    <t>260</t>
  </si>
  <si>
    <t>280</t>
  </si>
  <si>
    <t>310</t>
  </si>
  <si>
    <t>320</t>
  </si>
  <si>
    <t>330</t>
  </si>
  <si>
    <t>340</t>
  </si>
  <si>
    <t>350</t>
  </si>
  <si>
    <t>360</t>
  </si>
  <si>
    <t>300</t>
  </si>
  <si>
    <t>279</t>
  </si>
  <si>
    <t>o</t>
  </si>
  <si>
    <t>xo</t>
  </si>
  <si>
    <t>xx-</t>
  </si>
  <si>
    <t>xxo</t>
  </si>
  <si>
    <t>370</t>
  </si>
  <si>
    <t>380</t>
  </si>
  <si>
    <t>390</t>
  </si>
  <si>
    <t>400</t>
  </si>
  <si>
    <t>410</t>
  </si>
  <si>
    <t>420</t>
  </si>
  <si>
    <t>430</t>
  </si>
  <si>
    <t>Algirdas Baranauskas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</si>
</sst>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:ss.0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0.000"/>
    <numFmt numFmtId="181" formatCode="0.0000"/>
    <numFmt numFmtId="182" formatCode="yy/mm/dd"/>
    <numFmt numFmtId="183" formatCode="0.00000"/>
    <numFmt numFmtId="184" formatCode="yyyy\-mm\-dd;@"/>
    <numFmt numFmtId="185" formatCode="[$-427]yyyy\ &quot;m.&quot;\ mmmm\ d\ &quot;d.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8"/>
      <name val="TimesLT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47" fontId="2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84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9" fillId="0" borderId="15" xfId="0" applyFont="1" applyBorder="1" applyAlignment="1">
      <alignment horizontal="right"/>
    </xf>
    <xf numFmtId="184" fontId="26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73" fontId="21" fillId="0" borderId="0" xfId="0" applyNumberFormat="1" applyFont="1" applyFill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73" fontId="21" fillId="0" borderId="0" xfId="0" applyNumberFormat="1" applyFont="1" applyFill="1" applyAlignment="1">
      <alignment horizontal="center"/>
    </xf>
    <xf numFmtId="0" fontId="23" fillId="0" borderId="16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34" fillId="0" borderId="0" xfId="0" applyNumberFormat="1" applyFont="1" applyAlignment="1">
      <alignment/>
    </xf>
    <xf numFmtId="0" fontId="26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left"/>
    </xf>
    <xf numFmtId="184" fontId="26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left"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right"/>
    </xf>
    <xf numFmtId="49" fontId="32" fillId="0" borderId="20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right"/>
    </xf>
    <xf numFmtId="49" fontId="32" fillId="0" borderId="19" xfId="0" applyNumberFormat="1" applyFont="1" applyBorder="1" applyAlignment="1">
      <alignment horizontal="left"/>
    </xf>
    <xf numFmtId="49" fontId="41" fillId="0" borderId="20" xfId="0" applyNumberFormat="1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49" fontId="3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32" fillId="0" borderId="21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right"/>
    </xf>
    <xf numFmtId="49" fontId="32" fillId="0" borderId="23" xfId="0" applyNumberFormat="1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49" fontId="32" fillId="0" borderId="25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center"/>
    </xf>
    <xf numFmtId="49" fontId="32" fillId="0" borderId="27" xfId="0" applyNumberFormat="1" applyFont="1" applyBorder="1" applyAlignment="1">
      <alignment horizontal="center"/>
    </xf>
    <xf numFmtId="49" fontId="32" fillId="0" borderId="28" xfId="0" applyNumberFormat="1" applyFont="1" applyBorder="1" applyAlignment="1">
      <alignment horizontal="center"/>
    </xf>
    <xf numFmtId="49" fontId="32" fillId="0" borderId="29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84" fontId="33" fillId="0" borderId="19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84" fontId="33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0" fontId="34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49" fontId="32" fillId="0" borderId="32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right" vertical="center"/>
    </xf>
    <xf numFmtId="0" fontId="41" fillId="0" borderId="34" xfId="0" applyFont="1" applyBorder="1" applyAlignment="1">
      <alignment horizontal="left" vertical="center"/>
    </xf>
    <xf numFmtId="0" fontId="41" fillId="0" borderId="3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34" fillId="0" borderId="18" xfId="0" applyNumberFormat="1" applyFont="1" applyBorder="1" applyAlignment="1">
      <alignment horizontal="center" vertical="center"/>
    </xf>
    <xf numFmtId="2" fontId="45" fillId="0" borderId="3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84" fontId="26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2" fontId="45" fillId="0" borderId="0" xfId="0" applyNumberFormat="1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right" vertical="center"/>
    </xf>
    <xf numFmtId="0" fontId="41" fillId="0" borderId="23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173" fontId="34" fillId="0" borderId="2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/>
    </xf>
    <xf numFmtId="0" fontId="46" fillId="0" borderId="20" xfId="0" applyFont="1" applyFill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0" fontId="26" fillId="0" borderId="18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2" fontId="45" fillId="0" borderId="38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49" fontId="34" fillId="0" borderId="39" xfId="0" applyNumberFormat="1" applyFont="1" applyBorder="1" applyAlignment="1">
      <alignment horizontal="center"/>
    </xf>
    <xf numFmtId="49" fontId="34" fillId="0" borderId="40" xfId="0" applyNumberFormat="1" applyFont="1" applyBorder="1" applyAlignment="1">
      <alignment horizontal="center"/>
    </xf>
    <xf numFmtId="49" fontId="34" fillId="0" borderId="41" xfId="0" applyNumberFormat="1" applyFont="1" applyBorder="1" applyAlignment="1">
      <alignment horizontal="center"/>
    </xf>
    <xf numFmtId="49" fontId="34" fillId="0" borderId="37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epas\LOCALS~1\Temp\Kal&#279;din&#279;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unės"/>
      <sheetName val="Merginos"/>
      <sheetName val="Jauniai"/>
      <sheetName val="Jaunimas"/>
      <sheetName val="Suaugę"/>
      <sheetName val="60mv"/>
      <sheetName val="TolisV"/>
      <sheetName val="RutulysV"/>
      <sheetName val="AukštisV"/>
      <sheetName val="60mbbv"/>
      <sheetName val="KartisV"/>
      <sheetName val="1000mV"/>
      <sheetName val="60mbbm"/>
      <sheetName val="AukštisM"/>
      <sheetName val="RutulysM"/>
      <sheetName val="TolisM"/>
      <sheetName val="800M"/>
    </sheetNames>
    <sheetDataSet>
      <sheetData sheetId="2">
        <row r="2">
          <cell r="D2">
            <v>1.1574074074074073E-05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3" max="3" width="14.28125" style="0" customWidth="1"/>
    <col min="4" max="4" width="10.421875" style="0" bestFit="1" customWidth="1"/>
    <col min="5" max="5" width="13.421875" style="0" customWidth="1"/>
    <col min="6" max="6" width="9.57421875" style="0" bestFit="1" customWidth="1"/>
  </cols>
  <sheetData>
    <row r="1" ht="15.75">
      <c r="F1" s="1" t="s">
        <v>0</v>
      </c>
    </row>
    <row r="2" spans="4:6" ht="5.25" customHeight="1">
      <c r="D2" s="2">
        <v>1.1574074074074073E-05</v>
      </c>
      <c r="F2" s="1"/>
    </row>
    <row r="3" spans="1:11" ht="12.75">
      <c r="A3" s="3" t="s">
        <v>1</v>
      </c>
      <c r="E3" s="4" t="s">
        <v>166</v>
      </c>
      <c r="F3" s="5"/>
      <c r="K3" s="5" t="s">
        <v>165</v>
      </c>
    </row>
    <row r="5" spans="1:11" s="11" customFormat="1" ht="12.7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6" customFormat="1" ht="13.5">
      <c r="A6" s="12"/>
      <c r="B6" s="13"/>
      <c r="C6" s="14" t="s">
        <v>13</v>
      </c>
      <c r="D6" s="12"/>
      <c r="E6" s="15"/>
      <c r="F6" s="12" t="s">
        <v>14</v>
      </c>
      <c r="G6" s="12"/>
      <c r="H6" s="12" t="s">
        <v>15</v>
      </c>
      <c r="I6" s="12"/>
      <c r="J6" s="12"/>
      <c r="K6" s="12"/>
    </row>
    <row r="7" spans="1:11" ht="12" customHeight="1">
      <c r="A7" s="6">
        <f>A6+1</f>
        <v>1</v>
      </c>
      <c r="B7" s="17" t="s">
        <v>43</v>
      </c>
      <c r="C7" s="18" t="s">
        <v>127</v>
      </c>
      <c r="D7" s="19" t="s">
        <v>128</v>
      </c>
      <c r="E7" s="18" t="s">
        <v>21</v>
      </c>
      <c r="F7" s="20">
        <v>9.77</v>
      </c>
      <c r="G7" s="20">
        <v>1.47</v>
      </c>
      <c r="H7" s="20">
        <v>8.91</v>
      </c>
      <c r="I7" s="20">
        <v>4.95</v>
      </c>
      <c r="J7" s="21">
        <v>0.0018670138888888888</v>
      </c>
      <c r="K7" s="6">
        <f>SUM(F8:J8)</f>
        <v>2906</v>
      </c>
    </row>
    <row r="8" spans="1:11" ht="12" customHeight="1">
      <c r="A8" s="22">
        <f>A7</f>
        <v>1</v>
      </c>
      <c r="B8" s="23"/>
      <c r="C8" s="24" t="s">
        <v>118</v>
      </c>
      <c r="D8" s="25"/>
      <c r="E8" s="24"/>
      <c r="F8" s="12">
        <f>IF(ISBLANK(F7),"",INT(20.0479*(17-F7)^1.835))</f>
        <v>756</v>
      </c>
      <c r="G8" s="12">
        <f>IF(ISBLANK(G7),"",INT(1.84523*(G7*100-75)^1.348))</f>
        <v>588</v>
      </c>
      <c r="H8" s="12">
        <f>IF(ISBLANK(H7),"",INT(56.0211*(H7-1.5)^1.05))</f>
        <v>458</v>
      </c>
      <c r="I8" s="12">
        <f>IF(ISBLANK(I7),"",INT(0.188807*(I7*100-210)^1.41))</f>
        <v>546</v>
      </c>
      <c r="J8" s="12">
        <f>IF(ISBLANK(J7),"",INT(0.11193*(254-(J7/$D$2))^1.88))</f>
        <v>558</v>
      </c>
      <c r="K8" s="26">
        <f>K7</f>
        <v>2906</v>
      </c>
    </row>
    <row r="9" spans="1:11" ht="12" customHeight="1">
      <c r="A9" s="6">
        <f>A8+1</f>
        <v>2</v>
      </c>
      <c r="B9" s="17" t="s">
        <v>138</v>
      </c>
      <c r="C9" s="18" t="s">
        <v>139</v>
      </c>
      <c r="D9" s="19">
        <v>34482</v>
      </c>
      <c r="E9" s="18" t="s">
        <v>142</v>
      </c>
      <c r="F9" s="20">
        <v>10.58</v>
      </c>
      <c r="G9" s="20">
        <v>1.56</v>
      </c>
      <c r="H9" s="20">
        <v>9.57</v>
      </c>
      <c r="I9" s="20">
        <v>4.85</v>
      </c>
      <c r="J9" s="21">
        <v>0.001856712962962963</v>
      </c>
      <c r="K9" s="6">
        <f>SUM(F10:J10)</f>
        <v>2884</v>
      </c>
    </row>
    <row r="10" spans="1:11" ht="12" customHeight="1">
      <c r="A10" s="22">
        <f>A9</f>
        <v>2</v>
      </c>
      <c r="B10" s="23"/>
      <c r="C10" s="24" t="s">
        <v>140</v>
      </c>
      <c r="D10" s="25"/>
      <c r="E10" s="24"/>
      <c r="F10" s="12">
        <f>IF(ISBLANK(F9),"",INT(20.0479*(17-F9)^1.835))</f>
        <v>607</v>
      </c>
      <c r="G10" s="12">
        <f>IF(ISBLANK(G9),"",INT(1.84523*(G9*100-75)^1.348))</f>
        <v>689</v>
      </c>
      <c r="H10" s="12">
        <f>IF(ISBLANK(H9),"",INT(56.0211*(H9-1.5)^1.05))</f>
        <v>501</v>
      </c>
      <c r="I10" s="12">
        <f>IF(ISBLANK(I9),"",INT(0.188807*(I9*100-210)^1.41))</f>
        <v>519</v>
      </c>
      <c r="J10" s="12">
        <f>IF(ISBLANK(J9),"",INT(0.11193*(254-(J9/$D$2))^1.88))</f>
        <v>568</v>
      </c>
      <c r="K10" s="26">
        <f>K9</f>
        <v>2884</v>
      </c>
    </row>
    <row r="11" spans="1:11" ht="12" customHeight="1">
      <c r="A11" s="6">
        <f>A10+1</f>
        <v>3</v>
      </c>
      <c r="B11" s="17" t="s">
        <v>20</v>
      </c>
      <c r="C11" s="18" t="s">
        <v>141</v>
      </c>
      <c r="D11" s="19">
        <v>34755</v>
      </c>
      <c r="E11" s="18" t="s">
        <v>142</v>
      </c>
      <c r="F11" s="20">
        <v>10.14</v>
      </c>
      <c r="G11" s="20">
        <v>1.53</v>
      </c>
      <c r="H11" s="20">
        <v>9.82</v>
      </c>
      <c r="I11" s="20">
        <v>4.88</v>
      </c>
      <c r="J11" s="21">
        <v>0.0019788194444444445</v>
      </c>
      <c r="K11" s="6">
        <f>SUM(F12:J12)</f>
        <v>2840</v>
      </c>
    </row>
    <row r="12" spans="1:11" ht="12" customHeight="1">
      <c r="A12" s="22">
        <f>A11</f>
        <v>3</v>
      </c>
      <c r="B12" s="23"/>
      <c r="C12" s="24" t="s">
        <v>140</v>
      </c>
      <c r="D12" s="25"/>
      <c r="E12" s="24"/>
      <c r="F12" s="12">
        <f>IF(ISBLANK(F11),"",INT(20.0479*(17-F11)^1.835))</f>
        <v>686</v>
      </c>
      <c r="G12" s="12">
        <f>IF(ISBLANK(G11),"",INT(1.84523*(G11*100-75)^1.348))</f>
        <v>655</v>
      </c>
      <c r="H12" s="12">
        <f>IF(ISBLANK(H11),"",INT(56.0211*(H11-1.5)^1.05))</f>
        <v>518</v>
      </c>
      <c r="I12" s="12">
        <f>IF(ISBLANK(I11),"",INT(0.188807*(I11*100-210)^1.41))</f>
        <v>527</v>
      </c>
      <c r="J12" s="12">
        <f>IF(ISBLANK(J11),"",INT(0.11193*(254-(J11/$D$2))^1.88))</f>
        <v>454</v>
      </c>
      <c r="K12" s="26">
        <f>K11</f>
        <v>2840</v>
      </c>
    </row>
    <row r="13" spans="1:11" ht="12" customHeight="1">
      <c r="A13" s="6">
        <f>A12+1</f>
        <v>4</v>
      </c>
      <c r="B13" s="17" t="s">
        <v>23</v>
      </c>
      <c r="C13" s="18" t="s">
        <v>24</v>
      </c>
      <c r="D13" s="19" t="s">
        <v>137</v>
      </c>
      <c r="E13" s="18" t="s">
        <v>21</v>
      </c>
      <c r="F13" s="20">
        <v>10.71</v>
      </c>
      <c r="G13" s="20">
        <v>1.41</v>
      </c>
      <c r="H13" s="20">
        <v>11.19</v>
      </c>
      <c r="I13" s="20">
        <v>4.43</v>
      </c>
      <c r="J13" s="21">
        <v>0.0019145833333333335</v>
      </c>
      <c r="K13" s="6">
        <f>SUM(F14:J14)</f>
        <v>2639</v>
      </c>
    </row>
    <row r="14" spans="1:11" ht="12" customHeight="1">
      <c r="A14" s="22">
        <f>A13</f>
        <v>4</v>
      </c>
      <c r="B14" s="23"/>
      <c r="C14" s="24" t="s">
        <v>25</v>
      </c>
      <c r="D14" s="25"/>
      <c r="E14" s="24"/>
      <c r="F14" s="12">
        <f>IF(ISBLANK(F13),"",INT(20.0479*(17-F13)^1.835))</f>
        <v>585</v>
      </c>
      <c r="G14" s="12">
        <f>IF(ISBLANK(G13),"",INT(1.84523*(G13*100-75)^1.348))</f>
        <v>523</v>
      </c>
      <c r="H14" s="12">
        <f>IF(ISBLANK(H13),"",INT(56.0211*(H13-1.5)^1.05))</f>
        <v>608</v>
      </c>
      <c r="I14" s="12">
        <f>IF(ISBLANK(I13),"",INT(0.188807*(I13*100-210)^1.41))</f>
        <v>411</v>
      </c>
      <c r="J14" s="12">
        <f>IF(ISBLANK(J13),"",INT(0.11193*(254-(J13/$D$2))^1.88))</f>
        <v>512</v>
      </c>
      <c r="K14" s="26">
        <f>K13</f>
        <v>2639</v>
      </c>
    </row>
    <row r="15" spans="1:11" ht="12" customHeight="1">
      <c r="A15" s="6">
        <f>A14+1</f>
        <v>5</v>
      </c>
      <c r="B15" s="17" t="s">
        <v>43</v>
      </c>
      <c r="C15" s="18" t="s">
        <v>153</v>
      </c>
      <c r="D15" s="19">
        <v>34598</v>
      </c>
      <c r="E15" s="18" t="s">
        <v>19</v>
      </c>
      <c r="F15" s="20">
        <v>10.45</v>
      </c>
      <c r="G15" s="20">
        <v>1.59</v>
      </c>
      <c r="H15" s="20">
        <v>6.56</v>
      </c>
      <c r="I15" s="20">
        <v>4.78</v>
      </c>
      <c r="J15" s="21">
        <v>0.002114699074074074</v>
      </c>
      <c r="K15" s="6">
        <f>SUM(F16:J16)</f>
        <v>2501</v>
      </c>
    </row>
    <row r="16" spans="1:11" ht="12" customHeight="1">
      <c r="A16" s="22">
        <f>A15</f>
        <v>5</v>
      </c>
      <c r="B16" s="23"/>
      <c r="C16" s="24" t="s">
        <v>148</v>
      </c>
      <c r="D16" s="25"/>
      <c r="E16" s="24"/>
      <c r="F16" s="12">
        <f>IF(ISBLANK(F15),"",INT(20.0479*(17-F15)^1.835))</f>
        <v>630</v>
      </c>
      <c r="G16" s="12">
        <f>IF(ISBLANK(G15),"",INT(1.84523*(G15*100-75)^1.348))</f>
        <v>724</v>
      </c>
      <c r="H16" s="12">
        <f>IF(ISBLANK(H15),"",INT(56.0211*(H15-1.5)^1.05))</f>
        <v>307</v>
      </c>
      <c r="I16" s="12">
        <f>IF(ISBLANK(I15),"",INT(0.188807*(I15*100-210)^1.41))</f>
        <v>500</v>
      </c>
      <c r="J16" s="12">
        <f>IF(ISBLANK(J15),"",INT(0.11193*(254-(J15/$D$2))^1.88))</f>
        <v>340</v>
      </c>
      <c r="K16" s="26">
        <f>K15</f>
        <v>2501</v>
      </c>
    </row>
    <row r="17" spans="1:11" ht="12" customHeight="1">
      <c r="A17" s="6">
        <f>A16+1</f>
        <v>6</v>
      </c>
      <c r="B17" s="17" t="s">
        <v>132</v>
      </c>
      <c r="C17" s="18" t="s">
        <v>133</v>
      </c>
      <c r="D17" s="19" t="s">
        <v>134</v>
      </c>
      <c r="E17" s="18" t="s">
        <v>21</v>
      </c>
      <c r="F17" s="20">
        <v>10.82</v>
      </c>
      <c r="G17" s="20">
        <v>1.53</v>
      </c>
      <c r="H17" s="20">
        <v>7.78</v>
      </c>
      <c r="I17" s="20">
        <v>4.33</v>
      </c>
      <c r="J17" s="21">
        <v>0.001962962962962963</v>
      </c>
      <c r="K17" s="6">
        <f>SUM(F18:J18)</f>
        <v>2460</v>
      </c>
    </row>
    <row r="18" spans="1:11" ht="12" customHeight="1">
      <c r="A18" s="22">
        <f>A17</f>
        <v>6</v>
      </c>
      <c r="B18" s="23"/>
      <c r="C18" s="24" t="s">
        <v>118</v>
      </c>
      <c r="D18" s="25"/>
      <c r="E18" s="24"/>
      <c r="F18" s="12">
        <f>IF(ISBLANK(F17),"",INT(20.0479*(17-F17)^1.835))</f>
        <v>566</v>
      </c>
      <c r="G18" s="12">
        <f>IF(ISBLANK(G17),"",INT(1.84523*(G17*100-75)^1.348))</f>
        <v>655</v>
      </c>
      <c r="H18" s="12">
        <f>IF(ISBLANK(H17),"",INT(56.0211*(H17-1.5)^1.05))</f>
        <v>385</v>
      </c>
      <c r="I18" s="12">
        <f>IF(ISBLANK(I17),"",INT(0.188807*(I17*100-210)^1.41))</f>
        <v>386</v>
      </c>
      <c r="J18" s="12">
        <f>IF(ISBLANK(J17),"",INT(0.11193*(254-(J17/$D$2))^1.88))</f>
        <v>468</v>
      </c>
      <c r="K18" s="26">
        <f>K17</f>
        <v>2460</v>
      </c>
    </row>
    <row r="19" spans="1:11" ht="12" customHeight="1">
      <c r="A19" s="6">
        <f>A18+1</f>
        <v>7</v>
      </c>
      <c r="B19" s="17" t="s">
        <v>207</v>
      </c>
      <c r="C19" s="18" t="s">
        <v>208</v>
      </c>
      <c r="D19" s="19" t="s">
        <v>204</v>
      </c>
      <c r="E19" s="18" t="s">
        <v>37</v>
      </c>
      <c r="F19" s="20">
        <v>10.59</v>
      </c>
      <c r="G19" s="20">
        <v>1.53</v>
      </c>
      <c r="H19" s="20">
        <v>7.32</v>
      </c>
      <c r="I19" s="20">
        <v>4.54</v>
      </c>
      <c r="J19" s="21">
        <v>0.00230162037037037</v>
      </c>
      <c r="K19" s="6">
        <f>SUM(F20:J20)</f>
        <v>2265</v>
      </c>
    </row>
    <row r="20" spans="1:11" ht="12" customHeight="1">
      <c r="A20" s="22">
        <f>A19</f>
        <v>7</v>
      </c>
      <c r="B20" s="23"/>
      <c r="C20" s="24" t="s">
        <v>203</v>
      </c>
      <c r="D20" s="25"/>
      <c r="E20" s="24"/>
      <c r="F20" s="12">
        <f>IF(ISBLANK(F19),"",INT(20.0479*(17-F19)^1.835))</f>
        <v>606</v>
      </c>
      <c r="G20" s="12">
        <f>IF(ISBLANK(G19),"",INT(1.84523*(G19*100-75)^1.348))</f>
        <v>655</v>
      </c>
      <c r="H20" s="12">
        <f>IF(ISBLANK(H19),"",INT(56.0211*(H19-1.5)^1.05))</f>
        <v>356</v>
      </c>
      <c r="I20" s="12">
        <f>IF(ISBLANK(I19),"",INT(0.188807*(I19*100-210)^1.41))</f>
        <v>438</v>
      </c>
      <c r="J20" s="12">
        <f>IF(ISBLANK(J19),"",INT(0.11193*(254-(J19/$D$2))^1.88))</f>
        <v>210</v>
      </c>
      <c r="K20" s="26">
        <f>K19</f>
        <v>2265</v>
      </c>
    </row>
    <row r="21" spans="1:11" ht="12" customHeight="1">
      <c r="A21" s="6">
        <f>A20+1</f>
        <v>8</v>
      </c>
      <c r="B21" s="17" t="s">
        <v>129</v>
      </c>
      <c r="C21" s="18" t="s">
        <v>130</v>
      </c>
      <c r="D21" s="19" t="s">
        <v>131</v>
      </c>
      <c r="E21" s="18" t="s">
        <v>21</v>
      </c>
      <c r="F21" s="20">
        <v>10.87</v>
      </c>
      <c r="G21" s="20">
        <v>1.26</v>
      </c>
      <c r="H21" s="20">
        <v>6.32</v>
      </c>
      <c r="I21" s="20">
        <v>4.44</v>
      </c>
      <c r="J21" s="21">
        <v>0.0020077546296296297</v>
      </c>
      <c r="K21" s="6">
        <f>SUM(F22:J22)</f>
        <v>2060</v>
      </c>
    </row>
    <row r="22" spans="1:11" ht="12" customHeight="1">
      <c r="A22" s="22">
        <f>A21</f>
        <v>8</v>
      </c>
      <c r="B22" s="23"/>
      <c r="C22" s="24" t="s">
        <v>118</v>
      </c>
      <c r="D22" s="25"/>
      <c r="E22" s="24"/>
      <c r="F22" s="12">
        <f>IF(ISBLANK(F21),"",INT(20.0479*(17-F21)^1.835))</f>
        <v>558</v>
      </c>
      <c r="G22" s="12">
        <f>IF(ISBLANK(G21),"",INT(1.84523*(G21*100-75)^1.348))</f>
        <v>369</v>
      </c>
      <c r="H22" s="12">
        <f>IF(ISBLANK(H21),"",INT(56.0211*(H21-1.5)^1.05))</f>
        <v>292</v>
      </c>
      <c r="I22" s="12">
        <f>IF(ISBLANK(I21),"",INT(0.188807*(I21*100-210)^1.41))</f>
        <v>413</v>
      </c>
      <c r="J22" s="12">
        <f>IF(ISBLANK(J21),"",INT(0.11193*(254-(J21/$D$2))^1.88))</f>
        <v>428</v>
      </c>
      <c r="K22" s="26">
        <f>K21</f>
        <v>2060</v>
      </c>
    </row>
    <row r="23" spans="1:11" ht="12" customHeight="1">
      <c r="A23" s="6">
        <f>A22+1</f>
        <v>9</v>
      </c>
      <c r="B23" s="17" t="s">
        <v>158</v>
      </c>
      <c r="C23" s="18" t="s">
        <v>159</v>
      </c>
      <c r="D23" s="19">
        <v>34392</v>
      </c>
      <c r="E23" s="18" t="s">
        <v>19</v>
      </c>
      <c r="F23" s="20">
        <v>10.8</v>
      </c>
      <c r="G23" s="20" t="s">
        <v>269</v>
      </c>
      <c r="H23" s="20">
        <v>7.55</v>
      </c>
      <c r="I23" s="20">
        <v>4.57</v>
      </c>
      <c r="J23" s="21">
        <v>0.002006712962962963</v>
      </c>
      <c r="K23" s="6">
        <f>SUM(F24:J24)</f>
        <v>1815</v>
      </c>
    </row>
    <row r="24" spans="1:11" ht="12" customHeight="1">
      <c r="A24" s="22">
        <f>A23</f>
        <v>9</v>
      </c>
      <c r="B24" s="23"/>
      <c r="C24" s="24" t="s">
        <v>160</v>
      </c>
      <c r="D24" s="25"/>
      <c r="E24" s="24"/>
      <c r="F24" s="12">
        <f>IF(ISBLANK(F23),"",INT(20.0479*(17-F23)^1.835))</f>
        <v>570</v>
      </c>
      <c r="G24" s="12"/>
      <c r="H24" s="12">
        <f>IF(ISBLANK(H23),"",INT(56.0211*(H23-1.5)^1.05))</f>
        <v>370</v>
      </c>
      <c r="I24" s="12">
        <f>IF(ISBLANK(I23),"",INT(0.188807*(I23*100-210)^1.41))</f>
        <v>446</v>
      </c>
      <c r="J24" s="12">
        <f>IF(ISBLANK(J23),"",INT(0.11193*(254-(J23/$D$2))^1.88))</f>
        <v>429</v>
      </c>
      <c r="K24" s="26">
        <f>K23</f>
        <v>1815</v>
      </c>
    </row>
    <row r="25" spans="1:11" ht="12" customHeight="1">
      <c r="A25" s="6"/>
      <c r="B25" s="17" t="s">
        <v>16</v>
      </c>
      <c r="C25" s="18" t="s">
        <v>146</v>
      </c>
      <c r="D25" s="19" t="s">
        <v>147</v>
      </c>
      <c r="E25" s="18" t="s">
        <v>19</v>
      </c>
      <c r="F25" s="20" t="s">
        <v>275</v>
      </c>
      <c r="G25" s="20">
        <v>1.56</v>
      </c>
      <c r="H25" s="20" t="s">
        <v>44</v>
      </c>
      <c r="I25" s="20"/>
      <c r="J25" s="21"/>
      <c r="K25" s="6"/>
    </row>
    <row r="26" spans="1:11" ht="12" customHeight="1">
      <c r="A26" s="22"/>
      <c r="B26" s="23"/>
      <c r="C26" s="24" t="s">
        <v>36</v>
      </c>
      <c r="D26" s="25"/>
      <c r="E26" s="24"/>
      <c r="F26" s="22"/>
      <c r="G26" s="12">
        <f>IF(ISBLANK(G25),"",INT(1.84523*(G25*100-75)^1.348))</f>
        <v>689</v>
      </c>
      <c r="H26" s="12"/>
      <c r="I26" s="12">
        <f>IF(ISBLANK(I25),"",INT(0.188807*(I25*100-210)^1.41))</f>
      </c>
      <c r="J26" s="12">
        <f>IF(ISBLANK(J25),"",INT(0.11193*(254-(J25/$D$2))^1.88))</f>
      </c>
      <c r="K26" s="26"/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44" customWidth="1"/>
    <col min="2" max="2" width="11.57421875" style="44" customWidth="1"/>
    <col min="3" max="3" width="14.140625" style="44" bestFit="1" customWidth="1"/>
    <col min="4" max="4" width="10.28125" style="44" customWidth="1"/>
    <col min="5" max="5" width="12.8515625" style="44" customWidth="1"/>
    <col min="6" max="6" width="7.28125" style="44" customWidth="1"/>
    <col min="7" max="7" width="9.421875" style="44" customWidth="1"/>
    <col min="8" max="16384" width="9.140625" style="44" customWidth="1"/>
  </cols>
  <sheetData>
    <row r="1" spans="2:5" ht="18.75">
      <c r="B1" s="49"/>
      <c r="D1" s="1" t="s">
        <v>170</v>
      </c>
      <c r="E1" s="50"/>
    </row>
    <row r="2" spans="2:5" ht="18.75">
      <c r="B2" s="49"/>
      <c r="D2" s="49" t="s">
        <v>171</v>
      </c>
      <c r="E2" s="50"/>
    </row>
    <row r="3" spans="1:7" ht="18.75">
      <c r="A3" s="51" t="s">
        <v>19</v>
      </c>
      <c r="B3" s="52"/>
      <c r="D3" s="49"/>
      <c r="G3" s="5" t="s">
        <v>165</v>
      </c>
    </row>
    <row r="4" spans="2:5" s="53" customFormat="1" ht="5.25">
      <c r="B4" s="54"/>
      <c r="E4" s="55"/>
    </row>
    <row r="5" spans="2:7" ht="12.75">
      <c r="B5" s="56" t="s">
        <v>7</v>
      </c>
      <c r="C5" s="51"/>
      <c r="D5" s="56" t="s">
        <v>173</v>
      </c>
      <c r="E5" s="57" t="s">
        <v>174</v>
      </c>
      <c r="F5" s="51" t="s">
        <v>175</v>
      </c>
      <c r="G5" s="57"/>
    </row>
    <row r="6" spans="2:5" s="53" customFormat="1" ht="5.25">
      <c r="B6" s="54"/>
      <c r="E6" s="55"/>
    </row>
    <row r="7" spans="1:7" ht="12.75">
      <c r="A7" s="58" t="s">
        <v>176</v>
      </c>
      <c r="B7" s="59" t="s">
        <v>3</v>
      </c>
      <c r="C7" s="60" t="s">
        <v>4</v>
      </c>
      <c r="D7" s="58" t="s">
        <v>177</v>
      </c>
      <c r="E7" s="58" t="s">
        <v>178</v>
      </c>
      <c r="F7" s="61" t="s">
        <v>179</v>
      </c>
      <c r="G7" s="61" t="s">
        <v>180</v>
      </c>
    </row>
    <row r="8" spans="1:7" ht="17.25" customHeight="1">
      <c r="A8" s="62" t="s">
        <v>175</v>
      </c>
      <c r="B8" s="45" t="s">
        <v>92</v>
      </c>
      <c r="C8" s="46" t="s">
        <v>211</v>
      </c>
      <c r="D8" s="47">
        <v>34610</v>
      </c>
      <c r="E8" s="48" t="s">
        <v>19</v>
      </c>
      <c r="F8" s="63" t="s">
        <v>274</v>
      </c>
      <c r="G8" s="12"/>
    </row>
    <row r="9" spans="1:7" ht="17.25" customHeight="1">
      <c r="A9" s="62" t="s">
        <v>181</v>
      </c>
      <c r="B9" s="45" t="s">
        <v>214</v>
      </c>
      <c r="C9" s="46" t="s">
        <v>215</v>
      </c>
      <c r="D9" s="47">
        <v>34903</v>
      </c>
      <c r="E9" s="48" t="s">
        <v>19</v>
      </c>
      <c r="F9" s="63">
        <v>10.44</v>
      </c>
      <c r="G9" s="12">
        <f>IF(ISBLANK(F9),"",TRUNC(20.5173*(15.5-F9)^1.92))</f>
        <v>461</v>
      </c>
    </row>
    <row r="10" spans="1:7" ht="17.25" customHeight="1">
      <c r="A10" s="62" t="s">
        <v>182</v>
      </c>
      <c r="B10" s="45" t="s">
        <v>212</v>
      </c>
      <c r="C10" s="46" t="s">
        <v>213</v>
      </c>
      <c r="D10" s="47">
        <v>34551</v>
      </c>
      <c r="E10" s="48" t="s">
        <v>19</v>
      </c>
      <c r="F10" s="63">
        <v>10.62</v>
      </c>
      <c r="G10" s="12">
        <f>IF(ISBLANK(F10),"",TRUNC(20.5173*(15.5-F10)^1.92))</f>
        <v>430</v>
      </c>
    </row>
    <row r="11" spans="1:7" ht="17.25" customHeight="1">
      <c r="A11" s="62" t="s">
        <v>183</v>
      </c>
      <c r="B11" s="45" t="s">
        <v>218</v>
      </c>
      <c r="C11" s="46" t="s">
        <v>219</v>
      </c>
      <c r="D11" s="47">
        <v>35663</v>
      </c>
      <c r="E11" s="48" t="s">
        <v>19</v>
      </c>
      <c r="F11" s="63" t="s">
        <v>44</v>
      </c>
      <c r="G11" s="12"/>
    </row>
    <row r="12" spans="1:7" ht="17.25" customHeight="1">
      <c r="A12" s="62" t="s">
        <v>184</v>
      </c>
      <c r="B12" s="45"/>
      <c r="C12" s="46"/>
      <c r="D12" s="47"/>
      <c r="E12" s="48"/>
      <c r="F12" s="63"/>
      <c r="G12" s="12">
        <f>IF(ISBLANK(F12),"",TRUNC(20.5173*(15.5-F12)^1.92))</f>
      </c>
    </row>
    <row r="13" spans="2:5" s="53" customFormat="1" ht="5.25">
      <c r="B13" s="54"/>
      <c r="E13" s="55"/>
    </row>
    <row r="14" spans="2:7" ht="12.75">
      <c r="B14" s="56" t="s">
        <v>7</v>
      </c>
      <c r="C14" s="51"/>
      <c r="D14" s="56" t="s">
        <v>173</v>
      </c>
      <c r="E14" s="57" t="s">
        <v>174</v>
      </c>
      <c r="F14" s="51" t="s">
        <v>181</v>
      </c>
      <c r="G14" s="57"/>
    </row>
    <row r="15" spans="2:5" s="53" customFormat="1" ht="5.25">
      <c r="B15" s="54"/>
      <c r="E15" s="55"/>
    </row>
    <row r="16" spans="1:7" ht="12.75">
      <c r="A16" s="58" t="s">
        <v>176</v>
      </c>
      <c r="B16" s="59" t="s">
        <v>3</v>
      </c>
      <c r="C16" s="60" t="s">
        <v>4</v>
      </c>
      <c r="D16" s="58" t="s">
        <v>177</v>
      </c>
      <c r="E16" s="58" t="s">
        <v>178</v>
      </c>
      <c r="F16" s="61" t="s">
        <v>179</v>
      </c>
      <c r="G16" s="61" t="s">
        <v>180</v>
      </c>
    </row>
    <row r="17" spans="1:7" ht="17.25" customHeight="1">
      <c r="A17" s="62" t="s">
        <v>175</v>
      </c>
      <c r="B17" s="45" t="s">
        <v>100</v>
      </c>
      <c r="C17" s="46" t="s">
        <v>101</v>
      </c>
      <c r="D17" s="47" t="s">
        <v>102</v>
      </c>
      <c r="E17" s="48" t="s">
        <v>21</v>
      </c>
      <c r="F17" s="63">
        <v>9.67</v>
      </c>
      <c r="G17" s="12">
        <f>IF(ISBLANK(F17),"",TRUNC(20.5173*(15.5-F17)^1.92))</f>
        <v>605</v>
      </c>
    </row>
    <row r="18" spans="1:7" ht="17.25" customHeight="1">
      <c r="A18" s="62" t="s">
        <v>181</v>
      </c>
      <c r="B18" s="45" t="s">
        <v>103</v>
      </c>
      <c r="C18" s="46" t="s">
        <v>104</v>
      </c>
      <c r="D18" s="47" t="s">
        <v>105</v>
      </c>
      <c r="E18" s="48" t="s">
        <v>21</v>
      </c>
      <c r="F18" s="63">
        <v>12.95</v>
      </c>
      <c r="G18" s="12">
        <f>IF(ISBLANK(F18),"",TRUNC(20.5173*(15.5-F18)^1.92))</f>
        <v>123</v>
      </c>
    </row>
    <row r="19" spans="1:7" ht="17.25" customHeight="1">
      <c r="A19" s="62" t="s">
        <v>182</v>
      </c>
      <c r="B19" s="45" t="s">
        <v>119</v>
      </c>
      <c r="C19" s="46" t="s">
        <v>120</v>
      </c>
      <c r="D19" s="47" t="s">
        <v>121</v>
      </c>
      <c r="E19" s="48" t="s">
        <v>21</v>
      </c>
      <c r="F19" s="63">
        <v>9.66</v>
      </c>
      <c r="G19" s="12">
        <f>IF(ISBLANK(F19),"",TRUNC(20.5173*(15.5-F19)^1.92))</f>
        <v>607</v>
      </c>
    </row>
    <row r="20" spans="1:7" ht="17.25" customHeight="1">
      <c r="A20" s="62" t="s">
        <v>183</v>
      </c>
      <c r="B20" s="45" t="s">
        <v>209</v>
      </c>
      <c r="C20" s="46" t="s">
        <v>210</v>
      </c>
      <c r="D20" s="47">
        <v>34629</v>
      </c>
      <c r="E20" s="48" t="s">
        <v>19</v>
      </c>
      <c r="F20" s="63" t="s">
        <v>44</v>
      </c>
      <c r="G20" s="12"/>
    </row>
    <row r="21" spans="1:7" ht="17.25" customHeight="1">
      <c r="A21" s="62" t="s">
        <v>184</v>
      </c>
      <c r="B21" s="45"/>
      <c r="C21" s="46"/>
      <c r="D21" s="47"/>
      <c r="E21" s="48"/>
      <c r="F21" s="63"/>
      <c r="G21" s="12">
        <f>IF(ISBLANK(F21),"",TRUNC(20.5173*(15.5-F21)^1.92))</f>
      </c>
    </row>
    <row r="22" spans="2:5" s="53" customFormat="1" ht="5.25">
      <c r="B22" s="54"/>
      <c r="E22" s="55"/>
    </row>
    <row r="23" spans="2:7" ht="12.75">
      <c r="B23" s="56" t="s">
        <v>7</v>
      </c>
      <c r="C23" s="51"/>
      <c r="D23" s="56" t="s">
        <v>173</v>
      </c>
      <c r="E23" s="57" t="s">
        <v>174</v>
      </c>
      <c r="F23" s="51" t="s">
        <v>182</v>
      </c>
      <c r="G23" s="57"/>
    </row>
    <row r="24" spans="2:5" s="53" customFormat="1" ht="5.25">
      <c r="B24" s="54"/>
      <c r="E24" s="55"/>
    </row>
    <row r="25" spans="1:7" ht="12.75">
      <c r="A25" s="58" t="s">
        <v>176</v>
      </c>
      <c r="B25" s="59" t="s">
        <v>3</v>
      </c>
      <c r="C25" s="60" t="s">
        <v>4</v>
      </c>
      <c r="D25" s="58" t="s">
        <v>177</v>
      </c>
      <c r="E25" s="58" t="s">
        <v>178</v>
      </c>
      <c r="F25" s="61" t="s">
        <v>179</v>
      </c>
      <c r="G25" s="61" t="s">
        <v>180</v>
      </c>
    </row>
    <row r="26" spans="1:7" ht="17.25" customHeight="1">
      <c r="A26" s="62" t="s">
        <v>175</v>
      </c>
      <c r="B26" s="45" t="s">
        <v>84</v>
      </c>
      <c r="C26" s="46" t="s">
        <v>152</v>
      </c>
      <c r="D26" s="47">
        <v>34520</v>
      </c>
      <c r="E26" s="48" t="s">
        <v>19</v>
      </c>
      <c r="F26" s="63" t="s">
        <v>275</v>
      </c>
      <c r="G26" s="12"/>
    </row>
    <row r="27" spans="1:7" ht="17.25" customHeight="1">
      <c r="A27" s="62" t="s">
        <v>181</v>
      </c>
      <c r="B27" s="45" t="s">
        <v>110</v>
      </c>
      <c r="C27" s="46" t="s">
        <v>54</v>
      </c>
      <c r="D27" s="47">
        <v>34505</v>
      </c>
      <c r="E27" s="48" t="s">
        <v>19</v>
      </c>
      <c r="F27" s="63">
        <v>9.13</v>
      </c>
      <c r="G27" s="12">
        <f>IF(ISBLANK(F27),"",TRUNC(20.5173*(15.5-F27)^1.92))</f>
        <v>717</v>
      </c>
    </row>
    <row r="28" spans="1:7" ht="17.25" customHeight="1">
      <c r="A28" s="62" t="s">
        <v>182</v>
      </c>
      <c r="B28" s="45" t="s">
        <v>56</v>
      </c>
      <c r="C28" s="46" t="s">
        <v>116</v>
      </c>
      <c r="D28" s="47" t="s">
        <v>117</v>
      </c>
      <c r="E28" s="48" t="s">
        <v>21</v>
      </c>
      <c r="F28" s="63">
        <v>9.63</v>
      </c>
      <c r="G28" s="12">
        <f>IF(ISBLANK(F28),"",TRUNC(20.5173*(15.5-F28)^1.92))</f>
        <v>613</v>
      </c>
    </row>
    <row r="29" spans="1:7" ht="17.25" customHeight="1">
      <c r="A29" s="62" t="s">
        <v>183</v>
      </c>
      <c r="B29" s="45" t="s">
        <v>95</v>
      </c>
      <c r="C29" s="46" t="s">
        <v>96</v>
      </c>
      <c r="D29" s="47" t="s">
        <v>91</v>
      </c>
      <c r="E29" s="48" t="s">
        <v>37</v>
      </c>
      <c r="F29" s="63">
        <v>9.05</v>
      </c>
      <c r="G29" s="12">
        <f>IF(ISBLANK(F29),"",TRUNC(20.5173*(15.5-F29)^1.92))</f>
        <v>735</v>
      </c>
    </row>
    <row r="30" spans="1:7" ht="17.25" customHeight="1">
      <c r="A30" s="62" t="s">
        <v>184</v>
      </c>
      <c r="B30" s="45" t="s">
        <v>72</v>
      </c>
      <c r="C30" s="46" t="s">
        <v>125</v>
      </c>
      <c r="D30" s="47" t="s">
        <v>126</v>
      </c>
      <c r="E30" s="48" t="s">
        <v>21</v>
      </c>
      <c r="F30" s="63">
        <v>9.98</v>
      </c>
      <c r="G30" s="12">
        <f>IF(ISBLANK(F30),"",TRUNC(20.5173*(15.5-F30)^1.92))</f>
        <v>545</v>
      </c>
    </row>
    <row r="31" spans="2:5" s="53" customFormat="1" ht="5.25">
      <c r="B31" s="54"/>
      <c r="E31" s="55"/>
    </row>
    <row r="32" spans="2:7" ht="12.75">
      <c r="B32" s="56" t="s">
        <v>7</v>
      </c>
      <c r="C32" s="51"/>
      <c r="D32" s="56" t="s">
        <v>173</v>
      </c>
      <c r="E32" s="57" t="s">
        <v>174</v>
      </c>
      <c r="F32" s="51" t="s">
        <v>183</v>
      </c>
      <c r="G32" s="57"/>
    </row>
    <row r="33" spans="2:5" s="53" customFormat="1" ht="5.25">
      <c r="B33" s="54"/>
      <c r="E33" s="55"/>
    </row>
    <row r="34" spans="1:7" ht="12.75">
      <c r="A34" s="58" t="s">
        <v>176</v>
      </c>
      <c r="B34" s="59" t="s">
        <v>3</v>
      </c>
      <c r="C34" s="60" t="s">
        <v>4</v>
      </c>
      <c r="D34" s="58" t="s">
        <v>177</v>
      </c>
      <c r="E34" s="58" t="s">
        <v>178</v>
      </c>
      <c r="F34" s="61" t="s">
        <v>179</v>
      </c>
      <c r="G34" s="61" t="s">
        <v>180</v>
      </c>
    </row>
    <row r="35" spans="1:7" ht="17.25" customHeight="1">
      <c r="A35" s="62" t="s">
        <v>175</v>
      </c>
      <c r="B35" s="45" t="s">
        <v>113</v>
      </c>
      <c r="C35" s="46" t="s">
        <v>114</v>
      </c>
      <c r="D35" s="47" t="s">
        <v>115</v>
      </c>
      <c r="E35" s="48" t="s">
        <v>21</v>
      </c>
      <c r="F35" s="63">
        <v>9.02</v>
      </c>
      <c r="G35" s="12">
        <f>IF(ISBLANK(F35),"",TRUNC(20.5173*(15.5-F35)^1.92))</f>
        <v>741</v>
      </c>
    </row>
    <row r="36" spans="1:7" ht="17.25" customHeight="1">
      <c r="A36" s="62" t="s">
        <v>181</v>
      </c>
      <c r="B36" s="45" t="s">
        <v>93</v>
      </c>
      <c r="C36" s="46" t="s">
        <v>94</v>
      </c>
      <c r="D36" s="47" t="s">
        <v>90</v>
      </c>
      <c r="E36" s="48" t="s">
        <v>37</v>
      </c>
      <c r="F36" s="63">
        <v>8.73</v>
      </c>
      <c r="G36" s="12">
        <f>IF(ISBLANK(F36),"",TRUNC(20.5173*(15.5-F36)^1.92))</f>
        <v>806</v>
      </c>
    </row>
    <row r="37" spans="1:7" ht="17.25" customHeight="1">
      <c r="A37" s="62" t="s">
        <v>182</v>
      </c>
      <c r="B37" s="45" t="s">
        <v>154</v>
      </c>
      <c r="C37" s="46" t="s">
        <v>155</v>
      </c>
      <c r="D37" s="47">
        <v>34014</v>
      </c>
      <c r="E37" s="48" t="s">
        <v>157</v>
      </c>
      <c r="F37" s="63">
        <v>9.43</v>
      </c>
      <c r="G37" s="12">
        <f>IF(ISBLANK(F37),"",TRUNC(20.5173*(15.5-F37)^1.92))</f>
        <v>654</v>
      </c>
    </row>
    <row r="38" spans="1:7" ht="17.25" customHeight="1">
      <c r="A38" s="62" t="s">
        <v>183</v>
      </c>
      <c r="B38" s="45" t="s">
        <v>205</v>
      </c>
      <c r="C38" s="46" t="s">
        <v>206</v>
      </c>
      <c r="D38" s="47" t="s">
        <v>202</v>
      </c>
      <c r="E38" s="48" t="s">
        <v>37</v>
      </c>
      <c r="F38" s="63">
        <v>9.14</v>
      </c>
      <c r="G38" s="12">
        <f>IF(ISBLANK(F38),"",TRUNC(20.5173*(15.5-F38)^1.92))</f>
        <v>715</v>
      </c>
    </row>
    <row r="39" spans="1:7" ht="17.25" customHeight="1">
      <c r="A39" s="62" t="s">
        <v>184</v>
      </c>
      <c r="B39" s="45" t="s">
        <v>122</v>
      </c>
      <c r="C39" s="46" t="s">
        <v>123</v>
      </c>
      <c r="D39" s="47" t="s">
        <v>124</v>
      </c>
      <c r="E39" s="48" t="s">
        <v>21</v>
      </c>
      <c r="F39" s="63">
        <v>9.17</v>
      </c>
      <c r="G39" s="12">
        <f>IF(ISBLANK(F39),"",TRUNC(20.5173*(15.5-F39)^1.92))</f>
        <v>709</v>
      </c>
    </row>
    <row r="40" spans="1:7" ht="17.25" customHeight="1">
      <c r="A40" s="65"/>
      <c r="B40" s="106"/>
      <c r="C40" s="107"/>
      <c r="D40" s="108"/>
      <c r="E40" s="31"/>
      <c r="F40" s="66"/>
      <c r="G40" s="32"/>
    </row>
    <row r="41" spans="1:7" ht="17.25" customHeight="1">
      <c r="A41" s="65"/>
      <c r="B41" s="106"/>
      <c r="C41" s="107"/>
      <c r="D41" s="108"/>
      <c r="E41" s="31"/>
      <c r="F41" s="66"/>
      <c r="G41" s="32"/>
    </row>
    <row r="42" spans="1:7" ht="17.25" customHeight="1">
      <c r="A42" s="65"/>
      <c r="B42" s="106"/>
      <c r="C42" s="107"/>
      <c r="D42" s="108"/>
      <c r="E42" s="31"/>
      <c r="F42" s="66"/>
      <c r="G42" s="32"/>
    </row>
    <row r="43" spans="1:7" ht="17.25" customHeight="1">
      <c r="A43" s="65"/>
      <c r="B43" s="106"/>
      <c r="C43" s="107"/>
      <c r="D43" s="108"/>
      <c r="E43" s="31"/>
      <c r="F43" s="66"/>
      <c r="G43" s="32"/>
    </row>
    <row r="44" spans="1:7" ht="17.25" customHeight="1">
      <c r="A44" s="65"/>
      <c r="B44" s="106"/>
      <c r="C44" s="107"/>
      <c r="D44" s="108"/>
      <c r="E44" s="31"/>
      <c r="F44" s="66"/>
      <c r="G44" s="32"/>
    </row>
    <row r="45" spans="1:7" ht="17.25" customHeight="1">
      <c r="A45" s="65"/>
      <c r="B45" s="106"/>
      <c r="C45" s="107"/>
      <c r="D45" s="108"/>
      <c r="E45" s="31"/>
      <c r="F45" s="66"/>
      <c r="G45" s="32"/>
    </row>
    <row r="46" spans="1:7" ht="17.25" customHeight="1">
      <c r="A46" s="65"/>
      <c r="B46" s="106"/>
      <c r="C46" s="107"/>
      <c r="D46" s="108"/>
      <c r="E46" s="31"/>
      <c r="F46" s="66"/>
      <c r="G46" s="32"/>
    </row>
    <row r="47" spans="1:7" ht="17.25" customHeight="1">
      <c r="A47" s="65"/>
      <c r="B47" s="106"/>
      <c r="C47" s="107"/>
      <c r="D47" s="108"/>
      <c r="E47" s="31"/>
      <c r="F47" s="66"/>
      <c r="G47" s="32"/>
    </row>
    <row r="48" spans="1:7" ht="17.25" customHeight="1">
      <c r="A48" s="65"/>
      <c r="B48" s="106"/>
      <c r="C48" s="107"/>
      <c r="D48" s="108"/>
      <c r="E48" s="31"/>
      <c r="F48" s="66"/>
      <c r="G48" s="32"/>
    </row>
    <row r="49" spans="1:7" ht="17.25" customHeight="1">
      <c r="A49" s="65"/>
      <c r="B49" s="106"/>
      <c r="C49" s="107"/>
      <c r="D49" s="108"/>
      <c r="E49" s="31"/>
      <c r="F49" s="66"/>
      <c r="G49" s="32"/>
    </row>
    <row r="50" spans="1:7" ht="17.25" customHeight="1">
      <c r="A50" s="65"/>
      <c r="B50" s="106"/>
      <c r="C50" s="107"/>
      <c r="D50" s="108"/>
      <c r="E50" s="31"/>
      <c r="F50" s="66"/>
      <c r="G50" s="32"/>
    </row>
    <row r="51" spans="1:7" ht="17.25" customHeight="1">
      <c r="A51" s="65"/>
      <c r="B51" s="106"/>
      <c r="C51" s="107"/>
      <c r="D51" s="108"/>
      <c r="E51" s="31"/>
      <c r="F51" s="66"/>
      <c r="G51" s="32"/>
    </row>
    <row r="52" spans="1:7" ht="17.25" customHeight="1">
      <c r="A52" s="65"/>
      <c r="B52" s="106"/>
      <c r="C52" s="107"/>
      <c r="D52" s="108"/>
      <c r="E52" s="31"/>
      <c r="F52" s="66"/>
      <c r="G52" s="32"/>
    </row>
    <row r="53" spans="2:5" s="53" customFormat="1" ht="5.25">
      <c r="B53" s="54"/>
      <c r="E53" s="55"/>
    </row>
    <row r="54" spans="2:7" ht="12.75">
      <c r="B54" s="56" t="s">
        <v>7</v>
      </c>
      <c r="C54" s="51"/>
      <c r="D54" s="56" t="s">
        <v>185</v>
      </c>
      <c r="E54" s="57" t="s">
        <v>174</v>
      </c>
      <c r="F54" s="51" t="s">
        <v>175</v>
      </c>
      <c r="G54" s="57"/>
    </row>
    <row r="55" spans="2:5" s="53" customFormat="1" ht="5.25">
      <c r="B55" s="54"/>
      <c r="E55" s="55"/>
    </row>
    <row r="56" spans="1:7" ht="12.75">
      <c r="A56" s="58" t="s">
        <v>176</v>
      </c>
      <c r="B56" s="59" t="s">
        <v>3</v>
      </c>
      <c r="C56" s="60" t="s">
        <v>4</v>
      </c>
      <c r="D56" s="58" t="s">
        <v>177</v>
      </c>
      <c r="E56" s="58" t="s">
        <v>178</v>
      </c>
      <c r="F56" s="61" t="s">
        <v>179</v>
      </c>
      <c r="G56" s="61" t="s">
        <v>180</v>
      </c>
    </row>
    <row r="57" spans="1:7" ht="17.25" customHeight="1">
      <c r="A57" s="62" t="s">
        <v>175</v>
      </c>
      <c r="B57" s="79" t="s">
        <v>61</v>
      </c>
      <c r="C57" s="80" t="s">
        <v>162</v>
      </c>
      <c r="D57" s="81">
        <v>33628</v>
      </c>
      <c r="E57" s="48" t="s">
        <v>227</v>
      </c>
      <c r="F57" s="63" t="s">
        <v>44</v>
      </c>
      <c r="G57" s="12"/>
    </row>
    <row r="58" spans="1:7" ht="17.25" customHeight="1">
      <c r="A58" s="62" t="s">
        <v>181</v>
      </c>
      <c r="B58" s="79" t="s">
        <v>232</v>
      </c>
      <c r="C58" s="80" t="s">
        <v>233</v>
      </c>
      <c r="D58" s="81">
        <v>33533</v>
      </c>
      <c r="E58" s="48" t="s">
        <v>230</v>
      </c>
      <c r="F58" s="63">
        <v>9.82</v>
      </c>
      <c r="G58" s="12">
        <f>IF(ISBLANK(F58),"",TRUNC(20.5173*(15.5-F58)^1.92))</f>
        <v>576</v>
      </c>
    </row>
    <row r="59" spans="1:7" ht="17.25" customHeight="1">
      <c r="A59" s="62" t="s">
        <v>182</v>
      </c>
      <c r="B59" s="79" t="s">
        <v>56</v>
      </c>
      <c r="C59" s="80" t="s">
        <v>57</v>
      </c>
      <c r="D59" s="81" t="s">
        <v>58</v>
      </c>
      <c r="E59" s="48" t="s">
        <v>21</v>
      </c>
      <c r="F59" s="63">
        <v>9.79</v>
      </c>
      <c r="G59" s="12">
        <f>IF(ISBLANK(F59),"",TRUNC(20.5173*(15.5-F59)^1.92))</f>
        <v>581</v>
      </c>
    </row>
    <row r="60" spans="1:7" ht="17.25" customHeight="1">
      <c r="A60" s="62" t="s">
        <v>183</v>
      </c>
      <c r="B60" s="79" t="s">
        <v>110</v>
      </c>
      <c r="C60" s="80" t="s">
        <v>111</v>
      </c>
      <c r="D60" s="81" t="s">
        <v>112</v>
      </c>
      <c r="E60" s="48" t="s">
        <v>21</v>
      </c>
      <c r="F60" s="63">
        <v>10.93</v>
      </c>
      <c r="G60" s="12">
        <f>IF(ISBLANK(F60),"",TRUNC(20.5173*(15.5-F60)^1.92))</f>
        <v>379</v>
      </c>
    </row>
    <row r="61" spans="1:7" ht="17.25" customHeight="1">
      <c r="A61" s="62" t="s">
        <v>184</v>
      </c>
      <c r="B61" s="79"/>
      <c r="C61" s="80"/>
      <c r="D61" s="81"/>
      <c r="E61" s="48"/>
      <c r="F61" s="63"/>
      <c r="G61" s="12">
        <f>IF(ISBLANK(F61),"",TRUNC(20.5173*(15.5-F61)^1.92))</f>
      </c>
    </row>
    <row r="62" spans="2:8" s="53" customFormat="1" ht="12.75">
      <c r="B62" s="54"/>
      <c r="E62" s="55"/>
      <c r="H62" s="44"/>
    </row>
    <row r="63" spans="2:9" ht="12.75">
      <c r="B63" s="56" t="s">
        <v>7</v>
      </c>
      <c r="C63" s="51"/>
      <c r="D63" s="56" t="s">
        <v>185</v>
      </c>
      <c r="E63" s="57" t="s">
        <v>174</v>
      </c>
      <c r="F63" s="51" t="s">
        <v>181</v>
      </c>
      <c r="G63" s="57"/>
      <c r="I63" s="90"/>
    </row>
    <row r="64" spans="2:9" s="53" customFormat="1" ht="12.75">
      <c r="B64" s="54"/>
      <c r="E64" s="55"/>
      <c r="H64" s="44"/>
      <c r="I64" s="120"/>
    </row>
    <row r="65" spans="1:9" ht="12.75">
      <c r="A65" s="58" t="s">
        <v>176</v>
      </c>
      <c r="B65" s="59" t="s">
        <v>3</v>
      </c>
      <c r="C65" s="60" t="s">
        <v>4</v>
      </c>
      <c r="D65" s="58" t="s">
        <v>177</v>
      </c>
      <c r="E65" s="58" t="s">
        <v>178</v>
      </c>
      <c r="F65" s="61" t="s">
        <v>179</v>
      </c>
      <c r="G65" s="61" t="s">
        <v>180</v>
      </c>
      <c r="I65" s="65"/>
    </row>
    <row r="66" spans="1:7" ht="17.25" customHeight="1">
      <c r="A66" s="62" t="s">
        <v>175</v>
      </c>
      <c r="B66" s="79" t="s">
        <v>65</v>
      </c>
      <c r="C66" s="80" t="s">
        <v>66</v>
      </c>
      <c r="D66" s="81" t="s">
        <v>67</v>
      </c>
      <c r="E66" s="48" t="s">
        <v>21</v>
      </c>
      <c r="F66" s="63">
        <v>10.1</v>
      </c>
      <c r="G66" s="12">
        <f>IF(ISBLANK(F66),"",TRUNC(20.5173*(15.5-F66)^1.92))</f>
        <v>522</v>
      </c>
    </row>
    <row r="67" spans="1:7" ht="17.25" customHeight="1">
      <c r="A67" s="62" t="s">
        <v>181</v>
      </c>
      <c r="B67" s="79" t="s">
        <v>76</v>
      </c>
      <c r="C67" s="80" t="s">
        <v>77</v>
      </c>
      <c r="D67" s="81" t="s">
        <v>78</v>
      </c>
      <c r="E67" s="48" t="s">
        <v>19</v>
      </c>
      <c r="F67" s="63">
        <v>8.96</v>
      </c>
      <c r="G67" s="12">
        <f>IF(ISBLANK(F67),"",TRUNC(20.5173*(15.5-F67)^1.92))</f>
        <v>755</v>
      </c>
    </row>
    <row r="68" spans="1:7" ht="17.25" customHeight="1">
      <c r="A68" s="62" t="s">
        <v>182</v>
      </c>
      <c r="B68" s="79" t="s">
        <v>56</v>
      </c>
      <c r="C68" s="80" t="s">
        <v>63</v>
      </c>
      <c r="D68" s="81">
        <v>33395</v>
      </c>
      <c r="E68" s="48" t="s">
        <v>19</v>
      </c>
      <c r="F68" s="63">
        <v>9.11</v>
      </c>
      <c r="G68" s="12">
        <f>IF(ISBLANK(F68),"",TRUNC(20.5173*(15.5-F68)^1.92))</f>
        <v>722</v>
      </c>
    </row>
    <row r="69" spans="1:7" ht="17.25" customHeight="1">
      <c r="A69" s="62" t="s">
        <v>183</v>
      </c>
      <c r="B69" s="79" t="s">
        <v>143</v>
      </c>
      <c r="C69" s="80" t="s">
        <v>144</v>
      </c>
      <c r="D69" s="81">
        <v>33469</v>
      </c>
      <c r="E69" s="48" t="s">
        <v>19</v>
      </c>
      <c r="F69" s="63">
        <v>9.08</v>
      </c>
      <c r="G69" s="12">
        <f>IF(ISBLANK(F69),"",TRUNC(20.5173*(15.5-F69)^1.92))</f>
        <v>728</v>
      </c>
    </row>
    <row r="70" spans="1:9" ht="17.25" customHeight="1">
      <c r="A70" s="62" t="s">
        <v>184</v>
      </c>
      <c r="B70" s="79"/>
      <c r="C70" s="80"/>
      <c r="D70" s="81"/>
      <c r="E70" s="48"/>
      <c r="F70" s="63"/>
      <c r="G70" s="12">
        <f>IF(ISBLANK(F70),"",TRUNC(20.5173*(15.5-F70)^1.92))</f>
      </c>
      <c r="I70" s="90"/>
    </row>
    <row r="71" spans="2:9" s="53" customFormat="1" ht="12.75">
      <c r="B71" s="54"/>
      <c r="E71" s="55"/>
      <c r="H71" s="44"/>
      <c r="I71" s="90"/>
    </row>
    <row r="72" spans="2:9" ht="12.75">
      <c r="B72" s="56" t="s">
        <v>7</v>
      </c>
      <c r="C72" s="51"/>
      <c r="D72" s="56" t="s">
        <v>185</v>
      </c>
      <c r="E72" s="57" t="s">
        <v>174</v>
      </c>
      <c r="F72" s="51" t="s">
        <v>182</v>
      </c>
      <c r="G72" s="57"/>
      <c r="I72" s="65"/>
    </row>
    <row r="73" spans="2:9" s="53" customFormat="1" ht="12.75">
      <c r="B73" s="54"/>
      <c r="E73" s="55"/>
      <c r="I73" s="65"/>
    </row>
    <row r="74" spans="1:9" ht="12.75">
      <c r="A74" s="58" t="s">
        <v>176</v>
      </c>
      <c r="B74" s="59" t="s">
        <v>3</v>
      </c>
      <c r="C74" s="60" t="s">
        <v>4</v>
      </c>
      <c r="D74" s="58" t="s">
        <v>177</v>
      </c>
      <c r="E74" s="58" t="s">
        <v>178</v>
      </c>
      <c r="F74" s="61" t="s">
        <v>179</v>
      </c>
      <c r="G74" s="61" t="s">
        <v>180</v>
      </c>
      <c r="I74" s="65"/>
    </row>
    <row r="75" spans="1:7" ht="17.25" customHeight="1">
      <c r="A75" s="62" t="s">
        <v>175</v>
      </c>
      <c r="B75" s="79" t="s">
        <v>50</v>
      </c>
      <c r="C75" s="80" t="s">
        <v>51</v>
      </c>
      <c r="D75" s="81" t="s">
        <v>52</v>
      </c>
      <c r="E75" s="48" t="s">
        <v>21</v>
      </c>
      <c r="F75" s="63">
        <v>8.96</v>
      </c>
      <c r="G75" s="12">
        <f>IF(ISBLANK(F75),"",TRUNC(20.5173*(15.5-F75)^1.92))</f>
        <v>755</v>
      </c>
    </row>
    <row r="76" spans="1:7" ht="17.25" customHeight="1">
      <c r="A76" s="62" t="s">
        <v>181</v>
      </c>
      <c r="B76" s="79" t="s">
        <v>73</v>
      </c>
      <c r="C76" s="80" t="s">
        <v>74</v>
      </c>
      <c r="D76" s="81" t="s">
        <v>75</v>
      </c>
      <c r="E76" s="48" t="s">
        <v>21</v>
      </c>
      <c r="F76" s="63">
        <v>9.68</v>
      </c>
      <c r="G76" s="12">
        <f>IF(ISBLANK(F76),"",TRUNC(20.5173*(15.5-F76)^1.92))</f>
        <v>603</v>
      </c>
    </row>
    <row r="77" spans="1:7" ht="17.25" customHeight="1">
      <c r="A77" s="62" t="s">
        <v>182</v>
      </c>
      <c r="B77" s="79" t="s">
        <v>228</v>
      </c>
      <c r="C77" s="80" t="s">
        <v>229</v>
      </c>
      <c r="D77" s="81">
        <v>33911</v>
      </c>
      <c r="E77" s="48" t="s">
        <v>230</v>
      </c>
      <c r="F77" s="63">
        <v>8.71</v>
      </c>
      <c r="G77" s="12">
        <f>IF(ISBLANK(F77),"",TRUNC(20.5173*(15.5-F77)^1.92))</f>
        <v>811</v>
      </c>
    </row>
    <row r="78" spans="1:7" ht="17.25" customHeight="1">
      <c r="A78" s="62" t="s">
        <v>183</v>
      </c>
      <c r="B78" s="79" t="s">
        <v>53</v>
      </c>
      <c r="C78" s="80" t="s">
        <v>54</v>
      </c>
      <c r="D78" s="81" t="s">
        <v>99</v>
      </c>
      <c r="E78" s="48" t="s">
        <v>21</v>
      </c>
      <c r="F78" s="63">
        <v>8.65</v>
      </c>
      <c r="G78" s="12">
        <f>IF(ISBLANK(F78),"",TRUNC(20.5173*(15.5-F78)^1.92))</f>
        <v>825</v>
      </c>
    </row>
    <row r="79" spans="1:7" ht="17.25" customHeight="1">
      <c r="A79" s="62" t="s">
        <v>184</v>
      </c>
      <c r="B79" s="45"/>
      <c r="C79" s="46"/>
      <c r="D79" s="47"/>
      <c r="E79" s="48"/>
      <c r="F79" s="63"/>
      <c r="G79" s="12">
        <f>IF(ISBLANK(F79),"",TRUNC(20.5173*(15.5-F79)^1.92))</f>
      </c>
    </row>
    <row r="80" spans="2:5" s="53" customFormat="1" ht="5.25">
      <c r="B80" s="54"/>
      <c r="E80" s="55"/>
    </row>
    <row r="81" spans="2:7" ht="12.75">
      <c r="B81" s="56" t="s">
        <v>7</v>
      </c>
      <c r="C81" s="51"/>
      <c r="D81" s="56" t="s">
        <v>79</v>
      </c>
      <c r="E81" s="57"/>
      <c r="F81" s="51"/>
      <c r="G81" s="57"/>
    </row>
    <row r="82" spans="2:5" s="53" customFormat="1" ht="5.25">
      <c r="B82" s="54"/>
      <c r="E82" s="55"/>
    </row>
    <row r="83" spans="1:7" ht="12.75">
      <c r="A83" s="58" t="s">
        <v>176</v>
      </c>
      <c r="B83" s="59" t="s">
        <v>3</v>
      </c>
      <c r="C83" s="60" t="s">
        <v>4</v>
      </c>
      <c r="D83" s="58" t="s">
        <v>177</v>
      </c>
      <c r="E83" s="58" t="s">
        <v>178</v>
      </c>
      <c r="F83" s="61" t="s">
        <v>179</v>
      </c>
      <c r="G83" s="61" t="s">
        <v>180</v>
      </c>
    </row>
    <row r="84" spans="1:7" ht="17.25" customHeight="1">
      <c r="A84" s="62" t="s">
        <v>175</v>
      </c>
      <c r="B84" s="79" t="s">
        <v>106</v>
      </c>
      <c r="C84" s="80" t="s">
        <v>107</v>
      </c>
      <c r="D84" s="81" t="s">
        <v>108</v>
      </c>
      <c r="E84" s="48" t="s">
        <v>21</v>
      </c>
      <c r="F84" s="63">
        <v>9.17</v>
      </c>
      <c r="G84" s="12">
        <f>IF(ISBLANK(F84),"",TRUNC(20.5173*(15.5-F84)^1.92))</f>
        <v>709</v>
      </c>
    </row>
    <row r="85" spans="1:7" ht="17.25" customHeight="1">
      <c r="A85" s="62" t="s">
        <v>181</v>
      </c>
      <c r="B85" s="79" t="s">
        <v>234</v>
      </c>
      <c r="C85" s="80" t="s">
        <v>235</v>
      </c>
      <c r="D85" s="81">
        <v>32017</v>
      </c>
      <c r="E85" s="48" t="s">
        <v>230</v>
      </c>
      <c r="F85" s="63">
        <v>8.76</v>
      </c>
      <c r="G85" s="12">
        <f>IF(ISBLANK(F85),"",TRUNC(20.5173*(15.5-F85)^1.92))</f>
        <v>800</v>
      </c>
    </row>
    <row r="86" spans="1:7" ht="17.25" customHeight="1">
      <c r="A86" s="62" t="s">
        <v>182</v>
      </c>
      <c r="B86" s="79" t="s">
        <v>236</v>
      </c>
      <c r="C86" s="80" t="s">
        <v>237</v>
      </c>
      <c r="D86" s="81">
        <v>32769</v>
      </c>
      <c r="E86" s="48" t="s">
        <v>230</v>
      </c>
      <c r="F86" s="63">
        <v>9.55</v>
      </c>
      <c r="G86" s="12">
        <f>IF(ISBLANK(F86),"",TRUNC(20.5173*(15.5-F86)^1.92))</f>
        <v>629</v>
      </c>
    </row>
    <row r="87" spans="1:7" ht="17.25" customHeight="1">
      <c r="A87" s="62" t="s">
        <v>183</v>
      </c>
      <c r="B87" s="79" t="s">
        <v>62</v>
      </c>
      <c r="C87" s="80" t="s">
        <v>80</v>
      </c>
      <c r="D87" s="81" t="s">
        <v>81</v>
      </c>
      <c r="E87" s="48" t="s">
        <v>21</v>
      </c>
      <c r="F87" s="63">
        <v>8.9</v>
      </c>
      <c r="G87" s="12">
        <f>IF(ISBLANK(F87),"",TRUNC(20.5173*(15.5-F87)^1.92))</f>
        <v>768</v>
      </c>
    </row>
    <row r="88" spans="1:7" ht="17.25" customHeight="1">
      <c r="A88" s="62" t="s">
        <v>184</v>
      </c>
      <c r="B88" s="79" t="s">
        <v>68</v>
      </c>
      <c r="C88" s="80" t="s">
        <v>135</v>
      </c>
      <c r="D88" s="81" t="s">
        <v>136</v>
      </c>
      <c r="E88" s="48" t="s">
        <v>21</v>
      </c>
      <c r="F88" s="63">
        <v>9.04</v>
      </c>
      <c r="G88" s="12">
        <f>IF(ISBLANK(F88),"",TRUNC(20.5173*(15.5-F88)^1.92))</f>
        <v>737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83" customWidth="1"/>
    <col min="2" max="2" width="9.7109375" style="91" customWidth="1"/>
    <col min="3" max="3" width="11.28125" style="91" customWidth="1"/>
    <col min="4" max="60" width="1.8515625" style="83" customWidth="1"/>
    <col min="61" max="61" width="4.57421875" style="91" customWidth="1"/>
    <col min="62" max="62" width="4.8515625" style="91" customWidth="1"/>
    <col min="63" max="16384" width="9.140625" style="91" customWidth="1"/>
  </cols>
  <sheetData>
    <row r="1" spans="4:61" ht="15.75">
      <c r="D1" s="50"/>
      <c r="E1" s="1" t="s">
        <v>170</v>
      </c>
      <c r="F1" s="44"/>
      <c r="BI1" s="5" t="s">
        <v>165</v>
      </c>
    </row>
    <row r="2" spans="4:61" ht="18.75">
      <c r="D2" s="50"/>
      <c r="E2" s="49" t="s">
        <v>171</v>
      </c>
      <c r="F2" s="44"/>
      <c r="BI2" s="57" t="s">
        <v>19</v>
      </c>
    </row>
    <row r="3" spans="1:60" s="93" customFormat="1" ht="12.75">
      <c r="A3" s="92"/>
      <c r="D3" s="44"/>
      <c r="E3" s="44"/>
      <c r="F3" s="56" t="s">
        <v>173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4" spans="2:19" ht="15.75">
      <c r="B4" s="94" t="s">
        <v>242</v>
      </c>
      <c r="D4" s="9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" s="93" customFormat="1" ht="6" thickBot="1">
      <c r="A5" s="92"/>
      <c r="B5" s="96"/>
    </row>
    <row r="6" spans="1:62" ht="13.5" thickBot="1">
      <c r="A6" s="115" t="s">
        <v>190</v>
      </c>
      <c r="B6" s="116" t="s">
        <v>3</v>
      </c>
      <c r="C6" s="117" t="s">
        <v>4</v>
      </c>
      <c r="D6" s="132" t="s">
        <v>326</v>
      </c>
      <c r="E6" s="133"/>
      <c r="F6" s="134"/>
      <c r="G6" s="132" t="s">
        <v>327</v>
      </c>
      <c r="H6" s="133"/>
      <c r="I6" s="134"/>
      <c r="J6" s="132" t="s">
        <v>328</v>
      </c>
      <c r="K6" s="133"/>
      <c r="L6" s="134"/>
      <c r="M6" s="132" t="s">
        <v>329</v>
      </c>
      <c r="N6" s="133"/>
      <c r="O6" s="134"/>
      <c r="P6" s="132" t="s">
        <v>330</v>
      </c>
      <c r="Q6" s="133"/>
      <c r="R6" s="134"/>
      <c r="S6" s="132" t="s">
        <v>337</v>
      </c>
      <c r="T6" s="133"/>
      <c r="U6" s="134"/>
      <c r="V6" s="132" t="s">
        <v>331</v>
      </c>
      <c r="W6" s="133"/>
      <c r="X6" s="134"/>
      <c r="Y6" s="132" t="s">
        <v>332</v>
      </c>
      <c r="Z6" s="133"/>
      <c r="AA6" s="134"/>
      <c r="AB6" s="132" t="s">
        <v>333</v>
      </c>
      <c r="AC6" s="133"/>
      <c r="AD6" s="134"/>
      <c r="AE6" s="132" t="s">
        <v>334</v>
      </c>
      <c r="AF6" s="133"/>
      <c r="AG6" s="134"/>
      <c r="AH6" s="132" t="s">
        <v>335</v>
      </c>
      <c r="AI6" s="133"/>
      <c r="AJ6" s="134"/>
      <c r="AK6" s="132" t="s">
        <v>336</v>
      </c>
      <c r="AL6" s="133"/>
      <c r="AM6" s="134"/>
      <c r="AN6" s="132"/>
      <c r="AO6" s="133"/>
      <c r="AP6" s="134"/>
      <c r="AQ6" s="132"/>
      <c r="AR6" s="133"/>
      <c r="AS6" s="134"/>
      <c r="AT6" s="132"/>
      <c r="AU6" s="133"/>
      <c r="AV6" s="134"/>
      <c r="AW6" s="132"/>
      <c r="AX6" s="133"/>
      <c r="AY6" s="134"/>
      <c r="AZ6" s="132"/>
      <c r="BA6" s="133"/>
      <c r="BB6" s="134"/>
      <c r="BC6" s="132"/>
      <c r="BD6" s="133"/>
      <c r="BE6" s="134"/>
      <c r="BF6" s="132"/>
      <c r="BG6" s="133"/>
      <c r="BH6" s="134"/>
      <c r="BI6" s="128" t="s">
        <v>179</v>
      </c>
      <c r="BJ6" s="78" t="s">
        <v>180</v>
      </c>
    </row>
    <row r="7" spans="1:62" ht="12.75" customHeight="1" thickBot="1">
      <c r="A7" s="103" t="s">
        <v>175</v>
      </c>
      <c r="B7" s="45" t="s">
        <v>92</v>
      </c>
      <c r="C7" s="46" t="s">
        <v>211</v>
      </c>
      <c r="D7" s="132" t="s">
        <v>266</v>
      </c>
      <c r="E7" s="133"/>
      <c r="F7" s="134"/>
      <c r="G7" s="132"/>
      <c r="H7" s="133"/>
      <c r="I7" s="134"/>
      <c r="J7" s="132"/>
      <c r="K7" s="133"/>
      <c r="L7" s="134"/>
      <c r="M7" s="132"/>
      <c r="N7" s="133"/>
      <c r="O7" s="134"/>
      <c r="P7" s="132"/>
      <c r="Q7" s="133"/>
      <c r="R7" s="134"/>
      <c r="S7" s="132"/>
      <c r="T7" s="133"/>
      <c r="U7" s="134"/>
      <c r="V7" s="132"/>
      <c r="W7" s="133"/>
      <c r="X7" s="134"/>
      <c r="Y7" s="132"/>
      <c r="Z7" s="133"/>
      <c r="AA7" s="134"/>
      <c r="AB7" s="132"/>
      <c r="AC7" s="133"/>
      <c r="AD7" s="134"/>
      <c r="AE7" s="132"/>
      <c r="AF7" s="133"/>
      <c r="AG7" s="134"/>
      <c r="AH7" s="132"/>
      <c r="AI7" s="133"/>
      <c r="AJ7" s="134"/>
      <c r="AK7" s="132"/>
      <c r="AL7" s="133"/>
      <c r="AM7" s="134"/>
      <c r="AN7" s="132"/>
      <c r="AO7" s="133"/>
      <c r="AP7" s="134"/>
      <c r="AQ7" s="132"/>
      <c r="AR7" s="133"/>
      <c r="AS7" s="134"/>
      <c r="AT7" s="132"/>
      <c r="AU7" s="133"/>
      <c r="AV7" s="134"/>
      <c r="AW7" s="132"/>
      <c r="AX7" s="133"/>
      <c r="AY7" s="134"/>
      <c r="AZ7" s="132"/>
      <c r="BA7" s="133"/>
      <c r="BB7" s="134"/>
      <c r="BC7" s="132"/>
      <c r="BD7" s="133"/>
      <c r="BE7" s="134"/>
      <c r="BF7" s="132"/>
      <c r="BG7" s="133"/>
      <c r="BH7" s="134"/>
      <c r="BI7" s="127">
        <v>0</v>
      </c>
      <c r="BJ7" s="12"/>
    </row>
    <row r="8" spans="1:62" ht="12.75" customHeight="1" thickBot="1">
      <c r="A8" s="103" t="s">
        <v>181</v>
      </c>
      <c r="B8" s="45" t="s">
        <v>214</v>
      </c>
      <c r="C8" s="46" t="s">
        <v>215</v>
      </c>
      <c r="D8" s="132" t="s">
        <v>339</v>
      </c>
      <c r="E8" s="133"/>
      <c r="F8" s="134"/>
      <c r="G8" s="132" t="s">
        <v>266</v>
      </c>
      <c r="H8" s="133"/>
      <c r="I8" s="134"/>
      <c r="J8" s="132"/>
      <c r="K8" s="133"/>
      <c r="L8" s="134"/>
      <c r="M8" s="132"/>
      <c r="N8" s="133"/>
      <c r="O8" s="134"/>
      <c r="P8" s="132"/>
      <c r="Q8" s="133"/>
      <c r="R8" s="134"/>
      <c r="S8" s="132"/>
      <c r="T8" s="133"/>
      <c r="U8" s="134"/>
      <c r="V8" s="132"/>
      <c r="W8" s="133"/>
      <c r="X8" s="134"/>
      <c r="Y8" s="132"/>
      <c r="Z8" s="133"/>
      <c r="AA8" s="134"/>
      <c r="AB8" s="132"/>
      <c r="AC8" s="133"/>
      <c r="AD8" s="134"/>
      <c r="AE8" s="132"/>
      <c r="AF8" s="133"/>
      <c r="AG8" s="134"/>
      <c r="AH8" s="132"/>
      <c r="AI8" s="133"/>
      <c r="AJ8" s="134"/>
      <c r="AK8" s="132"/>
      <c r="AL8" s="133"/>
      <c r="AM8" s="134"/>
      <c r="AN8" s="132"/>
      <c r="AO8" s="133"/>
      <c r="AP8" s="134"/>
      <c r="AQ8" s="132"/>
      <c r="AR8" s="133"/>
      <c r="AS8" s="134"/>
      <c r="AT8" s="132"/>
      <c r="AU8" s="133"/>
      <c r="AV8" s="134"/>
      <c r="AW8" s="132"/>
      <c r="AX8" s="133"/>
      <c r="AY8" s="134"/>
      <c r="AZ8" s="132"/>
      <c r="BA8" s="133"/>
      <c r="BB8" s="134"/>
      <c r="BC8" s="132"/>
      <c r="BD8" s="133"/>
      <c r="BE8" s="134"/>
      <c r="BF8" s="132"/>
      <c r="BG8" s="133"/>
      <c r="BH8" s="134"/>
      <c r="BI8" s="104">
        <v>2</v>
      </c>
      <c r="BJ8" s="12">
        <f>IF(ISBLANK(BI8),"",TRUNC(0.2797*(BI8*100-100)^1.35))</f>
        <v>140</v>
      </c>
    </row>
    <row r="9" spans="1:62" ht="12.75" customHeight="1" thickBot="1">
      <c r="A9" s="103" t="s">
        <v>182</v>
      </c>
      <c r="B9" s="45" t="s">
        <v>212</v>
      </c>
      <c r="C9" s="46" t="s">
        <v>213</v>
      </c>
      <c r="D9" s="132" t="s">
        <v>340</v>
      </c>
      <c r="E9" s="133"/>
      <c r="F9" s="134"/>
      <c r="G9" s="132" t="s">
        <v>340</v>
      </c>
      <c r="H9" s="133"/>
      <c r="I9" s="134"/>
      <c r="J9" s="132" t="s">
        <v>341</v>
      </c>
      <c r="K9" s="133"/>
      <c r="L9" s="134"/>
      <c r="M9" s="132"/>
      <c r="N9" s="133"/>
      <c r="O9" s="134"/>
      <c r="P9" s="132"/>
      <c r="Q9" s="133"/>
      <c r="R9" s="134"/>
      <c r="S9" s="132"/>
      <c r="T9" s="133"/>
      <c r="U9" s="134"/>
      <c r="V9" s="132"/>
      <c r="W9" s="133"/>
      <c r="X9" s="134"/>
      <c r="Y9" s="132"/>
      <c r="Z9" s="133"/>
      <c r="AA9" s="134"/>
      <c r="AB9" s="132"/>
      <c r="AC9" s="133"/>
      <c r="AD9" s="134"/>
      <c r="AE9" s="132"/>
      <c r="AF9" s="133"/>
      <c r="AG9" s="134"/>
      <c r="AH9" s="132"/>
      <c r="AI9" s="133"/>
      <c r="AJ9" s="134"/>
      <c r="AK9" s="132"/>
      <c r="AL9" s="133"/>
      <c r="AM9" s="134"/>
      <c r="AN9" s="132"/>
      <c r="AO9" s="133"/>
      <c r="AP9" s="134"/>
      <c r="AQ9" s="132"/>
      <c r="AR9" s="133"/>
      <c r="AS9" s="134"/>
      <c r="AT9" s="132"/>
      <c r="AU9" s="133"/>
      <c r="AV9" s="134"/>
      <c r="AW9" s="132"/>
      <c r="AX9" s="133"/>
      <c r="AY9" s="134"/>
      <c r="AZ9" s="132"/>
      <c r="BA9" s="133"/>
      <c r="BB9" s="134"/>
      <c r="BC9" s="132"/>
      <c r="BD9" s="133"/>
      <c r="BE9" s="134"/>
      <c r="BF9" s="132"/>
      <c r="BG9" s="133"/>
      <c r="BH9" s="134"/>
      <c r="BI9" s="104">
        <v>2.2</v>
      </c>
      <c r="BJ9" s="12">
        <f aca="true" t="shared" si="0" ref="BJ9:BJ22">IF(ISBLANK(BI9),"",TRUNC(0.2797*(BI9*100-100)^1.35))</f>
        <v>179</v>
      </c>
    </row>
    <row r="10" spans="1:62" ht="12.75" customHeight="1" thickBot="1">
      <c r="A10" s="103" t="s">
        <v>183</v>
      </c>
      <c r="B10" s="45" t="s">
        <v>100</v>
      </c>
      <c r="C10" s="46" t="s">
        <v>101</v>
      </c>
      <c r="D10" s="132"/>
      <c r="E10" s="133"/>
      <c r="F10" s="134"/>
      <c r="G10" s="132"/>
      <c r="H10" s="133"/>
      <c r="I10" s="134"/>
      <c r="J10" s="132"/>
      <c r="K10" s="133"/>
      <c r="L10" s="134"/>
      <c r="M10" s="132" t="s">
        <v>339</v>
      </c>
      <c r="N10" s="133"/>
      <c r="O10" s="134"/>
      <c r="P10" s="132" t="s">
        <v>340</v>
      </c>
      <c r="Q10" s="133"/>
      <c r="R10" s="134"/>
      <c r="S10" s="132" t="s">
        <v>266</v>
      </c>
      <c r="T10" s="133"/>
      <c r="U10" s="134"/>
      <c r="V10" s="132"/>
      <c r="W10" s="133"/>
      <c r="X10" s="134"/>
      <c r="Y10" s="132"/>
      <c r="Z10" s="133"/>
      <c r="AA10" s="134"/>
      <c r="AB10" s="132"/>
      <c r="AC10" s="133"/>
      <c r="AD10" s="134"/>
      <c r="AE10" s="132"/>
      <c r="AF10" s="133"/>
      <c r="AG10" s="134"/>
      <c r="AH10" s="132"/>
      <c r="AI10" s="133"/>
      <c r="AJ10" s="134"/>
      <c r="AK10" s="132"/>
      <c r="AL10" s="133"/>
      <c r="AM10" s="134"/>
      <c r="AN10" s="132"/>
      <c r="AO10" s="133"/>
      <c r="AP10" s="134"/>
      <c r="AQ10" s="132"/>
      <c r="AR10" s="133"/>
      <c r="AS10" s="134"/>
      <c r="AT10" s="132"/>
      <c r="AU10" s="133"/>
      <c r="AV10" s="134"/>
      <c r="AW10" s="132"/>
      <c r="AX10" s="133"/>
      <c r="AY10" s="134"/>
      <c r="AZ10" s="132"/>
      <c r="BA10" s="133"/>
      <c r="BB10" s="134"/>
      <c r="BC10" s="132"/>
      <c r="BD10" s="133"/>
      <c r="BE10" s="134"/>
      <c r="BF10" s="132"/>
      <c r="BG10" s="133"/>
      <c r="BH10" s="134"/>
      <c r="BI10" s="104">
        <v>2.8</v>
      </c>
      <c r="BJ10" s="12">
        <f t="shared" si="0"/>
        <v>309</v>
      </c>
    </row>
    <row r="11" spans="1:62" ht="12.75" customHeight="1" thickBot="1">
      <c r="A11" s="103" t="s">
        <v>184</v>
      </c>
      <c r="B11" s="45" t="s">
        <v>103</v>
      </c>
      <c r="C11" s="46" t="s">
        <v>104</v>
      </c>
      <c r="D11" s="132" t="s">
        <v>339</v>
      </c>
      <c r="E11" s="133"/>
      <c r="F11" s="134"/>
      <c r="G11" s="132" t="s">
        <v>339</v>
      </c>
      <c r="H11" s="133"/>
      <c r="I11" s="134"/>
      <c r="J11" s="132" t="s">
        <v>339</v>
      </c>
      <c r="K11" s="133"/>
      <c r="L11" s="134"/>
      <c r="M11" s="132" t="s">
        <v>266</v>
      </c>
      <c r="N11" s="133"/>
      <c r="O11" s="134"/>
      <c r="P11" s="132"/>
      <c r="Q11" s="133"/>
      <c r="R11" s="134"/>
      <c r="S11" s="132"/>
      <c r="T11" s="133"/>
      <c r="U11" s="134"/>
      <c r="V11" s="132"/>
      <c r="W11" s="133"/>
      <c r="X11" s="134"/>
      <c r="Y11" s="132"/>
      <c r="Z11" s="133"/>
      <c r="AA11" s="134"/>
      <c r="AB11" s="132"/>
      <c r="AC11" s="133"/>
      <c r="AD11" s="134"/>
      <c r="AE11" s="132"/>
      <c r="AF11" s="133"/>
      <c r="AG11" s="134"/>
      <c r="AH11" s="132"/>
      <c r="AI11" s="133"/>
      <c r="AJ11" s="134"/>
      <c r="AK11" s="132"/>
      <c r="AL11" s="133"/>
      <c r="AM11" s="134"/>
      <c r="AN11" s="132"/>
      <c r="AO11" s="133"/>
      <c r="AP11" s="134"/>
      <c r="AQ11" s="132"/>
      <c r="AR11" s="133"/>
      <c r="AS11" s="134"/>
      <c r="AT11" s="132"/>
      <c r="AU11" s="133"/>
      <c r="AV11" s="134"/>
      <c r="AW11" s="132"/>
      <c r="AX11" s="133"/>
      <c r="AY11" s="134"/>
      <c r="AZ11" s="132"/>
      <c r="BA11" s="133"/>
      <c r="BB11" s="134"/>
      <c r="BC11" s="132"/>
      <c r="BD11" s="133"/>
      <c r="BE11" s="134"/>
      <c r="BF11" s="132"/>
      <c r="BG11" s="133"/>
      <c r="BH11" s="134"/>
      <c r="BI11" s="104">
        <v>2.4</v>
      </c>
      <c r="BJ11" s="12">
        <f t="shared" si="0"/>
        <v>220</v>
      </c>
    </row>
    <row r="12" spans="1:62" ht="12.75" customHeight="1" thickBot="1">
      <c r="A12" s="103" t="s">
        <v>187</v>
      </c>
      <c r="B12" s="45" t="s">
        <v>119</v>
      </c>
      <c r="C12" s="46" t="s">
        <v>120</v>
      </c>
      <c r="D12" s="132" t="s">
        <v>339</v>
      </c>
      <c r="E12" s="133"/>
      <c r="F12" s="134"/>
      <c r="G12" s="132" t="s">
        <v>339</v>
      </c>
      <c r="H12" s="133"/>
      <c r="I12" s="134"/>
      <c r="J12" s="132" t="s">
        <v>339</v>
      </c>
      <c r="K12" s="133"/>
      <c r="L12" s="134"/>
      <c r="M12" s="132" t="s">
        <v>266</v>
      </c>
      <c r="N12" s="133"/>
      <c r="O12" s="134"/>
      <c r="P12" s="132"/>
      <c r="Q12" s="133"/>
      <c r="R12" s="134"/>
      <c r="S12" s="132"/>
      <c r="T12" s="133"/>
      <c r="U12" s="134"/>
      <c r="V12" s="132"/>
      <c r="W12" s="133"/>
      <c r="X12" s="134"/>
      <c r="Y12" s="132"/>
      <c r="Z12" s="133"/>
      <c r="AA12" s="134"/>
      <c r="AB12" s="132"/>
      <c r="AC12" s="133"/>
      <c r="AD12" s="134"/>
      <c r="AE12" s="132"/>
      <c r="AF12" s="133"/>
      <c r="AG12" s="134"/>
      <c r="AH12" s="132"/>
      <c r="AI12" s="133"/>
      <c r="AJ12" s="134"/>
      <c r="AK12" s="132"/>
      <c r="AL12" s="133"/>
      <c r="AM12" s="134"/>
      <c r="AN12" s="132"/>
      <c r="AO12" s="133"/>
      <c r="AP12" s="134"/>
      <c r="AQ12" s="132"/>
      <c r="AR12" s="133"/>
      <c r="AS12" s="134"/>
      <c r="AT12" s="132"/>
      <c r="AU12" s="133"/>
      <c r="AV12" s="134"/>
      <c r="AW12" s="132"/>
      <c r="AX12" s="133"/>
      <c r="AY12" s="134"/>
      <c r="AZ12" s="132"/>
      <c r="BA12" s="133"/>
      <c r="BB12" s="134"/>
      <c r="BC12" s="132"/>
      <c r="BD12" s="133"/>
      <c r="BE12" s="134"/>
      <c r="BF12" s="132"/>
      <c r="BG12" s="133"/>
      <c r="BH12" s="134"/>
      <c r="BI12" s="104">
        <v>2.4</v>
      </c>
      <c r="BJ12" s="12">
        <f t="shared" si="0"/>
        <v>220</v>
      </c>
    </row>
    <row r="13" spans="1:62" ht="12.75" customHeight="1" thickBot="1">
      <c r="A13" s="103" t="s">
        <v>191</v>
      </c>
      <c r="B13" s="45" t="s">
        <v>113</v>
      </c>
      <c r="C13" s="46" t="s">
        <v>114</v>
      </c>
      <c r="D13" s="132" t="s">
        <v>339</v>
      </c>
      <c r="E13" s="133"/>
      <c r="F13" s="134"/>
      <c r="G13" s="132" t="s">
        <v>339</v>
      </c>
      <c r="H13" s="133"/>
      <c r="I13" s="134"/>
      <c r="J13" s="132" t="s">
        <v>339</v>
      </c>
      <c r="K13" s="133"/>
      <c r="L13" s="134"/>
      <c r="M13" s="132" t="s">
        <v>339</v>
      </c>
      <c r="N13" s="133"/>
      <c r="O13" s="134"/>
      <c r="P13" s="132" t="s">
        <v>266</v>
      </c>
      <c r="Q13" s="133"/>
      <c r="R13" s="134"/>
      <c r="S13" s="132"/>
      <c r="T13" s="133"/>
      <c r="U13" s="134"/>
      <c r="V13" s="132"/>
      <c r="W13" s="133"/>
      <c r="X13" s="134"/>
      <c r="Y13" s="132"/>
      <c r="Z13" s="133"/>
      <c r="AA13" s="134"/>
      <c r="AB13" s="132"/>
      <c r="AC13" s="133"/>
      <c r="AD13" s="134"/>
      <c r="AE13" s="132"/>
      <c r="AF13" s="133"/>
      <c r="AG13" s="134"/>
      <c r="AH13" s="132"/>
      <c r="AI13" s="133"/>
      <c r="AJ13" s="134"/>
      <c r="AK13" s="132"/>
      <c r="AL13" s="133"/>
      <c r="AM13" s="134"/>
      <c r="AN13" s="132"/>
      <c r="AO13" s="133"/>
      <c r="AP13" s="134"/>
      <c r="AQ13" s="132"/>
      <c r="AR13" s="133"/>
      <c r="AS13" s="134"/>
      <c r="AT13" s="132"/>
      <c r="AU13" s="133"/>
      <c r="AV13" s="134"/>
      <c r="AW13" s="132"/>
      <c r="AX13" s="133"/>
      <c r="AY13" s="134"/>
      <c r="AZ13" s="132"/>
      <c r="BA13" s="133"/>
      <c r="BB13" s="134"/>
      <c r="BC13" s="132"/>
      <c r="BD13" s="133"/>
      <c r="BE13" s="134"/>
      <c r="BF13" s="132"/>
      <c r="BG13" s="133"/>
      <c r="BH13" s="134"/>
      <c r="BI13" s="104">
        <v>2.6</v>
      </c>
      <c r="BJ13" s="12">
        <f t="shared" si="0"/>
        <v>264</v>
      </c>
    </row>
    <row r="14" spans="1:62" ht="12.75" customHeight="1" thickBot="1">
      <c r="A14" s="103" t="s">
        <v>192</v>
      </c>
      <c r="B14" s="45" t="s">
        <v>93</v>
      </c>
      <c r="C14" s="46" t="s">
        <v>94</v>
      </c>
      <c r="D14" s="132"/>
      <c r="E14" s="133"/>
      <c r="F14" s="134"/>
      <c r="G14" s="132"/>
      <c r="H14" s="133"/>
      <c r="I14" s="134"/>
      <c r="J14" s="132"/>
      <c r="K14" s="133"/>
      <c r="L14" s="134"/>
      <c r="M14" s="132" t="s">
        <v>339</v>
      </c>
      <c r="N14" s="133"/>
      <c r="O14" s="134"/>
      <c r="P14" s="132" t="s">
        <v>339</v>
      </c>
      <c r="Q14" s="133"/>
      <c r="R14" s="134"/>
      <c r="S14" s="132" t="s">
        <v>339</v>
      </c>
      <c r="T14" s="133"/>
      <c r="U14" s="134"/>
      <c r="V14" s="132" t="s">
        <v>339</v>
      </c>
      <c r="W14" s="133"/>
      <c r="X14" s="134"/>
      <c r="Y14" s="132" t="s">
        <v>339</v>
      </c>
      <c r="Z14" s="133"/>
      <c r="AA14" s="134"/>
      <c r="AB14" s="132" t="s">
        <v>339</v>
      </c>
      <c r="AC14" s="133"/>
      <c r="AD14" s="134"/>
      <c r="AE14" s="132" t="s">
        <v>339</v>
      </c>
      <c r="AF14" s="133"/>
      <c r="AG14" s="134"/>
      <c r="AH14" s="132" t="s">
        <v>342</v>
      </c>
      <c r="AI14" s="133"/>
      <c r="AJ14" s="134"/>
      <c r="AK14" s="132" t="s">
        <v>266</v>
      </c>
      <c r="AL14" s="133"/>
      <c r="AM14" s="134"/>
      <c r="AN14" s="132"/>
      <c r="AO14" s="133"/>
      <c r="AP14" s="134"/>
      <c r="AQ14" s="132"/>
      <c r="AR14" s="133"/>
      <c r="AS14" s="134"/>
      <c r="AT14" s="132"/>
      <c r="AU14" s="133"/>
      <c r="AV14" s="134"/>
      <c r="AW14" s="132"/>
      <c r="AX14" s="133"/>
      <c r="AY14" s="134"/>
      <c r="AZ14" s="132"/>
      <c r="BA14" s="133"/>
      <c r="BB14" s="134"/>
      <c r="BC14" s="132"/>
      <c r="BD14" s="133"/>
      <c r="BE14" s="134"/>
      <c r="BF14" s="132"/>
      <c r="BG14" s="133"/>
      <c r="BH14" s="134"/>
      <c r="BI14" s="104">
        <v>3.5</v>
      </c>
      <c r="BJ14" s="12">
        <f t="shared" si="0"/>
        <v>482</v>
      </c>
    </row>
    <row r="15" spans="1:62" ht="12.75" customHeight="1" thickBot="1">
      <c r="A15" s="103" t="s">
        <v>193</v>
      </c>
      <c r="B15" s="45" t="s">
        <v>154</v>
      </c>
      <c r="C15" s="46" t="s">
        <v>155</v>
      </c>
      <c r="D15" s="132" t="s">
        <v>339</v>
      </c>
      <c r="E15" s="133"/>
      <c r="F15" s="134"/>
      <c r="G15" s="132" t="s">
        <v>340</v>
      </c>
      <c r="H15" s="133"/>
      <c r="I15" s="134"/>
      <c r="J15" s="132" t="s">
        <v>339</v>
      </c>
      <c r="K15" s="133"/>
      <c r="L15" s="134"/>
      <c r="M15" s="132" t="s">
        <v>340</v>
      </c>
      <c r="N15" s="133"/>
      <c r="O15" s="134"/>
      <c r="P15" s="132" t="s">
        <v>339</v>
      </c>
      <c r="Q15" s="133"/>
      <c r="R15" s="134"/>
      <c r="S15" s="132" t="s">
        <v>339</v>
      </c>
      <c r="T15" s="133"/>
      <c r="U15" s="134"/>
      <c r="V15" s="132" t="s">
        <v>339</v>
      </c>
      <c r="W15" s="133"/>
      <c r="X15" s="134"/>
      <c r="Y15" s="132" t="s">
        <v>266</v>
      </c>
      <c r="Z15" s="133"/>
      <c r="AA15" s="134"/>
      <c r="AB15" s="132"/>
      <c r="AC15" s="133"/>
      <c r="AD15" s="134"/>
      <c r="AE15" s="132"/>
      <c r="AF15" s="133"/>
      <c r="AG15" s="134"/>
      <c r="AH15" s="132"/>
      <c r="AI15" s="133"/>
      <c r="AJ15" s="134"/>
      <c r="AK15" s="132"/>
      <c r="AL15" s="133"/>
      <c r="AM15" s="134"/>
      <c r="AN15" s="132"/>
      <c r="AO15" s="133"/>
      <c r="AP15" s="134"/>
      <c r="AQ15" s="132"/>
      <c r="AR15" s="133"/>
      <c r="AS15" s="134"/>
      <c r="AT15" s="132"/>
      <c r="AU15" s="133"/>
      <c r="AV15" s="134"/>
      <c r="AW15" s="132"/>
      <c r="AX15" s="133"/>
      <c r="AY15" s="134"/>
      <c r="AZ15" s="132"/>
      <c r="BA15" s="133"/>
      <c r="BB15" s="134"/>
      <c r="BC15" s="132"/>
      <c r="BD15" s="133"/>
      <c r="BE15" s="134"/>
      <c r="BF15" s="132"/>
      <c r="BG15" s="133"/>
      <c r="BH15" s="134"/>
      <c r="BI15" s="104">
        <v>3.1</v>
      </c>
      <c r="BJ15" s="12">
        <f t="shared" si="0"/>
        <v>381</v>
      </c>
    </row>
    <row r="16" spans="1:62" ht="12.75" customHeight="1" thickBot="1">
      <c r="A16" s="103" t="s">
        <v>194</v>
      </c>
      <c r="B16" s="45" t="s">
        <v>205</v>
      </c>
      <c r="C16" s="46" t="s">
        <v>206</v>
      </c>
      <c r="D16" s="132" t="s">
        <v>339</v>
      </c>
      <c r="E16" s="133"/>
      <c r="F16" s="134"/>
      <c r="G16" s="132" t="s">
        <v>339</v>
      </c>
      <c r="H16" s="133"/>
      <c r="I16" s="134"/>
      <c r="J16" s="132" t="s">
        <v>339</v>
      </c>
      <c r="K16" s="133"/>
      <c r="L16" s="134"/>
      <c r="M16" s="132" t="s">
        <v>339</v>
      </c>
      <c r="N16" s="133"/>
      <c r="O16" s="134"/>
      <c r="P16" s="132" t="s">
        <v>266</v>
      </c>
      <c r="Q16" s="133"/>
      <c r="R16" s="134"/>
      <c r="S16" s="132"/>
      <c r="T16" s="133"/>
      <c r="U16" s="134"/>
      <c r="V16" s="132"/>
      <c r="W16" s="133"/>
      <c r="X16" s="134"/>
      <c r="Y16" s="132"/>
      <c r="Z16" s="133"/>
      <c r="AA16" s="134"/>
      <c r="AB16" s="132"/>
      <c r="AC16" s="133"/>
      <c r="AD16" s="134"/>
      <c r="AE16" s="132"/>
      <c r="AF16" s="133"/>
      <c r="AG16" s="134"/>
      <c r="AH16" s="132"/>
      <c r="AI16" s="133"/>
      <c r="AJ16" s="134"/>
      <c r="AK16" s="132"/>
      <c r="AL16" s="133"/>
      <c r="AM16" s="134"/>
      <c r="AN16" s="132"/>
      <c r="AO16" s="133"/>
      <c r="AP16" s="134"/>
      <c r="AQ16" s="132"/>
      <c r="AR16" s="133"/>
      <c r="AS16" s="134"/>
      <c r="AT16" s="132"/>
      <c r="AU16" s="133"/>
      <c r="AV16" s="134"/>
      <c r="AW16" s="132"/>
      <c r="AX16" s="133"/>
      <c r="AY16" s="134"/>
      <c r="AZ16" s="132"/>
      <c r="BA16" s="133"/>
      <c r="BB16" s="134"/>
      <c r="BC16" s="132"/>
      <c r="BD16" s="133"/>
      <c r="BE16" s="134"/>
      <c r="BF16" s="132"/>
      <c r="BG16" s="133"/>
      <c r="BH16" s="134"/>
      <c r="BI16" s="104">
        <v>2.6</v>
      </c>
      <c r="BJ16" s="12">
        <f t="shared" si="0"/>
        <v>264</v>
      </c>
    </row>
    <row r="17" spans="1:62" ht="12.75" customHeight="1" thickBot="1">
      <c r="A17" s="103" t="s">
        <v>195</v>
      </c>
      <c r="B17" s="45" t="s">
        <v>122</v>
      </c>
      <c r="C17" s="46" t="s">
        <v>123</v>
      </c>
      <c r="D17" s="132" t="s">
        <v>342</v>
      </c>
      <c r="E17" s="133"/>
      <c r="F17" s="134"/>
      <c r="G17" s="132" t="s">
        <v>339</v>
      </c>
      <c r="H17" s="133"/>
      <c r="I17" s="134"/>
      <c r="J17" s="132" t="s">
        <v>340</v>
      </c>
      <c r="K17" s="133"/>
      <c r="L17" s="134"/>
      <c r="M17" s="132" t="s">
        <v>266</v>
      </c>
      <c r="N17" s="133"/>
      <c r="O17" s="134"/>
      <c r="P17" s="132"/>
      <c r="Q17" s="133"/>
      <c r="R17" s="134"/>
      <c r="S17" s="132"/>
      <c r="T17" s="133"/>
      <c r="U17" s="134"/>
      <c r="V17" s="132"/>
      <c r="W17" s="133"/>
      <c r="X17" s="134"/>
      <c r="Y17" s="132"/>
      <c r="Z17" s="133"/>
      <c r="AA17" s="134"/>
      <c r="AB17" s="132"/>
      <c r="AC17" s="133"/>
      <c r="AD17" s="134"/>
      <c r="AE17" s="132"/>
      <c r="AF17" s="133"/>
      <c r="AG17" s="134"/>
      <c r="AH17" s="132"/>
      <c r="AI17" s="133"/>
      <c r="AJ17" s="134"/>
      <c r="AK17" s="132"/>
      <c r="AL17" s="133"/>
      <c r="AM17" s="134"/>
      <c r="AN17" s="132"/>
      <c r="AO17" s="133"/>
      <c r="AP17" s="134"/>
      <c r="AQ17" s="132"/>
      <c r="AR17" s="133"/>
      <c r="AS17" s="134"/>
      <c r="AT17" s="132"/>
      <c r="AU17" s="133"/>
      <c r="AV17" s="134"/>
      <c r="AW17" s="132"/>
      <c r="AX17" s="133"/>
      <c r="AY17" s="134"/>
      <c r="AZ17" s="132"/>
      <c r="BA17" s="133"/>
      <c r="BB17" s="134"/>
      <c r="BC17" s="132"/>
      <c r="BD17" s="133"/>
      <c r="BE17" s="134"/>
      <c r="BF17" s="132"/>
      <c r="BG17" s="133"/>
      <c r="BH17" s="134"/>
      <c r="BI17" s="104">
        <v>2.4</v>
      </c>
      <c r="BJ17" s="12">
        <f t="shared" si="0"/>
        <v>220</v>
      </c>
    </row>
    <row r="18" spans="1:62" ht="12.75" customHeight="1" thickBot="1">
      <c r="A18" s="103" t="s">
        <v>196</v>
      </c>
      <c r="B18" s="45" t="s">
        <v>84</v>
      </c>
      <c r="C18" s="46" t="s">
        <v>152</v>
      </c>
      <c r="D18" s="132" t="s">
        <v>339</v>
      </c>
      <c r="E18" s="133"/>
      <c r="F18" s="134"/>
      <c r="G18" s="132" t="s">
        <v>339</v>
      </c>
      <c r="H18" s="133"/>
      <c r="I18" s="134"/>
      <c r="J18" s="132" t="s">
        <v>266</v>
      </c>
      <c r="K18" s="133"/>
      <c r="L18" s="134"/>
      <c r="M18" s="132"/>
      <c r="N18" s="133"/>
      <c r="O18" s="134"/>
      <c r="P18" s="132"/>
      <c r="Q18" s="133"/>
      <c r="R18" s="134"/>
      <c r="S18" s="132"/>
      <c r="T18" s="133"/>
      <c r="U18" s="134"/>
      <c r="V18" s="132"/>
      <c r="W18" s="133"/>
      <c r="X18" s="134"/>
      <c r="Y18" s="132"/>
      <c r="Z18" s="133"/>
      <c r="AA18" s="134"/>
      <c r="AB18" s="132"/>
      <c r="AC18" s="133"/>
      <c r="AD18" s="134"/>
      <c r="AE18" s="132"/>
      <c r="AF18" s="133"/>
      <c r="AG18" s="134"/>
      <c r="AH18" s="132"/>
      <c r="AI18" s="133"/>
      <c r="AJ18" s="134"/>
      <c r="AK18" s="132"/>
      <c r="AL18" s="133"/>
      <c r="AM18" s="134"/>
      <c r="AN18" s="132"/>
      <c r="AO18" s="133"/>
      <c r="AP18" s="134"/>
      <c r="AQ18" s="132"/>
      <c r="AR18" s="133"/>
      <c r="AS18" s="134"/>
      <c r="AT18" s="132"/>
      <c r="AU18" s="133"/>
      <c r="AV18" s="134"/>
      <c r="AW18" s="132"/>
      <c r="AX18" s="133"/>
      <c r="AY18" s="134"/>
      <c r="AZ18" s="132"/>
      <c r="BA18" s="133"/>
      <c r="BB18" s="134"/>
      <c r="BC18" s="132"/>
      <c r="BD18" s="133"/>
      <c r="BE18" s="134"/>
      <c r="BF18" s="132"/>
      <c r="BG18" s="133"/>
      <c r="BH18" s="134"/>
      <c r="BI18" s="104">
        <v>2.2</v>
      </c>
      <c r="BJ18" s="12">
        <f t="shared" si="0"/>
        <v>179</v>
      </c>
    </row>
    <row r="19" spans="1:62" ht="12.75" customHeight="1" thickBot="1">
      <c r="A19" s="103" t="s">
        <v>197</v>
      </c>
      <c r="B19" s="45" t="s">
        <v>110</v>
      </c>
      <c r="C19" s="46" t="s">
        <v>54</v>
      </c>
      <c r="D19" s="132" t="s">
        <v>339</v>
      </c>
      <c r="E19" s="133"/>
      <c r="F19" s="134"/>
      <c r="G19" s="132" t="s">
        <v>339</v>
      </c>
      <c r="H19" s="133"/>
      <c r="I19" s="134"/>
      <c r="J19" s="132" t="s">
        <v>340</v>
      </c>
      <c r="K19" s="133"/>
      <c r="L19" s="134"/>
      <c r="M19" s="132" t="s">
        <v>266</v>
      </c>
      <c r="N19" s="133"/>
      <c r="O19" s="134"/>
      <c r="P19" s="132"/>
      <c r="Q19" s="133"/>
      <c r="R19" s="134"/>
      <c r="S19" s="132"/>
      <c r="T19" s="133"/>
      <c r="U19" s="134"/>
      <c r="V19" s="132"/>
      <c r="W19" s="133"/>
      <c r="X19" s="134"/>
      <c r="Y19" s="132"/>
      <c r="Z19" s="133"/>
      <c r="AA19" s="134"/>
      <c r="AB19" s="132"/>
      <c r="AC19" s="133"/>
      <c r="AD19" s="134"/>
      <c r="AE19" s="132"/>
      <c r="AF19" s="133"/>
      <c r="AG19" s="134"/>
      <c r="AH19" s="132"/>
      <c r="AI19" s="133"/>
      <c r="AJ19" s="134"/>
      <c r="AK19" s="132"/>
      <c r="AL19" s="133"/>
      <c r="AM19" s="134"/>
      <c r="AN19" s="132"/>
      <c r="AO19" s="133"/>
      <c r="AP19" s="134"/>
      <c r="AQ19" s="132"/>
      <c r="AR19" s="133"/>
      <c r="AS19" s="134"/>
      <c r="AT19" s="132"/>
      <c r="AU19" s="133"/>
      <c r="AV19" s="134"/>
      <c r="AW19" s="132"/>
      <c r="AX19" s="133"/>
      <c r="AY19" s="134"/>
      <c r="AZ19" s="132"/>
      <c r="BA19" s="133"/>
      <c r="BB19" s="134"/>
      <c r="BC19" s="132"/>
      <c r="BD19" s="133"/>
      <c r="BE19" s="134"/>
      <c r="BF19" s="132"/>
      <c r="BG19" s="133"/>
      <c r="BH19" s="134"/>
      <c r="BI19" s="104">
        <v>2.4</v>
      </c>
      <c r="BJ19" s="12">
        <f t="shared" si="0"/>
        <v>220</v>
      </c>
    </row>
    <row r="20" spans="1:62" ht="12.75" customHeight="1" thickBot="1">
      <c r="A20" s="103" t="s">
        <v>198</v>
      </c>
      <c r="B20" s="45" t="s">
        <v>56</v>
      </c>
      <c r="C20" s="46" t="s">
        <v>116</v>
      </c>
      <c r="D20" s="132" t="s">
        <v>342</v>
      </c>
      <c r="E20" s="133"/>
      <c r="F20" s="134"/>
      <c r="G20" s="132" t="s">
        <v>342</v>
      </c>
      <c r="H20" s="133"/>
      <c r="I20" s="134"/>
      <c r="J20" s="132" t="s">
        <v>339</v>
      </c>
      <c r="K20" s="133"/>
      <c r="L20" s="134"/>
      <c r="M20" s="132" t="s">
        <v>266</v>
      </c>
      <c r="N20" s="133"/>
      <c r="O20" s="134"/>
      <c r="P20" s="132"/>
      <c r="Q20" s="133"/>
      <c r="R20" s="134"/>
      <c r="S20" s="132"/>
      <c r="T20" s="133"/>
      <c r="U20" s="134"/>
      <c r="V20" s="132"/>
      <c r="W20" s="133"/>
      <c r="X20" s="134"/>
      <c r="Y20" s="132"/>
      <c r="Z20" s="133"/>
      <c r="AA20" s="134"/>
      <c r="AB20" s="132"/>
      <c r="AC20" s="133"/>
      <c r="AD20" s="134"/>
      <c r="AE20" s="132"/>
      <c r="AF20" s="133"/>
      <c r="AG20" s="134"/>
      <c r="AH20" s="132"/>
      <c r="AI20" s="133"/>
      <c r="AJ20" s="134"/>
      <c r="AK20" s="132"/>
      <c r="AL20" s="133"/>
      <c r="AM20" s="134"/>
      <c r="AN20" s="132"/>
      <c r="AO20" s="133"/>
      <c r="AP20" s="134"/>
      <c r="AQ20" s="132"/>
      <c r="AR20" s="133"/>
      <c r="AS20" s="134"/>
      <c r="AT20" s="132"/>
      <c r="AU20" s="133"/>
      <c r="AV20" s="134"/>
      <c r="AW20" s="132"/>
      <c r="AX20" s="133"/>
      <c r="AY20" s="134"/>
      <c r="AZ20" s="132"/>
      <c r="BA20" s="133"/>
      <c r="BB20" s="134"/>
      <c r="BC20" s="132"/>
      <c r="BD20" s="133"/>
      <c r="BE20" s="134"/>
      <c r="BF20" s="132"/>
      <c r="BG20" s="133"/>
      <c r="BH20" s="134"/>
      <c r="BI20" s="104">
        <v>2.4</v>
      </c>
      <c r="BJ20" s="12">
        <f t="shared" si="0"/>
        <v>220</v>
      </c>
    </row>
    <row r="21" spans="1:62" ht="12.75" customHeight="1" thickBot="1">
      <c r="A21" s="103" t="s">
        <v>221</v>
      </c>
      <c r="B21" s="45" t="s">
        <v>95</v>
      </c>
      <c r="C21" s="46" t="s">
        <v>96</v>
      </c>
      <c r="D21" s="132"/>
      <c r="E21" s="133"/>
      <c r="F21" s="134"/>
      <c r="G21" s="132"/>
      <c r="H21" s="133"/>
      <c r="I21" s="134"/>
      <c r="J21" s="132" t="s">
        <v>340</v>
      </c>
      <c r="K21" s="133"/>
      <c r="L21" s="134"/>
      <c r="M21" s="132" t="s">
        <v>340</v>
      </c>
      <c r="N21" s="133"/>
      <c r="O21" s="134"/>
      <c r="P21" s="132" t="s">
        <v>340</v>
      </c>
      <c r="Q21" s="133"/>
      <c r="R21" s="134"/>
      <c r="S21" s="132" t="s">
        <v>266</v>
      </c>
      <c r="T21" s="133"/>
      <c r="U21" s="134"/>
      <c r="V21" s="132"/>
      <c r="W21" s="133"/>
      <c r="X21" s="134"/>
      <c r="Y21" s="132"/>
      <c r="Z21" s="133"/>
      <c r="AA21" s="134"/>
      <c r="AB21" s="132"/>
      <c r="AC21" s="133"/>
      <c r="AD21" s="134"/>
      <c r="AE21" s="132"/>
      <c r="AF21" s="133"/>
      <c r="AG21" s="134"/>
      <c r="AH21" s="132"/>
      <c r="AI21" s="133"/>
      <c r="AJ21" s="134"/>
      <c r="AK21" s="132"/>
      <c r="AL21" s="133"/>
      <c r="AM21" s="134"/>
      <c r="AN21" s="132"/>
      <c r="AO21" s="133"/>
      <c r="AP21" s="134"/>
      <c r="AQ21" s="132"/>
      <c r="AR21" s="133"/>
      <c r="AS21" s="134"/>
      <c r="AT21" s="132"/>
      <c r="AU21" s="133"/>
      <c r="AV21" s="134"/>
      <c r="AW21" s="132"/>
      <c r="AX21" s="133"/>
      <c r="AY21" s="134"/>
      <c r="AZ21" s="132"/>
      <c r="BA21" s="133"/>
      <c r="BB21" s="134"/>
      <c r="BC21" s="132"/>
      <c r="BD21" s="133"/>
      <c r="BE21" s="134"/>
      <c r="BF21" s="132"/>
      <c r="BG21" s="133"/>
      <c r="BH21" s="134"/>
      <c r="BI21" s="104">
        <v>2.8</v>
      </c>
      <c r="BJ21" s="12">
        <f t="shared" si="0"/>
        <v>309</v>
      </c>
    </row>
    <row r="22" spans="1:62" ht="12.75" customHeight="1" thickBot="1">
      <c r="A22" s="103" t="s">
        <v>222</v>
      </c>
      <c r="B22" s="45" t="s">
        <v>72</v>
      </c>
      <c r="C22" s="46" t="s">
        <v>125</v>
      </c>
      <c r="D22" s="132"/>
      <c r="E22" s="133"/>
      <c r="F22" s="134"/>
      <c r="G22" s="132" t="s">
        <v>340</v>
      </c>
      <c r="H22" s="133"/>
      <c r="I22" s="134"/>
      <c r="J22" s="132" t="s">
        <v>266</v>
      </c>
      <c r="K22" s="133"/>
      <c r="L22" s="134"/>
      <c r="M22" s="132"/>
      <c r="N22" s="133"/>
      <c r="O22" s="134"/>
      <c r="P22" s="132"/>
      <c r="Q22" s="133"/>
      <c r="R22" s="134"/>
      <c r="S22" s="132"/>
      <c r="T22" s="133"/>
      <c r="U22" s="134"/>
      <c r="V22" s="132"/>
      <c r="W22" s="133"/>
      <c r="X22" s="134"/>
      <c r="Y22" s="132"/>
      <c r="Z22" s="133"/>
      <c r="AA22" s="134"/>
      <c r="AB22" s="132"/>
      <c r="AC22" s="133"/>
      <c r="AD22" s="134"/>
      <c r="AE22" s="132"/>
      <c r="AF22" s="133"/>
      <c r="AG22" s="134"/>
      <c r="AH22" s="132"/>
      <c r="AI22" s="133"/>
      <c r="AJ22" s="134"/>
      <c r="AK22" s="132"/>
      <c r="AL22" s="133"/>
      <c r="AM22" s="134"/>
      <c r="AN22" s="132"/>
      <c r="AO22" s="133"/>
      <c r="AP22" s="134"/>
      <c r="AQ22" s="132"/>
      <c r="AR22" s="133"/>
      <c r="AS22" s="134"/>
      <c r="AT22" s="132"/>
      <c r="AU22" s="133"/>
      <c r="AV22" s="134"/>
      <c r="AW22" s="132"/>
      <c r="AX22" s="133"/>
      <c r="AY22" s="134"/>
      <c r="AZ22" s="132"/>
      <c r="BA22" s="133"/>
      <c r="BB22" s="134"/>
      <c r="BC22" s="132"/>
      <c r="BD22" s="133"/>
      <c r="BE22" s="134"/>
      <c r="BF22" s="132"/>
      <c r="BG22" s="133"/>
      <c r="BH22" s="134"/>
      <c r="BI22" s="104">
        <v>2.2</v>
      </c>
      <c r="BJ22" s="12">
        <f t="shared" si="0"/>
        <v>179</v>
      </c>
    </row>
    <row r="23" spans="1:62" ht="12.75" customHeight="1">
      <c r="A23" s="110"/>
      <c r="B23" s="106"/>
      <c r="C23" s="107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4"/>
      <c r="BJ23" s="32"/>
    </row>
    <row r="24" spans="1:62" ht="12.75" customHeight="1">
      <c r="A24" s="110"/>
      <c r="B24" s="106"/>
      <c r="C24" s="107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4"/>
      <c r="BJ24" s="32"/>
    </row>
    <row r="25" spans="1:62" ht="12.75" customHeight="1">
      <c r="A25" s="110"/>
      <c r="B25" s="106"/>
      <c r="C25" s="10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4"/>
      <c r="BJ25" s="32"/>
    </row>
    <row r="26" spans="1:62" ht="12.75" customHeight="1">
      <c r="A26" s="110"/>
      <c r="B26" s="106"/>
      <c r="C26" s="107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4"/>
      <c r="BJ26" s="32"/>
    </row>
    <row r="27" spans="1:62" ht="12.75" customHeight="1">
      <c r="A27" s="110"/>
      <c r="B27" s="106"/>
      <c r="C27" s="107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4"/>
      <c r="BJ27" s="32"/>
    </row>
    <row r="28" spans="1:62" ht="12.75" customHeight="1">
      <c r="A28" s="110"/>
      <c r="B28" s="106"/>
      <c r="C28" s="107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4"/>
      <c r="BJ28" s="32"/>
    </row>
    <row r="29" spans="1:62" ht="12.75" customHeight="1">
      <c r="A29" s="110"/>
      <c r="B29" s="106"/>
      <c r="C29" s="107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4"/>
      <c r="BJ29" s="32"/>
    </row>
    <row r="30" spans="1:62" ht="12.75" customHeight="1">
      <c r="A30" s="110"/>
      <c r="B30" s="106"/>
      <c r="C30" s="107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4"/>
      <c r="BJ30" s="32"/>
    </row>
    <row r="31" spans="1:62" ht="12.75" customHeight="1">
      <c r="A31" s="110"/>
      <c r="B31" s="106"/>
      <c r="C31" s="107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4"/>
      <c r="BJ31" s="32"/>
    </row>
    <row r="32" spans="1:62" ht="12.75" customHeight="1">
      <c r="A32" s="110"/>
      <c r="B32" s="106"/>
      <c r="C32" s="107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4"/>
      <c r="BJ32" s="32"/>
    </row>
    <row r="33" spans="1:62" ht="11.25" customHeight="1">
      <c r="A33" s="110"/>
      <c r="B33" s="106"/>
      <c r="C33" s="107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4"/>
      <c r="BJ33" s="32"/>
    </row>
    <row r="34" spans="1:62" ht="12.75" customHeight="1">
      <c r="A34" s="110"/>
      <c r="B34" s="106"/>
      <c r="C34" s="107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4"/>
      <c r="BJ34" s="32"/>
    </row>
    <row r="35" spans="1:62" ht="12.75" customHeight="1">
      <c r="A35" s="110"/>
      <c r="B35" s="106"/>
      <c r="C35" s="107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4"/>
      <c r="BJ35" s="32"/>
    </row>
    <row r="36" spans="1:62" ht="12.75" customHeight="1">
      <c r="A36" s="110"/>
      <c r="B36" s="106"/>
      <c r="C36" s="107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4"/>
      <c r="BJ36" s="32"/>
    </row>
    <row r="37" spans="1:62" ht="12.75" customHeight="1">
      <c r="A37" s="110"/>
      <c r="B37" s="106"/>
      <c r="C37" s="107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4"/>
      <c r="BJ37" s="32"/>
    </row>
    <row r="38" spans="1:62" ht="12.75" customHeight="1">
      <c r="A38" s="110"/>
      <c r="B38" s="106"/>
      <c r="C38" s="107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4"/>
      <c r="BJ38" s="32"/>
    </row>
    <row r="39" spans="1:62" ht="12.75" customHeight="1">
      <c r="A39" s="110"/>
      <c r="B39" s="106"/>
      <c r="C39" s="10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4"/>
      <c r="BJ39" s="32"/>
    </row>
    <row r="40" spans="1:62" ht="12.75" customHeight="1">
      <c r="A40" s="110"/>
      <c r="B40" s="106"/>
      <c r="C40" s="107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4"/>
      <c r="BJ40" s="32"/>
    </row>
    <row r="41" spans="1:60" s="93" customFormat="1" ht="5.25">
      <c r="A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</row>
    <row r="42" spans="2:8" ht="15.75">
      <c r="B42" s="94" t="s">
        <v>242</v>
      </c>
      <c r="H42" s="56" t="s">
        <v>185</v>
      </c>
    </row>
    <row r="43" spans="1:2" s="93" customFormat="1" ht="6" thickBot="1">
      <c r="A43" s="92"/>
      <c r="B43" s="96"/>
    </row>
    <row r="44" spans="1:62" ht="13.5" thickBot="1">
      <c r="A44" s="115" t="s">
        <v>190</v>
      </c>
      <c r="B44" s="116" t="s">
        <v>3</v>
      </c>
      <c r="C44" s="117" t="s">
        <v>4</v>
      </c>
      <c r="D44" s="132" t="s">
        <v>328</v>
      </c>
      <c r="E44" s="133"/>
      <c r="F44" s="134"/>
      <c r="G44" s="132" t="s">
        <v>329</v>
      </c>
      <c r="H44" s="133"/>
      <c r="I44" s="134"/>
      <c r="J44" s="132" t="s">
        <v>330</v>
      </c>
      <c r="K44" s="133"/>
      <c r="L44" s="134"/>
      <c r="M44" s="132" t="s">
        <v>337</v>
      </c>
      <c r="N44" s="133"/>
      <c r="O44" s="134"/>
      <c r="P44" s="132" t="s">
        <v>331</v>
      </c>
      <c r="Q44" s="133"/>
      <c r="R44" s="134"/>
      <c r="S44" s="132" t="s">
        <v>332</v>
      </c>
      <c r="T44" s="133"/>
      <c r="U44" s="134"/>
      <c r="V44" s="132" t="s">
        <v>333</v>
      </c>
      <c r="W44" s="133"/>
      <c r="X44" s="134"/>
      <c r="Y44" s="132" t="s">
        <v>334</v>
      </c>
      <c r="Z44" s="133"/>
      <c r="AA44" s="134"/>
      <c r="AB44" s="132" t="s">
        <v>335</v>
      </c>
      <c r="AC44" s="133"/>
      <c r="AD44" s="134"/>
      <c r="AE44" s="132" t="s">
        <v>336</v>
      </c>
      <c r="AF44" s="133"/>
      <c r="AG44" s="134"/>
      <c r="AH44" s="132" t="s">
        <v>343</v>
      </c>
      <c r="AI44" s="133"/>
      <c r="AJ44" s="134"/>
      <c r="AK44" s="132" t="s">
        <v>344</v>
      </c>
      <c r="AL44" s="133"/>
      <c r="AM44" s="134"/>
      <c r="AN44" s="132" t="s">
        <v>345</v>
      </c>
      <c r="AO44" s="133"/>
      <c r="AP44" s="134"/>
      <c r="AQ44" s="132" t="s">
        <v>346</v>
      </c>
      <c r="AR44" s="133"/>
      <c r="AS44" s="134"/>
      <c r="AT44" s="132" t="s">
        <v>347</v>
      </c>
      <c r="AU44" s="133"/>
      <c r="AV44" s="134"/>
      <c r="AW44" s="132" t="s">
        <v>348</v>
      </c>
      <c r="AX44" s="133"/>
      <c r="AY44" s="134"/>
      <c r="AZ44" s="132" t="s">
        <v>349</v>
      </c>
      <c r="BA44" s="133"/>
      <c r="BB44" s="134"/>
      <c r="BC44" s="132"/>
      <c r="BD44" s="133"/>
      <c r="BE44" s="134"/>
      <c r="BF44" s="132"/>
      <c r="BG44" s="133"/>
      <c r="BH44" s="134"/>
      <c r="BI44" s="101" t="s">
        <v>179</v>
      </c>
      <c r="BJ44" s="102" t="s">
        <v>180</v>
      </c>
    </row>
    <row r="45" spans="1:62" ht="12.75" customHeight="1" thickBot="1">
      <c r="A45" s="103" t="s">
        <v>175</v>
      </c>
      <c r="B45" s="45" t="s">
        <v>232</v>
      </c>
      <c r="C45" s="46" t="s">
        <v>233</v>
      </c>
      <c r="D45" s="132"/>
      <c r="E45" s="133"/>
      <c r="F45" s="134"/>
      <c r="G45" s="132"/>
      <c r="H45" s="133"/>
      <c r="I45" s="134"/>
      <c r="J45" s="132"/>
      <c r="K45" s="133"/>
      <c r="L45" s="134"/>
      <c r="M45" s="132" t="s">
        <v>339</v>
      </c>
      <c r="N45" s="133"/>
      <c r="O45" s="134"/>
      <c r="P45" s="132" t="s">
        <v>243</v>
      </c>
      <c r="Q45" s="133"/>
      <c r="R45" s="134"/>
      <c r="S45" s="132" t="s">
        <v>339</v>
      </c>
      <c r="T45" s="133"/>
      <c r="U45" s="134"/>
      <c r="V45" s="132" t="s">
        <v>339</v>
      </c>
      <c r="W45" s="133"/>
      <c r="X45" s="134"/>
      <c r="Y45" s="132" t="s">
        <v>339</v>
      </c>
      <c r="Z45" s="133"/>
      <c r="AA45" s="134"/>
      <c r="AB45" s="132" t="s">
        <v>340</v>
      </c>
      <c r="AC45" s="133"/>
      <c r="AD45" s="134"/>
      <c r="AE45" s="132" t="s">
        <v>339</v>
      </c>
      <c r="AF45" s="133"/>
      <c r="AG45" s="134"/>
      <c r="AH45" s="132" t="s">
        <v>266</v>
      </c>
      <c r="AI45" s="133"/>
      <c r="AJ45" s="134"/>
      <c r="AK45" s="132"/>
      <c r="AL45" s="133"/>
      <c r="AM45" s="134"/>
      <c r="AN45" s="132"/>
      <c r="AO45" s="133"/>
      <c r="AP45" s="134"/>
      <c r="AQ45" s="132"/>
      <c r="AR45" s="133"/>
      <c r="AS45" s="134"/>
      <c r="AT45" s="132"/>
      <c r="AU45" s="133"/>
      <c r="AV45" s="134"/>
      <c r="AW45" s="132"/>
      <c r="AX45" s="133"/>
      <c r="AY45" s="134"/>
      <c r="AZ45" s="132"/>
      <c r="BA45" s="133"/>
      <c r="BB45" s="134"/>
      <c r="BC45" s="132"/>
      <c r="BD45" s="133"/>
      <c r="BE45" s="134"/>
      <c r="BF45" s="132"/>
      <c r="BG45" s="133"/>
      <c r="BH45" s="134"/>
      <c r="BI45" s="104">
        <v>3.6</v>
      </c>
      <c r="BJ45" s="12">
        <f aca="true" t="shared" si="1" ref="BJ45:BJ60">IF(ISBLANK(BI45),"",TRUNC(0.2797*(BI45*100-100)^1.35))</f>
        <v>509</v>
      </c>
    </row>
    <row r="46" spans="1:62" ht="12.75" customHeight="1" thickBot="1">
      <c r="A46" s="103" t="s">
        <v>181</v>
      </c>
      <c r="B46" s="45" t="s">
        <v>56</v>
      </c>
      <c r="C46" s="46" t="s">
        <v>57</v>
      </c>
      <c r="D46" s="132"/>
      <c r="E46" s="133"/>
      <c r="F46" s="134"/>
      <c r="G46" s="132"/>
      <c r="H46" s="133"/>
      <c r="I46" s="134"/>
      <c r="J46" s="132" t="s">
        <v>339</v>
      </c>
      <c r="K46" s="133"/>
      <c r="L46" s="134"/>
      <c r="M46" s="132" t="s">
        <v>339</v>
      </c>
      <c r="N46" s="133"/>
      <c r="O46" s="134"/>
      <c r="P46" s="132" t="s">
        <v>243</v>
      </c>
      <c r="Q46" s="133"/>
      <c r="R46" s="134"/>
      <c r="S46" s="132" t="s">
        <v>340</v>
      </c>
      <c r="T46" s="133"/>
      <c r="U46" s="134"/>
      <c r="V46" s="132" t="s">
        <v>339</v>
      </c>
      <c r="W46" s="133"/>
      <c r="X46" s="134"/>
      <c r="Y46" s="132" t="s">
        <v>340</v>
      </c>
      <c r="Z46" s="133"/>
      <c r="AA46" s="134"/>
      <c r="AB46" s="132" t="s">
        <v>340</v>
      </c>
      <c r="AC46" s="133"/>
      <c r="AD46" s="134"/>
      <c r="AE46" s="132" t="s">
        <v>266</v>
      </c>
      <c r="AF46" s="133"/>
      <c r="AG46" s="134"/>
      <c r="AH46" s="132"/>
      <c r="AI46" s="133"/>
      <c r="AJ46" s="134"/>
      <c r="AK46" s="132"/>
      <c r="AL46" s="133"/>
      <c r="AM46" s="134"/>
      <c r="AN46" s="132"/>
      <c r="AO46" s="133"/>
      <c r="AP46" s="134"/>
      <c r="AQ46" s="132"/>
      <c r="AR46" s="133"/>
      <c r="AS46" s="134"/>
      <c r="AT46" s="132"/>
      <c r="AU46" s="133"/>
      <c r="AV46" s="134"/>
      <c r="AW46" s="132"/>
      <c r="AX46" s="133"/>
      <c r="AY46" s="134"/>
      <c r="AZ46" s="132"/>
      <c r="BA46" s="133"/>
      <c r="BB46" s="134"/>
      <c r="BC46" s="132"/>
      <c r="BD46" s="133"/>
      <c r="BE46" s="134"/>
      <c r="BF46" s="132"/>
      <c r="BG46" s="133"/>
      <c r="BH46" s="134"/>
      <c r="BI46" s="104">
        <v>3.5</v>
      </c>
      <c r="BJ46" s="12">
        <f t="shared" si="1"/>
        <v>482</v>
      </c>
    </row>
    <row r="47" spans="1:62" ht="12.75" customHeight="1" thickBot="1">
      <c r="A47" s="103" t="s">
        <v>182</v>
      </c>
      <c r="B47" s="45" t="s">
        <v>110</v>
      </c>
      <c r="C47" s="46" t="s">
        <v>111</v>
      </c>
      <c r="D47" s="132" t="s">
        <v>340</v>
      </c>
      <c r="E47" s="133"/>
      <c r="F47" s="134"/>
      <c r="G47" s="132" t="s">
        <v>339</v>
      </c>
      <c r="H47" s="133"/>
      <c r="I47" s="134"/>
      <c r="J47" s="132" t="s">
        <v>340</v>
      </c>
      <c r="K47" s="133"/>
      <c r="L47" s="134"/>
      <c r="M47" s="132" t="s">
        <v>340</v>
      </c>
      <c r="N47" s="133"/>
      <c r="O47" s="134"/>
      <c r="P47" s="132" t="s">
        <v>340</v>
      </c>
      <c r="Q47" s="133"/>
      <c r="R47" s="134"/>
      <c r="S47" s="132" t="s">
        <v>266</v>
      </c>
      <c r="T47" s="133"/>
      <c r="U47" s="134"/>
      <c r="V47" s="132"/>
      <c r="W47" s="133"/>
      <c r="X47" s="134"/>
      <c r="Y47" s="132"/>
      <c r="Z47" s="133"/>
      <c r="AA47" s="134"/>
      <c r="AB47" s="132"/>
      <c r="AC47" s="133"/>
      <c r="AD47" s="134"/>
      <c r="AE47" s="132"/>
      <c r="AF47" s="133"/>
      <c r="AG47" s="134"/>
      <c r="AH47" s="132"/>
      <c r="AI47" s="133"/>
      <c r="AJ47" s="134"/>
      <c r="AK47" s="132"/>
      <c r="AL47" s="133"/>
      <c r="AM47" s="134"/>
      <c r="AN47" s="132"/>
      <c r="AO47" s="133"/>
      <c r="AP47" s="134"/>
      <c r="AQ47" s="132"/>
      <c r="AR47" s="133"/>
      <c r="AS47" s="134"/>
      <c r="AT47" s="132"/>
      <c r="AU47" s="133"/>
      <c r="AV47" s="134"/>
      <c r="AW47" s="132"/>
      <c r="AX47" s="133"/>
      <c r="AY47" s="134"/>
      <c r="AZ47" s="132"/>
      <c r="BA47" s="133"/>
      <c r="BB47" s="134"/>
      <c r="BC47" s="132"/>
      <c r="BD47" s="133"/>
      <c r="BE47" s="134"/>
      <c r="BF47" s="132"/>
      <c r="BG47" s="133"/>
      <c r="BH47" s="134"/>
      <c r="BI47" s="104">
        <v>3.1</v>
      </c>
      <c r="BJ47" s="12">
        <f t="shared" si="1"/>
        <v>381</v>
      </c>
    </row>
    <row r="48" spans="1:62" ht="12.75" customHeight="1" thickBot="1">
      <c r="A48" s="103" t="s">
        <v>183</v>
      </c>
      <c r="B48" s="45" t="s">
        <v>65</v>
      </c>
      <c r="C48" s="46" t="s">
        <v>66</v>
      </c>
      <c r="D48" s="132"/>
      <c r="E48" s="133"/>
      <c r="F48" s="134"/>
      <c r="G48" s="132"/>
      <c r="H48" s="133"/>
      <c r="I48" s="134"/>
      <c r="J48" s="132"/>
      <c r="K48" s="133"/>
      <c r="L48" s="134"/>
      <c r="M48" s="132" t="s">
        <v>339</v>
      </c>
      <c r="N48" s="133"/>
      <c r="O48" s="134"/>
      <c r="P48" s="132" t="s">
        <v>243</v>
      </c>
      <c r="Q48" s="133"/>
      <c r="R48" s="134"/>
      <c r="S48" s="132" t="s">
        <v>243</v>
      </c>
      <c r="T48" s="133"/>
      <c r="U48" s="134"/>
      <c r="V48" s="132" t="s">
        <v>243</v>
      </c>
      <c r="W48" s="133"/>
      <c r="X48" s="134"/>
      <c r="Y48" s="132" t="s">
        <v>340</v>
      </c>
      <c r="Z48" s="133"/>
      <c r="AA48" s="134"/>
      <c r="AB48" s="132" t="s">
        <v>243</v>
      </c>
      <c r="AC48" s="133"/>
      <c r="AD48" s="134"/>
      <c r="AE48" s="132" t="s">
        <v>339</v>
      </c>
      <c r="AF48" s="133"/>
      <c r="AG48" s="134"/>
      <c r="AH48" s="132" t="s">
        <v>266</v>
      </c>
      <c r="AI48" s="133"/>
      <c r="AJ48" s="134"/>
      <c r="AK48" s="132"/>
      <c r="AL48" s="133"/>
      <c r="AM48" s="134"/>
      <c r="AN48" s="132"/>
      <c r="AO48" s="133"/>
      <c r="AP48" s="134"/>
      <c r="AQ48" s="132"/>
      <c r="AR48" s="133"/>
      <c r="AS48" s="134"/>
      <c r="AT48" s="132"/>
      <c r="AU48" s="133"/>
      <c r="AV48" s="134"/>
      <c r="AW48" s="132"/>
      <c r="AX48" s="133"/>
      <c r="AY48" s="134"/>
      <c r="AZ48" s="132"/>
      <c r="BA48" s="133"/>
      <c r="BB48" s="134"/>
      <c r="BC48" s="132"/>
      <c r="BD48" s="133"/>
      <c r="BE48" s="134"/>
      <c r="BF48" s="132"/>
      <c r="BG48" s="133"/>
      <c r="BH48" s="134"/>
      <c r="BI48" s="104">
        <v>3.6</v>
      </c>
      <c r="BJ48" s="12">
        <f t="shared" si="1"/>
        <v>509</v>
      </c>
    </row>
    <row r="49" spans="1:62" ht="12.75" customHeight="1" thickBot="1">
      <c r="A49" s="103" t="s">
        <v>184</v>
      </c>
      <c r="B49" s="45" t="s">
        <v>76</v>
      </c>
      <c r="C49" s="46" t="s">
        <v>77</v>
      </c>
      <c r="D49" s="132"/>
      <c r="E49" s="133"/>
      <c r="F49" s="134"/>
      <c r="G49" s="132"/>
      <c r="H49" s="133"/>
      <c r="I49" s="134"/>
      <c r="J49" s="132"/>
      <c r="K49" s="133"/>
      <c r="L49" s="134"/>
      <c r="M49" s="132"/>
      <c r="N49" s="133"/>
      <c r="O49" s="134"/>
      <c r="P49" s="132"/>
      <c r="Q49" s="133"/>
      <c r="R49" s="134"/>
      <c r="S49" s="132"/>
      <c r="T49" s="133"/>
      <c r="U49" s="134"/>
      <c r="V49" s="132"/>
      <c r="W49" s="133"/>
      <c r="X49" s="134"/>
      <c r="Y49" s="132"/>
      <c r="Z49" s="133"/>
      <c r="AA49" s="134"/>
      <c r="AB49" s="132"/>
      <c r="AC49" s="133"/>
      <c r="AD49" s="134"/>
      <c r="AE49" s="132"/>
      <c r="AF49" s="133"/>
      <c r="AG49" s="134"/>
      <c r="AH49" s="132"/>
      <c r="AI49" s="133"/>
      <c r="AJ49" s="134"/>
      <c r="AK49" s="132"/>
      <c r="AL49" s="133"/>
      <c r="AM49" s="134"/>
      <c r="AN49" s="132"/>
      <c r="AO49" s="133"/>
      <c r="AP49" s="134"/>
      <c r="AQ49" s="132"/>
      <c r="AR49" s="133"/>
      <c r="AS49" s="134"/>
      <c r="AT49" s="132"/>
      <c r="AU49" s="133"/>
      <c r="AV49" s="134"/>
      <c r="AW49" s="132"/>
      <c r="AX49" s="133"/>
      <c r="AY49" s="134"/>
      <c r="AZ49" s="132"/>
      <c r="BA49" s="133"/>
      <c r="BB49" s="134"/>
      <c r="BC49" s="132"/>
      <c r="BD49" s="133"/>
      <c r="BE49" s="134"/>
      <c r="BF49" s="132"/>
      <c r="BG49" s="133"/>
      <c r="BH49" s="134"/>
      <c r="BI49" s="104" t="s">
        <v>44</v>
      </c>
      <c r="BJ49" s="12"/>
    </row>
    <row r="50" spans="1:62" ht="12.75" customHeight="1" thickBot="1">
      <c r="A50" s="103" t="s">
        <v>187</v>
      </c>
      <c r="B50" s="45" t="s">
        <v>56</v>
      </c>
      <c r="C50" s="46" t="s">
        <v>63</v>
      </c>
      <c r="D50" s="132"/>
      <c r="E50" s="133"/>
      <c r="F50" s="134"/>
      <c r="G50" s="132"/>
      <c r="H50" s="133"/>
      <c r="I50" s="134"/>
      <c r="J50" s="132"/>
      <c r="K50" s="133"/>
      <c r="L50" s="134"/>
      <c r="M50" s="132" t="s">
        <v>339</v>
      </c>
      <c r="N50" s="133"/>
      <c r="O50" s="134"/>
      <c r="P50" s="132" t="s">
        <v>339</v>
      </c>
      <c r="Q50" s="133"/>
      <c r="R50" s="134"/>
      <c r="S50" s="132" t="s">
        <v>243</v>
      </c>
      <c r="T50" s="133"/>
      <c r="U50" s="134"/>
      <c r="V50" s="132" t="s">
        <v>340</v>
      </c>
      <c r="W50" s="133"/>
      <c r="X50" s="134"/>
      <c r="Y50" s="132" t="s">
        <v>342</v>
      </c>
      <c r="Z50" s="133"/>
      <c r="AA50" s="134"/>
      <c r="AB50" s="132" t="s">
        <v>266</v>
      </c>
      <c r="AC50" s="133"/>
      <c r="AD50" s="134"/>
      <c r="AE50" s="132"/>
      <c r="AF50" s="133"/>
      <c r="AG50" s="134"/>
      <c r="AH50" s="132"/>
      <c r="AI50" s="133"/>
      <c r="AJ50" s="134"/>
      <c r="AK50" s="132"/>
      <c r="AL50" s="133"/>
      <c r="AM50" s="134"/>
      <c r="AN50" s="132"/>
      <c r="AO50" s="133"/>
      <c r="AP50" s="134"/>
      <c r="AQ50" s="132"/>
      <c r="AR50" s="133"/>
      <c r="AS50" s="134"/>
      <c r="AT50" s="132"/>
      <c r="AU50" s="133"/>
      <c r="AV50" s="134"/>
      <c r="AW50" s="132"/>
      <c r="AX50" s="133"/>
      <c r="AY50" s="134"/>
      <c r="AZ50" s="132"/>
      <c r="BA50" s="133"/>
      <c r="BB50" s="134"/>
      <c r="BC50" s="132"/>
      <c r="BD50" s="133"/>
      <c r="BE50" s="134"/>
      <c r="BF50" s="132"/>
      <c r="BG50" s="133"/>
      <c r="BH50" s="134"/>
      <c r="BI50" s="104">
        <v>3.4</v>
      </c>
      <c r="BJ50" s="12">
        <f t="shared" si="1"/>
        <v>457</v>
      </c>
    </row>
    <row r="51" spans="1:62" ht="12.75" customHeight="1" thickBot="1">
      <c r="A51" s="103" t="s">
        <v>191</v>
      </c>
      <c r="B51" s="45" t="s">
        <v>143</v>
      </c>
      <c r="C51" s="46" t="s">
        <v>144</v>
      </c>
      <c r="D51" s="132"/>
      <c r="E51" s="133"/>
      <c r="F51" s="134"/>
      <c r="G51" s="132"/>
      <c r="H51" s="133"/>
      <c r="I51" s="134"/>
      <c r="J51" s="132"/>
      <c r="K51" s="133"/>
      <c r="L51" s="134"/>
      <c r="M51" s="132" t="s">
        <v>339</v>
      </c>
      <c r="N51" s="133"/>
      <c r="O51" s="134"/>
      <c r="P51" s="132" t="s">
        <v>339</v>
      </c>
      <c r="Q51" s="133"/>
      <c r="R51" s="134"/>
      <c r="S51" s="132" t="s">
        <v>243</v>
      </c>
      <c r="T51" s="133"/>
      <c r="U51" s="134"/>
      <c r="V51" s="132" t="s">
        <v>339</v>
      </c>
      <c r="W51" s="133"/>
      <c r="X51" s="134"/>
      <c r="Y51" s="132" t="s">
        <v>339</v>
      </c>
      <c r="Z51" s="133"/>
      <c r="AA51" s="134"/>
      <c r="AB51" s="132" t="s">
        <v>339</v>
      </c>
      <c r="AC51" s="133"/>
      <c r="AD51" s="134"/>
      <c r="AE51" s="132" t="s">
        <v>342</v>
      </c>
      <c r="AF51" s="133"/>
      <c r="AG51" s="134"/>
      <c r="AH51" s="132" t="s">
        <v>339</v>
      </c>
      <c r="AI51" s="133"/>
      <c r="AJ51" s="134"/>
      <c r="AK51" s="132" t="s">
        <v>266</v>
      </c>
      <c r="AL51" s="133"/>
      <c r="AM51" s="134"/>
      <c r="AN51" s="132"/>
      <c r="AO51" s="133"/>
      <c r="AP51" s="134"/>
      <c r="AQ51" s="132"/>
      <c r="AR51" s="133"/>
      <c r="AS51" s="134"/>
      <c r="AT51" s="132"/>
      <c r="AU51" s="133"/>
      <c r="AV51" s="134"/>
      <c r="AW51" s="132"/>
      <c r="AX51" s="133"/>
      <c r="AY51" s="134"/>
      <c r="AZ51" s="132"/>
      <c r="BA51" s="133"/>
      <c r="BB51" s="134"/>
      <c r="BC51" s="132"/>
      <c r="BD51" s="133"/>
      <c r="BE51" s="134"/>
      <c r="BF51" s="132"/>
      <c r="BG51" s="133"/>
      <c r="BH51" s="134"/>
      <c r="BI51" s="104">
        <v>3.7</v>
      </c>
      <c r="BJ51" s="12">
        <f t="shared" si="1"/>
        <v>535</v>
      </c>
    </row>
    <row r="52" spans="1:62" ht="12.75" customHeight="1" thickBot="1">
      <c r="A52" s="103" t="s">
        <v>192</v>
      </c>
      <c r="B52" s="45" t="s">
        <v>50</v>
      </c>
      <c r="C52" s="46" t="s">
        <v>51</v>
      </c>
      <c r="D52" s="132"/>
      <c r="E52" s="133"/>
      <c r="F52" s="134"/>
      <c r="G52" s="132"/>
      <c r="H52" s="133"/>
      <c r="I52" s="134"/>
      <c r="J52" s="132"/>
      <c r="K52" s="133"/>
      <c r="L52" s="134"/>
      <c r="M52" s="132"/>
      <c r="N52" s="133"/>
      <c r="O52" s="134"/>
      <c r="P52" s="132"/>
      <c r="Q52" s="133"/>
      <c r="R52" s="134"/>
      <c r="S52" s="132" t="s">
        <v>339</v>
      </c>
      <c r="T52" s="133"/>
      <c r="U52" s="134"/>
      <c r="V52" s="132" t="s">
        <v>243</v>
      </c>
      <c r="W52" s="133"/>
      <c r="X52" s="134"/>
      <c r="Y52" s="132" t="s">
        <v>339</v>
      </c>
      <c r="Z52" s="133"/>
      <c r="AA52" s="134"/>
      <c r="AB52" s="132" t="s">
        <v>342</v>
      </c>
      <c r="AC52" s="133"/>
      <c r="AD52" s="134"/>
      <c r="AE52" s="132" t="s">
        <v>339</v>
      </c>
      <c r="AF52" s="133"/>
      <c r="AG52" s="134"/>
      <c r="AH52" s="132" t="s">
        <v>339</v>
      </c>
      <c r="AI52" s="133"/>
      <c r="AJ52" s="134"/>
      <c r="AK52" s="132" t="s">
        <v>342</v>
      </c>
      <c r="AL52" s="133"/>
      <c r="AM52" s="134"/>
      <c r="AN52" s="132" t="s">
        <v>340</v>
      </c>
      <c r="AO52" s="133"/>
      <c r="AP52" s="134"/>
      <c r="AQ52" s="132" t="s">
        <v>266</v>
      </c>
      <c r="AR52" s="133"/>
      <c r="AS52" s="134"/>
      <c r="AT52" s="132"/>
      <c r="AU52" s="133"/>
      <c r="AV52" s="134"/>
      <c r="AW52" s="132"/>
      <c r="AX52" s="133"/>
      <c r="AY52" s="134"/>
      <c r="AZ52" s="132"/>
      <c r="BA52" s="133"/>
      <c r="BB52" s="134"/>
      <c r="BC52" s="132"/>
      <c r="BD52" s="133"/>
      <c r="BE52" s="134"/>
      <c r="BF52" s="132"/>
      <c r="BG52" s="133"/>
      <c r="BH52" s="134"/>
      <c r="BI52" s="104">
        <v>3.9</v>
      </c>
      <c r="BJ52" s="12">
        <f t="shared" si="1"/>
        <v>590</v>
      </c>
    </row>
    <row r="53" spans="1:62" ht="12.75" customHeight="1" thickBot="1">
      <c r="A53" s="103" t="s">
        <v>193</v>
      </c>
      <c r="B53" s="45" t="s">
        <v>73</v>
      </c>
      <c r="C53" s="46" t="s">
        <v>74</v>
      </c>
      <c r="D53" s="132"/>
      <c r="E53" s="133"/>
      <c r="F53" s="134"/>
      <c r="G53" s="132"/>
      <c r="H53" s="133"/>
      <c r="I53" s="134"/>
      <c r="J53" s="132"/>
      <c r="K53" s="133"/>
      <c r="L53" s="134"/>
      <c r="M53" s="132"/>
      <c r="N53" s="133"/>
      <c r="O53" s="134"/>
      <c r="P53" s="132"/>
      <c r="Q53" s="133"/>
      <c r="R53" s="134"/>
      <c r="S53" s="132"/>
      <c r="T53" s="133"/>
      <c r="U53" s="134"/>
      <c r="V53" s="132"/>
      <c r="W53" s="133"/>
      <c r="X53" s="134"/>
      <c r="Y53" s="132"/>
      <c r="Z53" s="133"/>
      <c r="AA53" s="134"/>
      <c r="AB53" s="132"/>
      <c r="AC53" s="133"/>
      <c r="AD53" s="134"/>
      <c r="AE53" s="132"/>
      <c r="AF53" s="133"/>
      <c r="AG53" s="134"/>
      <c r="AH53" s="132"/>
      <c r="AI53" s="133"/>
      <c r="AJ53" s="134"/>
      <c r="AK53" s="132"/>
      <c r="AL53" s="133"/>
      <c r="AM53" s="134"/>
      <c r="AN53" s="132"/>
      <c r="AO53" s="133"/>
      <c r="AP53" s="134"/>
      <c r="AQ53" s="132"/>
      <c r="AR53" s="133"/>
      <c r="AS53" s="134"/>
      <c r="AT53" s="132"/>
      <c r="AU53" s="133"/>
      <c r="AV53" s="134"/>
      <c r="AW53" s="132"/>
      <c r="AX53" s="133"/>
      <c r="AY53" s="134"/>
      <c r="AZ53" s="132"/>
      <c r="BA53" s="133"/>
      <c r="BB53" s="134"/>
      <c r="BC53" s="132"/>
      <c r="BD53" s="133"/>
      <c r="BE53" s="134"/>
      <c r="BF53" s="132"/>
      <c r="BG53" s="133"/>
      <c r="BH53" s="134"/>
      <c r="BI53" s="104" t="s">
        <v>44</v>
      </c>
      <c r="BJ53" s="12"/>
    </row>
    <row r="54" spans="1:62" ht="12.75" customHeight="1" thickBot="1">
      <c r="A54" s="103" t="s">
        <v>194</v>
      </c>
      <c r="B54" s="45" t="s">
        <v>228</v>
      </c>
      <c r="C54" s="46" t="s">
        <v>229</v>
      </c>
      <c r="D54" s="132"/>
      <c r="E54" s="133"/>
      <c r="F54" s="134"/>
      <c r="G54" s="132"/>
      <c r="H54" s="133"/>
      <c r="I54" s="134"/>
      <c r="J54" s="132"/>
      <c r="K54" s="133"/>
      <c r="L54" s="134"/>
      <c r="M54" s="132"/>
      <c r="N54" s="133"/>
      <c r="O54" s="134"/>
      <c r="P54" s="132"/>
      <c r="Q54" s="133"/>
      <c r="R54" s="134"/>
      <c r="S54" s="132" t="s">
        <v>340</v>
      </c>
      <c r="T54" s="133"/>
      <c r="U54" s="134"/>
      <c r="V54" s="132" t="s">
        <v>339</v>
      </c>
      <c r="W54" s="133"/>
      <c r="X54" s="134"/>
      <c r="Y54" s="132" t="s">
        <v>243</v>
      </c>
      <c r="Z54" s="133"/>
      <c r="AA54" s="134"/>
      <c r="AB54" s="132" t="s">
        <v>342</v>
      </c>
      <c r="AC54" s="133"/>
      <c r="AD54" s="134"/>
      <c r="AE54" s="132" t="s">
        <v>339</v>
      </c>
      <c r="AF54" s="133"/>
      <c r="AG54" s="134"/>
      <c r="AH54" s="132" t="s">
        <v>342</v>
      </c>
      <c r="AI54" s="133"/>
      <c r="AJ54" s="134"/>
      <c r="AK54" s="132" t="s">
        <v>266</v>
      </c>
      <c r="AL54" s="133"/>
      <c r="AM54" s="134"/>
      <c r="AN54" s="132"/>
      <c r="AO54" s="133"/>
      <c r="AP54" s="134"/>
      <c r="AQ54" s="132"/>
      <c r="AR54" s="133"/>
      <c r="AS54" s="134"/>
      <c r="AT54" s="132"/>
      <c r="AU54" s="133"/>
      <c r="AV54" s="134"/>
      <c r="AW54" s="132"/>
      <c r="AX54" s="133"/>
      <c r="AY54" s="134"/>
      <c r="AZ54" s="132"/>
      <c r="BA54" s="133"/>
      <c r="BB54" s="134"/>
      <c r="BC54" s="132"/>
      <c r="BD54" s="133"/>
      <c r="BE54" s="134"/>
      <c r="BF54" s="132"/>
      <c r="BG54" s="133"/>
      <c r="BH54" s="134"/>
      <c r="BI54" s="104">
        <v>3.7</v>
      </c>
      <c r="BJ54" s="12">
        <f t="shared" si="1"/>
        <v>535</v>
      </c>
    </row>
    <row r="55" spans="1:62" ht="12.75" customHeight="1" thickBot="1">
      <c r="A55" s="103" t="s">
        <v>195</v>
      </c>
      <c r="B55" s="45" t="s">
        <v>53</v>
      </c>
      <c r="C55" s="46" t="s">
        <v>54</v>
      </c>
      <c r="D55" s="132"/>
      <c r="E55" s="133"/>
      <c r="F55" s="134"/>
      <c r="G55" s="132"/>
      <c r="H55" s="133"/>
      <c r="I55" s="134"/>
      <c r="J55" s="132"/>
      <c r="K55" s="133"/>
      <c r="L55" s="134"/>
      <c r="M55" s="132" t="s">
        <v>340</v>
      </c>
      <c r="N55" s="133"/>
      <c r="O55" s="134"/>
      <c r="P55" s="132" t="s">
        <v>339</v>
      </c>
      <c r="Q55" s="133"/>
      <c r="R55" s="134"/>
      <c r="S55" s="132" t="s">
        <v>339</v>
      </c>
      <c r="T55" s="133"/>
      <c r="U55" s="134"/>
      <c r="V55" s="132" t="s">
        <v>339</v>
      </c>
      <c r="W55" s="133"/>
      <c r="X55" s="134"/>
      <c r="Y55" s="132" t="s">
        <v>342</v>
      </c>
      <c r="Z55" s="133"/>
      <c r="AA55" s="134"/>
      <c r="AB55" s="132" t="s">
        <v>342</v>
      </c>
      <c r="AC55" s="133"/>
      <c r="AD55" s="134"/>
      <c r="AE55" s="132" t="s">
        <v>266</v>
      </c>
      <c r="AF55" s="133"/>
      <c r="AG55" s="134"/>
      <c r="AH55" s="132"/>
      <c r="AI55" s="133"/>
      <c r="AJ55" s="134"/>
      <c r="AK55" s="132"/>
      <c r="AL55" s="133"/>
      <c r="AM55" s="134"/>
      <c r="AN55" s="132"/>
      <c r="AO55" s="133"/>
      <c r="AP55" s="134"/>
      <c r="AQ55" s="132"/>
      <c r="AR55" s="133"/>
      <c r="AS55" s="134"/>
      <c r="AT55" s="132"/>
      <c r="AU55" s="133"/>
      <c r="AV55" s="134"/>
      <c r="AW55" s="132"/>
      <c r="AX55" s="133"/>
      <c r="AY55" s="134"/>
      <c r="AZ55" s="132"/>
      <c r="BA55" s="133"/>
      <c r="BB55" s="134"/>
      <c r="BC55" s="132"/>
      <c r="BD55" s="133"/>
      <c r="BE55" s="134"/>
      <c r="BF55" s="132"/>
      <c r="BG55" s="133"/>
      <c r="BH55" s="134"/>
      <c r="BI55" s="104">
        <v>3.5</v>
      </c>
      <c r="BJ55" s="12">
        <f t="shared" si="1"/>
        <v>482</v>
      </c>
    </row>
    <row r="56" spans="1:62" ht="12.75" customHeight="1" thickBot="1">
      <c r="A56" s="103" t="s">
        <v>175</v>
      </c>
      <c r="B56" s="45" t="s">
        <v>106</v>
      </c>
      <c r="C56" s="46" t="s">
        <v>107</v>
      </c>
      <c r="D56" s="132"/>
      <c r="E56" s="133"/>
      <c r="F56" s="134"/>
      <c r="G56" s="132"/>
      <c r="H56" s="133"/>
      <c r="I56" s="134"/>
      <c r="J56" s="132"/>
      <c r="K56" s="133"/>
      <c r="L56" s="134"/>
      <c r="M56" s="132"/>
      <c r="N56" s="133"/>
      <c r="O56" s="134"/>
      <c r="P56" s="132"/>
      <c r="Q56" s="133"/>
      <c r="R56" s="134"/>
      <c r="S56" s="132" t="s">
        <v>342</v>
      </c>
      <c r="T56" s="133"/>
      <c r="U56" s="134"/>
      <c r="V56" s="132" t="s">
        <v>342</v>
      </c>
      <c r="W56" s="133"/>
      <c r="X56" s="134"/>
      <c r="Y56" s="132" t="s">
        <v>339</v>
      </c>
      <c r="Z56" s="133"/>
      <c r="AA56" s="134"/>
      <c r="AB56" s="132" t="s">
        <v>340</v>
      </c>
      <c r="AC56" s="133"/>
      <c r="AD56" s="134"/>
      <c r="AE56" s="132" t="s">
        <v>243</v>
      </c>
      <c r="AF56" s="133"/>
      <c r="AG56" s="134"/>
      <c r="AH56" s="132"/>
      <c r="AI56" s="133"/>
      <c r="AJ56" s="134"/>
      <c r="AK56" s="132"/>
      <c r="AL56" s="133"/>
      <c r="AM56" s="134"/>
      <c r="AN56" s="132"/>
      <c r="AO56" s="133"/>
      <c r="AP56" s="134"/>
      <c r="AQ56" s="132"/>
      <c r="AR56" s="133"/>
      <c r="AS56" s="134"/>
      <c r="AT56" s="132"/>
      <c r="AU56" s="133"/>
      <c r="AV56" s="134"/>
      <c r="AW56" s="132"/>
      <c r="AX56" s="133"/>
      <c r="AY56" s="134"/>
      <c r="AZ56" s="132"/>
      <c r="BA56" s="133"/>
      <c r="BB56" s="134"/>
      <c r="BC56" s="132"/>
      <c r="BD56" s="133"/>
      <c r="BE56" s="134"/>
      <c r="BF56" s="132"/>
      <c r="BG56" s="133"/>
      <c r="BH56" s="134"/>
      <c r="BI56" s="104">
        <v>3.5</v>
      </c>
      <c r="BJ56" s="12">
        <f t="shared" si="1"/>
        <v>482</v>
      </c>
    </row>
    <row r="57" spans="1:62" ht="12.75" customHeight="1" thickBot="1">
      <c r="A57" s="103" t="s">
        <v>181</v>
      </c>
      <c r="B57" s="45" t="s">
        <v>234</v>
      </c>
      <c r="C57" s="46" t="s">
        <v>235</v>
      </c>
      <c r="D57" s="132"/>
      <c r="E57" s="133"/>
      <c r="F57" s="134"/>
      <c r="G57" s="132"/>
      <c r="H57" s="133"/>
      <c r="I57" s="134"/>
      <c r="J57" s="132"/>
      <c r="K57" s="133"/>
      <c r="L57" s="134"/>
      <c r="M57" s="132"/>
      <c r="N57" s="133"/>
      <c r="O57" s="134"/>
      <c r="P57" s="132"/>
      <c r="Q57" s="133"/>
      <c r="R57" s="134"/>
      <c r="S57" s="132"/>
      <c r="T57" s="133"/>
      <c r="U57" s="134"/>
      <c r="V57" s="132"/>
      <c r="W57" s="133"/>
      <c r="X57" s="134"/>
      <c r="Y57" s="132" t="s">
        <v>339</v>
      </c>
      <c r="Z57" s="133"/>
      <c r="AA57" s="134"/>
      <c r="AB57" s="132" t="s">
        <v>243</v>
      </c>
      <c r="AC57" s="133"/>
      <c r="AD57" s="134"/>
      <c r="AE57" s="132" t="s">
        <v>243</v>
      </c>
      <c r="AF57" s="133"/>
      <c r="AG57" s="134"/>
      <c r="AH57" s="132" t="s">
        <v>339</v>
      </c>
      <c r="AI57" s="133"/>
      <c r="AJ57" s="134"/>
      <c r="AK57" s="132" t="s">
        <v>243</v>
      </c>
      <c r="AL57" s="133"/>
      <c r="AM57" s="134"/>
      <c r="AN57" s="132" t="s">
        <v>339</v>
      </c>
      <c r="AO57" s="133"/>
      <c r="AP57" s="134"/>
      <c r="AQ57" s="132" t="s">
        <v>243</v>
      </c>
      <c r="AR57" s="133"/>
      <c r="AS57" s="134"/>
      <c r="AT57" s="132" t="s">
        <v>339</v>
      </c>
      <c r="AU57" s="133"/>
      <c r="AV57" s="134"/>
      <c r="AW57" s="132" t="s">
        <v>342</v>
      </c>
      <c r="AX57" s="133"/>
      <c r="AY57" s="134"/>
      <c r="AZ57" s="132" t="s">
        <v>266</v>
      </c>
      <c r="BA57" s="133"/>
      <c r="BB57" s="134"/>
      <c r="BC57" s="132"/>
      <c r="BD57" s="133"/>
      <c r="BE57" s="134"/>
      <c r="BF57" s="132"/>
      <c r="BG57" s="133"/>
      <c r="BH57" s="134"/>
      <c r="BI57" s="104">
        <v>4.2</v>
      </c>
      <c r="BJ57" s="12">
        <f t="shared" si="1"/>
        <v>673</v>
      </c>
    </row>
    <row r="58" spans="1:62" ht="12.75" customHeight="1" thickBot="1">
      <c r="A58" s="103" t="s">
        <v>182</v>
      </c>
      <c r="B58" s="45" t="s">
        <v>236</v>
      </c>
      <c r="C58" s="46" t="s">
        <v>237</v>
      </c>
      <c r="D58" s="132"/>
      <c r="E58" s="133"/>
      <c r="F58" s="134"/>
      <c r="G58" s="132"/>
      <c r="H58" s="133"/>
      <c r="I58" s="134"/>
      <c r="J58" s="132"/>
      <c r="K58" s="133"/>
      <c r="L58" s="134"/>
      <c r="M58" s="132" t="s">
        <v>339</v>
      </c>
      <c r="N58" s="133"/>
      <c r="O58" s="134"/>
      <c r="P58" s="132" t="s">
        <v>243</v>
      </c>
      <c r="Q58" s="133"/>
      <c r="R58" s="134"/>
      <c r="S58" s="132" t="s">
        <v>340</v>
      </c>
      <c r="T58" s="133"/>
      <c r="U58" s="134"/>
      <c r="V58" s="132" t="s">
        <v>340</v>
      </c>
      <c r="W58" s="133"/>
      <c r="X58" s="134"/>
      <c r="Y58" s="132" t="s">
        <v>339</v>
      </c>
      <c r="Z58" s="133"/>
      <c r="AA58" s="134"/>
      <c r="AB58" s="132" t="s">
        <v>339</v>
      </c>
      <c r="AC58" s="133"/>
      <c r="AD58" s="134"/>
      <c r="AE58" s="132" t="s">
        <v>266</v>
      </c>
      <c r="AF58" s="133"/>
      <c r="AG58" s="134"/>
      <c r="AH58" s="132"/>
      <c r="AI58" s="133"/>
      <c r="AJ58" s="134"/>
      <c r="AK58" s="132"/>
      <c r="AL58" s="133"/>
      <c r="AM58" s="134"/>
      <c r="AN58" s="132"/>
      <c r="AO58" s="133"/>
      <c r="AP58" s="134"/>
      <c r="AQ58" s="132"/>
      <c r="AR58" s="133"/>
      <c r="AS58" s="134"/>
      <c r="AT58" s="132"/>
      <c r="AU58" s="133"/>
      <c r="AV58" s="134"/>
      <c r="AW58" s="132"/>
      <c r="AX58" s="133"/>
      <c r="AY58" s="134"/>
      <c r="AZ58" s="132"/>
      <c r="BA58" s="133"/>
      <c r="BB58" s="134"/>
      <c r="BC58" s="132"/>
      <c r="BD58" s="133"/>
      <c r="BE58" s="134"/>
      <c r="BF58" s="132"/>
      <c r="BG58" s="133"/>
      <c r="BH58" s="134"/>
      <c r="BI58" s="104">
        <v>3.5</v>
      </c>
      <c r="BJ58" s="12">
        <f t="shared" si="1"/>
        <v>482</v>
      </c>
    </row>
    <row r="59" spans="1:62" ht="12.75" customHeight="1" thickBot="1">
      <c r="A59" s="103" t="s">
        <v>183</v>
      </c>
      <c r="B59" s="45" t="s">
        <v>62</v>
      </c>
      <c r="C59" s="46" t="s">
        <v>80</v>
      </c>
      <c r="D59" s="132"/>
      <c r="E59" s="133"/>
      <c r="F59" s="134"/>
      <c r="G59" s="132"/>
      <c r="H59" s="133"/>
      <c r="I59" s="134"/>
      <c r="J59" s="132"/>
      <c r="K59" s="133"/>
      <c r="L59" s="134"/>
      <c r="M59" s="132"/>
      <c r="N59" s="133"/>
      <c r="O59" s="134"/>
      <c r="P59" s="132" t="s">
        <v>339</v>
      </c>
      <c r="Q59" s="133"/>
      <c r="R59" s="134"/>
      <c r="S59" s="132" t="s">
        <v>339</v>
      </c>
      <c r="T59" s="133"/>
      <c r="U59" s="134"/>
      <c r="V59" s="132" t="s">
        <v>340</v>
      </c>
      <c r="W59" s="133"/>
      <c r="X59" s="134"/>
      <c r="Y59" s="132" t="s">
        <v>339</v>
      </c>
      <c r="Z59" s="133"/>
      <c r="AA59" s="134"/>
      <c r="AB59" s="132" t="s">
        <v>339</v>
      </c>
      <c r="AC59" s="133"/>
      <c r="AD59" s="134"/>
      <c r="AE59" s="132" t="s">
        <v>340</v>
      </c>
      <c r="AF59" s="133"/>
      <c r="AG59" s="134"/>
      <c r="AH59" s="132" t="s">
        <v>266</v>
      </c>
      <c r="AI59" s="133"/>
      <c r="AJ59" s="134"/>
      <c r="AK59" s="132"/>
      <c r="AL59" s="133"/>
      <c r="AM59" s="134"/>
      <c r="AN59" s="132"/>
      <c r="AO59" s="133"/>
      <c r="AP59" s="134"/>
      <c r="AQ59" s="132"/>
      <c r="AR59" s="133"/>
      <c r="AS59" s="134"/>
      <c r="AT59" s="132"/>
      <c r="AU59" s="133"/>
      <c r="AV59" s="134"/>
      <c r="AW59" s="132"/>
      <c r="AX59" s="133"/>
      <c r="AY59" s="134"/>
      <c r="AZ59" s="132"/>
      <c r="BA59" s="133"/>
      <c r="BB59" s="134"/>
      <c r="BC59" s="132"/>
      <c r="BD59" s="133"/>
      <c r="BE59" s="134"/>
      <c r="BF59" s="132"/>
      <c r="BG59" s="133"/>
      <c r="BH59" s="134"/>
      <c r="BI59" s="104">
        <v>3.6</v>
      </c>
      <c r="BJ59" s="12">
        <f t="shared" si="1"/>
        <v>509</v>
      </c>
    </row>
    <row r="60" spans="1:62" ht="12.75" customHeight="1" thickBot="1">
      <c r="A60" s="103" t="s">
        <v>184</v>
      </c>
      <c r="B60" s="45" t="s">
        <v>68</v>
      </c>
      <c r="C60" s="46" t="s">
        <v>135</v>
      </c>
      <c r="D60" s="132"/>
      <c r="E60" s="133"/>
      <c r="F60" s="134"/>
      <c r="G60" s="132"/>
      <c r="H60" s="133"/>
      <c r="I60" s="134"/>
      <c r="J60" s="132"/>
      <c r="K60" s="133"/>
      <c r="L60" s="134"/>
      <c r="M60" s="132" t="s">
        <v>339</v>
      </c>
      <c r="N60" s="133"/>
      <c r="O60" s="134"/>
      <c r="P60" s="132" t="s">
        <v>243</v>
      </c>
      <c r="Q60" s="133"/>
      <c r="R60" s="134"/>
      <c r="S60" s="132" t="s">
        <v>339</v>
      </c>
      <c r="T60" s="133"/>
      <c r="U60" s="134"/>
      <c r="V60" s="132" t="s">
        <v>243</v>
      </c>
      <c r="W60" s="133"/>
      <c r="X60" s="134"/>
      <c r="Y60" s="132" t="s">
        <v>340</v>
      </c>
      <c r="Z60" s="133"/>
      <c r="AA60" s="134"/>
      <c r="AB60" s="132" t="s">
        <v>266</v>
      </c>
      <c r="AC60" s="133"/>
      <c r="AD60" s="134"/>
      <c r="AE60" s="132"/>
      <c r="AF60" s="133"/>
      <c r="AG60" s="134"/>
      <c r="AH60" s="132"/>
      <c r="AI60" s="133"/>
      <c r="AJ60" s="134"/>
      <c r="AK60" s="132"/>
      <c r="AL60" s="133"/>
      <c r="AM60" s="134"/>
      <c r="AN60" s="132"/>
      <c r="AO60" s="133"/>
      <c r="AP60" s="134"/>
      <c r="AQ60" s="132"/>
      <c r="AR60" s="133"/>
      <c r="AS60" s="134"/>
      <c r="AT60" s="132"/>
      <c r="AU60" s="133"/>
      <c r="AV60" s="134"/>
      <c r="AW60" s="132"/>
      <c r="AX60" s="133"/>
      <c r="AY60" s="134"/>
      <c r="AZ60" s="132"/>
      <c r="BA60" s="133"/>
      <c r="BB60" s="134"/>
      <c r="BC60" s="132"/>
      <c r="BD60" s="133"/>
      <c r="BE60" s="134"/>
      <c r="BF60" s="132"/>
      <c r="BG60" s="133"/>
      <c r="BH60" s="134"/>
      <c r="BI60" s="104">
        <v>3.4</v>
      </c>
      <c r="BJ60" s="12">
        <f t="shared" si="1"/>
        <v>457</v>
      </c>
    </row>
  </sheetData>
  <sheetProtection/>
  <mergeCells count="646">
    <mergeCell ref="BF55:BH55"/>
    <mergeCell ref="AE55:AG55"/>
    <mergeCell ref="AH55:AJ55"/>
    <mergeCell ref="AK55:AM55"/>
    <mergeCell ref="AQ55:AS55"/>
    <mergeCell ref="AT55:AV55"/>
    <mergeCell ref="AW55:AY55"/>
    <mergeCell ref="BF21:BH21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N21:AP21"/>
    <mergeCell ref="AQ21:AS21"/>
    <mergeCell ref="AT21:AV21"/>
    <mergeCell ref="AW21:AY21"/>
    <mergeCell ref="AZ21:BB21"/>
    <mergeCell ref="BC21:BE21"/>
    <mergeCell ref="BC20:BE20"/>
    <mergeCell ref="BF20:BH20"/>
    <mergeCell ref="D21:F21"/>
    <mergeCell ref="G21:I21"/>
    <mergeCell ref="V21:X21"/>
    <mergeCell ref="Y21:AA21"/>
    <mergeCell ref="AB21:AD21"/>
    <mergeCell ref="AE21:AG21"/>
    <mergeCell ref="AH21:AJ21"/>
    <mergeCell ref="AK21:AM21"/>
    <mergeCell ref="AK20:AM20"/>
    <mergeCell ref="AN20:AP20"/>
    <mergeCell ref="AQ20:AS20"/>
    <mergeCell ref="AT20:AV20"/>
    <mergeCell ref="AW20:AY20"/>
    <mergeCell ref="AZ20:BB20"/>
    <mergeCell ref="BF19:BH19"/>
    <mergeCell ref="J21:L21"/>
    <mergeCell ref="M21:O21"/>
    <mergeCell ref="P21:R21"/>
    <mergeCell ref="S21:U21"/>
    <mergeCell ref="V20:X20"/>
    <mergeCell ref="Y20:AA20"/>
    <mergeCell ref="AB20:AD20"/>
    <mergeCell ref="AE20:AG20"/>
    <mergeCell ref="AH20:AJ20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AW18:AY18"/>
    <mergeCell ref="AZ18:BB18"/>
    <mergeCell ref="BC18:BE18"/>
    <mergeCell ref="BF18:BH18"/>
    <mergeCell ref="D20:F20"/>
    <mergeCell ref="G20:I20"/>
    <mergeCell ref="J20:L20"/>
    <mergeCell ref="M20:O20"/>
    <mergeCell ref="P19:R19"/>
    <mergeCell ref="S19:U19"/>
    <mergeCell ref="AE18:AG18"/>
    <mergeCell ref="AH18:AJ18"/>
    <mergeCell ref="AK18:AM18"/>
    <mergeCell ref="AN18:AP18"/>
    <mergeCell ref="AQ18:AS18"/>
    <mergeCell ref="AT18:AV18"/>
    <mergeCell ref="BF17:BH17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AW16:AY16"/>
    <mergeCell ref="AZ16:BB16"/>
    <mergeCell ref="BC16:BE16"/>
    <mergeCell ref="BF16:BH16"/>
    <mergeCell ref="D17:F17"/>
    <mergeCell ref="G17:I17"/>
    <mergeCell ref="J17:L17"/>
    <mergeCell ref="M17:O17"/>
    <mergeCell ref="P17:R17"/>
    <mergeCell ref="S17:U17"/>
    <mergeCell ref="AE16:AG16"/>
    <mergeCell ref="AH16:AJ16"/>
    <mergeCell ref="AK16:AM16"/>
    <mergeCell ref="AN16:AP16"/>
    <mergeCell ref="AQ16:AS16"/>
    <mergeCell ref="AT16:AV16"/>
    <mergeCell ref="BF15:BH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N15:AP15"/>
    <mergeCell ref="AQ15:AS15"/>
    <mergeCell ref="AT15:AV15"/>
    <mergeCell ref="AW15:AY15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AW14:AY14"/>
    <mergeCell ref="AZ14:BB14"/>
    <mergeCell ref="BC14:BE14"/>
    <mergeCell ref="BF14:BH14"/>
    <mergeCell ref="D15:F15"/>
    <mergeCell ref="G15:I15"/>
    <mergeCell ref="J15:L15"/>
    <mergeCell ref="M15:O15"/>
    <mergeCell ref="P15:R15"/>
    <mergeCell ref="S15:U15"/>
    <mergeCell ref="AE14:AG14"/>
    <mergeCell ref="AH14:AJ14"/>
    <mergeCell ref="AK14:AM14"/>
    <mergeCell ref="AN14:AP14"/>
    <mergeCell ref="AQ14:AS14"/>
    <mergeCell ref="AT14:AV14"/>
    <mergeCell ref="BF13:BH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N13:AP13"/>
    <mergeCell ref="AQ13:AS13"/>
    <mergeCell ref="AT13:AV13"/>
    <mergeCell ref="AW13:AY13"/>
    <mergeCell ref="AZ13:BB13"/>
    <mergeCell ref="BC13:BE13"/>
    <mergeCell ref="V13:X13"/>
    <mergeCell ref="Y13:AA13"/>
    <mergeCell ref="AB13:AD13"/>
    <mergeCell ref="AE13:AG13"/>
    <mergeCell ref="AH13:AJ13"/>
    <mergeCell ref="AK13:AM13"/>
    <mergeCell ref="AW12:AY12"/>
    <mergeCell ref="AZ12:BB12"/>
    <mergeCell ref="BC12:BE12"/>
    <mergeCell ref="BF12:BH12"/>
    <mergeCell ref="D13:F13"/>
    <mergeCell ref="G13:I13"/>
    <mergeCell ref="J13:L13"/>
    <mergeCell ref="M13:O13"/>
    <mergeCell ref="P13:R13"/>
    <mergeCell ref="S13:U13"/>
    <mergeCell ref="AE12:AG12"/>
    <mergeCell ref="AH12:AJ12"/>
    <mergeCell ref="AK12:AM12"/>
    <mergeCell ref="AN12:AP12"/>
    <mergeCell ref="AQ12:AS12"/>
    <mergeCell ref="AT12:AV12"/>
    <mergeCell ref="BF11:BH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D11:F11"/>
    <mergeCell ref="G11:I11"/>
    <mergeCell ref="J11:L11"/>
    <mergeCell ref="M11:O11"/>
    <mergeCell ref="P11:R11"/>
    <mergeCell ref="S11:U11"/>
    <mergeCell ref="AW44:AY44"/>
    <mergeCell ref="AZ44:BB44"/>
    <mergeCell ref="BC44:BE44"/>
    <mergeCell ref="AZ59:BB59"/>
    <mergeCell ref="BC59:BE59"/>
    <mergeCell ref="AZ60:BB60"/>
    <mergeCell ref="BC60:BE60"/>
    <mergeCell ref="BC54:BE54"/>
    <mergeCell ref="AZ55:BB55"/>
    <mergeCell ref="AZ56:BB56"/>
    <mergeCell ref="BC56:BE56"/>
    <mergeCell ref="AZ52:BB52"/>
    <mergeCell ref="BC52:BE52"/>
    <mergeCell ref="AZ53:BB53"/>
    <mergeCell ref="BC53:BE53"/>
    <mergeCell ref="BC55:BE55"/>
    <mergeCell ref="AZ50:BB50"/>
    <mergeCell ref="BC50:BE50"/>
    <mergeCell ref="AZ48:BB48"/>
    <mergeCell ref="BC48:BE48"/>
    <mergeCell ref="AZ49:BB49"/>
    <mergeCell ref="BC49:BE49"/>
    <mergeCell ref="D7:F7"/>
    <mergeCell ref="G7:I7"/>
    <mergeCell ref="J7:L7"/>
    <mergeCell ref="AZ47:BB47"/>
    <mergeCell ref="BC47:BE47"/>
    <mergeCell ref="AB44:AD44"/>
    <mergeCell ref="AE44:AG44"/>
    <mergeCell ref="AH44:AJ44"/>
    <mergeCell ref="AK44:AM44"/>
    <mergeCell ref="AN44:AP44"/>
    <mergeCell ref="AE6:AG6"/>
    <mergeCell ref="M6:O6"/>
    <mergeCell ref="Y6:AA6"/>
    <mergeCell ref="BF44:BH44"/>
    <mergeCell ref="G6:I6"/>
    <mergeCell ref="D6:F6"/>
    <mergeCell ref="S8:U8"/>
    <mergeCell ref="D9:F9"/>
    <mergeCell ref="G9:I9"/>
    <mergeCell ref="J9:L9"/>
    <mergeCell ref="J6:L6"/>
    <mergeCell ref="V6:X6"/>
    <mergeCell ref="S6:U6"/>
    <mergeCell ref="P6:R6"/>
    <mergeCell ref="M7:O7"/>
    <mergeCell ref="AB6:AD6"/>
    <mergeCell ref="AT6:AV6"/>
    <mergeCell ref="BF6:BH6"/>
    <mergeCell ref="AH6:AJ6"/>
    <mergeCell ref="AK6:AM6"/>
    <mergeCell ref="AN6:AP6"/>
    <mergeCell ref="AQ6:AS6"/>
    <mergeCell ref="AW6:AY6"/>
    <mergeCell ref="AZ6:BB6"/>
    <mergeCell ref="BC6:BE6"/>
    <mergeCell ref="AB7:AD7"/>
    <mergeCell ref="AE7:AG7"/>
    <mergeCell ref="AH7:AJ7"/>
    <mergeCell ref="P7:R7"/>
    <mergeCell ref="S7:U7"/>
    <mergeCell ref="V7:X7"/>
    <mergeCell ref="Y7:AA7"/>
    <mergeCell ref="AQ8:AS8"/>
    <mergeCell ref="D8:F8"/>
    <mergeCell ref="G8:I8"/>
    <mergeCell ref="J8:L8"/>
    <mergeCell ref="M8:O8"/>
    <mergeCell ref="P8:R8"/>
    <mergeCell ref="AH8:AJ8"/>
    <mergeCell ref="V8:X8"/>
    <mergeCell ref="AT7:AV7"/>
    <mergeCell ref="BF7:BH7"/>
    <mergeCell ref="AW7:AY7"/>
    <mergeCell ref="AZ7:BB7"/>
    <mergeCell ref="BC7:BE7"/>
    <mergeCell ref="AK7:AM7"/>
    <mergeCell ref="AN7:AP7"/>
    <mergeCell ref="AQ7:AS7"/>
    <mergeCell ref="AT8:AV8"/>
    <mergeCell ref="BF8:BH8"/>
    <mergeCell ref="AW8:AY8"/>
    <mergeCell ref="AZ8:BB8"/>
    <mergeCell ref="BC8:BE8"/>
    <mergeCell ref="Y8:AA8"/>
    <mergeCell ref="AB8:AD8"/>
    <mergeCell ref="AE8:AG8"/>
    <mergeCell ref="AN8:AP8"/>
    <mergeCell ref="AK8:AM8"/>
    <mergeCell ref="AE9:AG9"/>
    <mergeCell ref="AH9:AJ9"/>
    <mergeCell ref="Y9:AA9"/>
    <mergeCell ref="AB9:AD9"/>
    <mergeCell ref="M9:O9"/>
    <mergeCell ref="P9:R9"/>
    <mergeCell ref="S9:U9"/>
    <mergeCell ref="V9:X9"/>
    <mergeCell ref="BC10:BE10"/>
    <mergeCell ref="BF9:BH9"/>
    <mergeCell ref="AW9:AY9"/>
    <mergeCell ref="AZ9:BB9"/>
    <mergeCell ref="BC9:BE9"/>
    <mergeCell ref="AK9:AM9"/>
    <mergeCell ref="AN9:AP9"/>
    <mergeCell ref="AQ9:AS9"/>
    <mergeCell ref="AT9:AV9"/>
    <mergeCell ref="P10:R10"/>
    <mergeCell ref="S10:U10"/>
    <mergeCell ref="V10:X10"/>
    <mergeCell ref="Y10:AA10"/>
    <mergeCell ref="D10:F10"/>
    <mergeCell ref="G10:I10"/>
    <mergeCell ref="J10:L10"/>
    <mergeCell ref="M10:O10"/>
    <mergeCell ref="AB10:AD10"/>
    <mergeCell ref="AE10:AG10"/>
    <mergeCell ref="AN10:AP10"/>
    <mergeCell ref="AQ10:AS10"/>
    <mergeCell ref="AT10:AV10"/>
    <mergeCell ref="BF10:BH10"/>
    <mergeCell ref="AW10:AY10"/>
    <mergeCell ref="AH10:AJ10"/>
    <mergeCell ref="AK10:AM10"/>
    <mergeCell ref="AZ10:BB10"/>
    <mergeCell ref="AW60:AY60"/>
    <mergeCell ref="BF60:BH60"/>
    <mergeCell ref="AE60:AG60"/>
    <mergeCell ref="AH60:AJ60"/>
    <mergeCell ref="AK60:AM60"/>
    <mergeCell ref="AN60:AP60"/>
    <mergeCell ref="AQ60:AS60"/>
    <mergeCell ref="AT60:AV60"/>
    <mergeCell ref="BF59:BH59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N59:AP59"/>
    <mergeCell ref="AQ59:AS59"/>
    <mergeCell ref="AT59:AV59"/>
    <mergeCell ref="AW59:AY59"/>
    <mergeCell ref="AB59:AD59"/>
    <mergeCell ref="AE59:AG59"/>
    <mergeCell ref="AH59:AJ59"/>
    <mergeCell ref="AK59:AM59"/>
    <mergeCell ref="P59:R59"/>
    <mergeCell ref="S59:U59"/>
    <mergeCell ref="V59:X59"/>
    <mergeCell ref="Y59:AA59"/>
    <mergeCell ref="D59:F59"/>
    <mergeCell ref="G59:I59"/>
    <mergeCell ref="J59:L59"/>
    <mergeCell ref="M59:O59"/>
    <mergeCell ref="AK58:AM58"/>
    <mergeCell ref="AN58:AP58"/>
    <mergeCell ref="AQ58:AS58"/>
    <mergeCell ref="AT58:AV58"/>
    <mergeCell ref="AW58:AY58"/>
    <mergeCell ref="BF58:BH58"/>
    <mergeCell ref="AZ58:BB58"/>
    <mergeCell ref="BC58:BE58"/>
    <mergeCell ref="AB58:AD58"/>
    <mergeCell ref="P58:R58"/>
    <mergeCell ref="V56:X56"/>
    <mergeCell ref="Y56:AA56"/>
    <mergeCell ref="AE58:AG58"/>
    <mergeCell ref="AH58:AJ58"/>
    <mergeCell ref="D56:F56"/>
    <mergeCell ref="S58:U58"/>
    <mergeCell ref="V58:X58"/>
    <mergeCell ref="Y58:AA58"/>
    <mergeCell ref="D58:F58"/>
    <mergeCell ref="G58:I58"/>
    <mergeCell ref="J58:L58"/>
    <mergeCell ref="M58:O58"/>
    <mergeCell ref="P56:R56"/>
    <mergeCell ref="S56:U56"/>
    <mergeCell ref="AN57:AP57"/>
    <mergeCell ref="AQ57:AS57"/>
    <mergeCell ref="AT57:AV57"/>
    <mergeCell ref="AN56:AP56"/>
    <mergeCell ref="AQ56:AS56"/>
    <mergeCell ref="AT56:AV56"/>
    <mergeCell ref="V57:X57"/>
    <mergeCell ref="Y57:AA57"/>
    <mergeCell ref="AB57:AD57"/>
    <mergeCell ref="AW57:AY57"/>
    <mergeCell ref="BF57:BH57"/>
    <mergeCell ref="AZ57:BB57"/>
    <mergeCell ref="BC57:BE57"/>
    <mergeCell ref="AE57:AG57"/>
    <mergeCell ref="AH57:AJ57"/>
    <mergeCell ref="AK57:AM57"/>
    <mergeCell ref="D57:F57"/>
    <mergeCell ref="G57:I57"/>
    <mergeCell ref="J57:L57"/>
    <mergeCell ref="M57:O57"/>
    <mergeCell ref="P57:R57"/>
    <mergeCell ref="S57:U57"/>
    <mergeCell ref="G56:I56"/>
    <mergeCell ref="J56:L56"/>
    <mergeCell ref="M56:O56"/>
    <mergeCell ref="BF54:BH54"/>
    <mergeCell ref="AW56:AY56"/>
    <mergeCell ref="AB56:AD56"/>
    <mergeCell ref="AE56:AG56"/>
    <mergeCell ref="AH56:AJ56"/>
    <mergeCell ref="AK56:AM56"/>
    <mergeCell ref="BF56:BH56"/>
    <mergeCell ref="AZ54:BB54"/>
    <mergeCell ref="AN54:AP54"/>
    <mergeCell ref="AQ54:AS54"/>
    <mergeCell ref="AT54:AV54"/>
    <mergeCell ref="AW54:AY54"/>
    <mergeCell ref="AN55:AP55"/>
    <mergeCell ref="AH54:AJ54"/>
    <mergeCell ref="AK54:AM54"/>
    <mergeCell ref="P54:R54"/>
    <mergeCell ref="S54:U54"/>
    <mergeCell ref="V54:X54"/>
    <mergeCell ref="Y54:AA54"/>
    <mergeCell ref="D54:F54"/>
    <mergeCell ref="G54:I54"/>
    <mergeCell ref="J54:L54"/>
    <mergeCell ref="M54:O54"/>
    <mergeCell ref="AB54:AD54"/>
    <mergeCell ref="AE54:AG54"/>
    <mergeCell ref="AW53:AY53"/>
    <mergeCell ref="BF53:BH53"/>
    <mergeCell ref="AE53:AG53"/>
    <mergeCell ref="AH53:AJ53"/>
    <mergeCell ref="AK53:AM53"/>
    <mergeCell ref="AN53:AP53"/>
    <mergeCell ref="AQ53:AS53"/>
    <mergeCell ref="AT53:AV53"/>
    <mergeCell ref="BF52:BH52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T52:AV52"/>
    <mergeCell ref="AW52:AY52"/>
    <mergeCell ref="AB52:AD52"/>
    <mergeCell ref="AE52:AG52"/>
    <mergeCell ref="AH52:AJ52"/>
    <mergeCell ref="AK52:AM52"/>
    <mergeCell ref="D52:F52"/>
    <mergeCell ref="G52:I52"/>
    <mergeCell ref="J52:L52"/>
    <mergeCell ref="M52:O52"/>
    <mergeCell ref="AN52:AP52"/>
    <mergeCell ref="AQ52:AS52"/>
    <mergeCell ref="AE51:AG51"/>
    <mergeCell ref="AH51:AJ51"/>
    <mergeCell ref="AK51:AM51"/>
    <mergeCell ref="AN51:AP51"/>
    <mergeCell ref="P52:R52"/>
    <mergeCell ref="S52:U52"/>
    <mergeCell ref="V52:X52"/>
    <mergeCell ref="Y52:AA52"/>
    <mergeCell ref="AQ51:AS51"/>
    <mergeCell ref="AT51:AV51"/>
    <mergeCell ref="AW51:AY51"/>
    <mergeCell ref="BF51:BH51"/>
    <mergeCell ref="AZ51:BB51"/>
    <mergeCell ref="BC51:BE51"/>
    <mergeCell ref="BF50:BH50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V50:X50"/>
    <mergeCell ref="Y50:AA50"/>
    <mergeCell ref="AN50:AP50"/>
    <mergeCell ref="AQ50:AS50"/>
    <mergeCell ref="AT50:AV50"/>
    <mergeCell ref="AW50:AY50"/>
    <mergeCell ref="AB50:AD50"/>
    <mergeCell ref="AE50:AG50"/>
    <mergeCell ref="AH50:AJ50"/>
    <mergeCell ref="AK50:AM50"/>
    <mergeCell ref="D50:F50"/>
    <mergeCell ref="G50:I50"/>
    <mergeCell ref="J50:L50"/>
    <mergeCell ref="M50:O50"/>
    <mergeCell ref="P50:R50"/>
    <mergeCell ref="S50:U50"/>
    <mergeCell ref="J44:L44"/>
    <mergeCell ref="M44:O44"/>
    <mergeCell ref="P44:R44"/>
    <mergeCell ref="S44:U44"/>
    <mergeCell ref="AW49:AY49"/>
    <mergeCell ref="BF49:BH49"/>
    <mergeCell ref="AQ44:AS44"/>
    <mergeCell ref="AT44:AV44"/>
    <mergeCell ref="AE47:AG47"/>
    <mergeCell ref="AZ46:BB46"/>
    <mergeCell ref="AK49:AM49"/>
    <mergeCell ref="AN49:AP49"/>
    <mergeCell ref="AQ49:AS49"/>
    <mergeCell ref="AT49:AV49"/>
    <mergeCell ref="D44:F44"/>
    <mergeCell ref="G44:I44"/>
    <mergeCell ref="AE49:AG49"/>
    <mergeCell ref="AH49:AJ49"/>
    <mergeCell ref="V44:X44"/>
    <mergeCell ref="Y44:AA44"/>
    <mergeCell ref="BF48:BH48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P48:R48"/>
    <mergeCell ref="S48:U48"/>
    <mergeCell ref="V48:X48"/>
    <mergeCell ref="Y48:AA48"/>
    <mergeCell ref="D48:F48"/>
    <mergeCell ref="G48:I48"/>
    <mergeCell ref="J48:L48"/>
    <mergeCell ref="M48:O48"/>
    <mergeCell ref="BF47:BH47"/>
    <mergeCell ref="BF46:BH46"/>
    <mergeCell ref="AH47:AJ47"/>
    <mergeCell ref="AK47:AM47"/>
    <mergeCell ref="AN47:AP47"/>
    <mergeCell ref="AQ47:AS47"/>
    <mergeCell ref="BC46:BE46"/>
    <mergeCell ref="D47:F47"/>
    <mergeCell ref="G47:I47"/>
    <mergeCell ref="J47:L47"/>
    <mergeCell ref="M47:O47"/>
    <mergeCell ref="AT47:AV47"/>
    <mergeCell ref="AW47:AY47"/>
    <mergeCell ref="AB47:AD47"/>
    <mergeCell ref="AB46:AD46"/>
    <mergeCell ref="AE46:AG46"/>
    <mergeCell ref="AH46:AJ46"/>
    <mergeCell ref="P47:R47"/>
    <mergeCell ref="S47:U47"/>
    <mergeCell ref="V47:X47"/>
    <mergeCell ref="Y47:AA47"/>
    <mergeCell ref="AT46:AV46"/>
    <mergeCell ref="AW46:AY46"/>
    <mergeCell ref="AK46:AM46"/>
    <mergeCell ref="D46:F46"/>
    <mergeCell ref="G46:I46"/>
    <mergeCell ref="J46:L46"/>
    <mergeCell ref="M46:O46"/>
    <mergeCell ref="P46:R46"/>
    <mergeCell ref="S46:U46"/>
    <mergeCell ref="V46:X46"/>
    <mergeCell ref="Y46:AA46"/>
    <mergeCell ref="AN46:AP46"/>
    <mergeCell ref="AQ46:AS46"/>
    <mergeCell ref="AQ45:AS45"/>
    <mergeCell ref="AT45:AV45"/>
    <mergeCell ref="AW45:AY45"/>
    <mergeCell ref="BF45:BH45"/>
    <mergeCell ref="AZ45:BB45"/>
    <mergeCell ref="BC45:BE45"/>
    <mergeCell ref="AH45:AJ45"/>
    <mergeCell ref="AK45:AM45"/>
    <mergeCell ref="AN45:AP45"/>
    <mergeCell ref="D45:F45"/>
    <mergeCell ref="G45:I45"/>
    <mergeCell ref="J45:L45"/>
    <mergeCell ref="M45:O45"/>
    <mergeCell ref="P45:R45"/>
    <mergeCell ref="V22:X22"/>
    <mergeCell ref="S45:U45"/>
    <mergeCell ref="V45:X45"/>
    <mergeCell ref="Y45:AA45"/>
    <mergeCell ref="AB45:AD45"/>
    <mergeCell ref="AE45:AG45"/>
    <mergeCell ref="Y22:AA22"/>
    <mergeCell ref="AB22:AD22"/>
    <mergeCell ref="AE22:AG22"/>
    <mergeCell ref="AH22:AJ22"/>
    <mergeCell ref="D22:F22"/>
    <mergeCell ref="G22:I22"/>
    <mergeCell ref="J22:L22"/>
    <mergeCell ref="M22:O22"/>
    <mergeCell ref="P22:R22"/>
    <mergeCell ref="S22:U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D19:F19"/>
    <mergeCell ref="G19:I19"/>
    <mergeCell ref="J19:L19"/>
    <mergeCell ref="M19:O19"/>
    <mergeCell ref="P20:R20"/>
    <mergeCell ref="S20:U20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4.7109375" style="44" customWidth="1"/>
    <col min="3" max="3" width="11.57421875" style="44" customWidth="1"/>
    <col min="4" max="4" width="13.421875" style="44" bestFit="1" customWidth="1"/>
    <col min="5" max="5" width="10.28125" style="44" customWidth="1"/>
    <col min="6" max="6" width="8.57421875" style="44" customWidth="1"/>
    <col min="7" max="7" width="5.7109375" style="44" customWidth="1"/>
    <col min="8" max="16384" width="9.140625" style="44" customWidth="1"/>
  </cols>
  <sheetData>
    <row r="1" spans="3:5" ht="18.75">
      <c r="C1" s="49"/>
      <c r="E1" s="1" t="s">
        <v>170</v>
      </c>
    </row>
    <row r="2" spans="3:5" ht="18.75">
      <c r="C2" s="33">
        <v>1.1574074074074073E-05</v>
      </c>
      <c r="E2" s="49" t="s">
        <v>171</v>
      </c>
    </row>
    <row r="3" spans="1:7" ht="18.75">
      <c r="A3" s="51" t="s">
        <v>19</v>
      </c>
      <c r="B3" s="51"/>
      <c r="C3" s="52"/>
      <c r="E3" s="49"/>
      <c r="G3" s="5" t="s">
        <v>165</v>
      </c>
    </row>
    <row r="4" s="53" customFormat="1" ht="5.25">
      <c r="C4" s="54"/>
    </row>
    <row r="5" spans="3:7" ht="12.75">
      <c r="C5" s="56" t="s">
        <v>244</v>
      </c>
      <c r="E5" s="56" t="s">
        <v>173</v>
      </c>
      <c r="F5" s="51"/>
      <c r="G5" s="57"/>
    </row>
    <row r="6" s="53" customFormat="1" ht="5.25">
      <c r="C6" s="54"/>
    </row>
    <row r="7" spans="1:7" ht="12.75">
      <c r="A7" s="58" t="s">
        <v>2</v>
      </c>
      <c r="B7" s="123"/>
      <c r="C7" s="59" t="s">
        <v>3</v>
      </c>
      <c r="D7" s="60" t="s">
        <v>4</v>
      </c>
      <c r="E7" s="58" t="s">
        <v>178</v>
      </c>
      <c r="F7" s="61" t="s">
        <v>179</v>
      </c>
      <c r="G7" s="61" t="s">
        <v>180</v>
      </c>
    </row>
    <row r="8" spans="1:7" ht="17.25" customHeight="1">
      <c r="A8" s="62" t="s">
        <v>175</v>
      </c>
      <c r="B8" s="62" t="s">
        <v>293</v>
      </c>
      <c r="C8" s="45" t="s">
        <v>100</v>
      </c>
      <c r="D8" s="46" t="s">
        <v>101</v>
      </c>
      <c r="E8" s="48" t="s">
        <v>21</v>
      </c>
      <c r="F8" s="119">
        <v>0.002111921296296296</v>
      </c>
      <c r="G8" s="12">
        <f aca="true" t="shared" si="0" ref="G8:G21">IF(ISBLANK(F8),"",INT(0.08713*(305.5-(F8/$C$2))^1.85))</f>
        <v>640</v>
      </c>
    </row>
    <row r="9" spans="1:7" ht="17.25" customHeight="1">
      <c r="A9" s="62" t="s">
        <v>181</v>
      </c>
      <c r="B9" s="62" t="s">
        <v>279</v>
      </c>
      <c r="C9" s="45" t="s">
        <v>113</v>
      </c>
      <c r="D9" s="46" t="s">
        <v>114</v>
      </c>
      <c r="E9" s="48" t="s">
        <v>21</v>
      </c>
      <c r="F9" s="119">
        <v>0.002139351851851852</v>
      </c>
      <c r="G9" s="12">
        <f t="shared" si="0"/>
        <v>618</v>
      </c>
    </row>
    <row r="10" spans="1:7" ht="17.25" customHeight="1">
      <c r="A10" s="62" t="s">
        <v>182</v>
      </c>
      <c r="B10" s="62" t="s">
        <v>321</v>
      </c>
      <c r="C10" s="45" t="s">
        <v>154</v>
      </c>
      <c r="D10" s="46" t="s">
        <v>155</v>
      </c>
      <c r="E10" s="48" t="s">
        <v>157</v>
      </c>
      <c r="F10" s="119">
        <v>0.002147685185185185</v>
      </c>
      <c r="G10" s="12">
        <f t="shared" si="0"/>
        <v>611</v>
      </c>
    </row>
    <row r="11" spans="1:7" ht="17.25" customHeight="1">
      <c r="A11" s="62" t="s">
        <v>183</v>
      </c>
      <c r="B11" s="62" t="s">
        <v>314</v>
      </c>
      <c r="C11" s="45" t="s">
        <v>205</v>
      </c>
      <c r="D11" s="46" t="s">
        <v>206</v>
      </c>
      <c r="E11" s="48" t="s">
        <v>37</v>
      </c>
      <c r="F11" s="119">
        <v>0.002152199074074074</v>
      </c>
      <c r="G11" s="12">
        <f t="shared" si="0"/>
        <v>607</v>
      </c>
    </row>
    <row r="12" spans="1:7" ht="17.25" customHeight="1">
      <c r="A12" s="62" t="s">
        <v>184</v>
      </c>
      <c r="B12" s="62" t="s">
        <v>317</v>
      </c>
      <c r="C12" s="45" t="s">
        <v>122</v>
      </c>
      <c r="D12" s="46" t="s">
        <v>123</v>
      </c>
      <c r="E12" s="48" t="s">
        <v>21</v>
      </c>
      <c r="F12" s="119">
        <v>0.0021759259259259258</v>
      </c>
      <c r="G12" s="12">
        <f t="shared" si="0"/>
        <v>588</v>
      </c>
    </row>
    <row r="13" spans="1:7" ht="17.25" customHeight="1">
      <c r="A13" s="62" t="s">
        <v>187</v>
      </c>
      <c r="B13" s="62" t="s">
        <v>325</v>
      </c>
      <c r="C13" s="45" t="s">
        <v>119</v>
      </c>
      <c r="D13" s="46" t="s">
        <v>120</v>
      </c>
      <c r="E13" s="48" t="s">
        <v>21</v>
      </c>
      <c r="F13" s="119">
        <v>0.0021815972222222224</v>
      </c>
      <c r="G13" s="12">
        <f t="shared" si="0"/>
        <v>583</v>
      </c>
    </row>
    <row r="14" spans="1:7" ht="17.25" customHeight="1">
      <c r="A14" s="62" t="s">
        <v>191</v>
      </c>
      <c r="B14" s="62" t="s">
        <v>318</v>
      </c>
      <c r="C14" s="45" t="s">
        <v>84</v>
      </c>
      <c r="D14" s="46" t="s">
        <v>152</v>
      </c>
      <c r="E14" s="48" t="s">
        <v>19</v>
      </c>
      <c r="F14" s="119">
        <v>0.00221875</v>
      </c>
      <c r="G14" s="12">
        <f t="shared" si="0"/>
        <v>554</v>
      </c>
    </row>
    <row r="15" spans="1:7" ht="17.25" customHeight="1">
      <c r="A15" s="62" t="s">
        <v>192</v>
      </c>
      <c r="B15" s="62" t="s">
        <v>323</v>
      </c>
      <c r="C15" s="45" t="s">
        <v>56</v>
      </c>
      <c r="D15" s="46" t="s">
        <v>116</v>
      </c>
      <c r="E15" s="48" t="s">
        <v>21</v>
      </c>
      <c r="F15" s="119">
        <v>0.002229976851851852</v>
      </c>
      <c r="G15" s="12">
        <f t="shared" si="0"/>
        <v>545</v>
      </c>
    </row>
    <row r="16" spans="1:7" ht="17.25" customHeight="1">
      <c r="A16" s="62" t="s">
        <v>193</v>
      </c>
      <c r="B16" s="62" t="s">
        <v>319</v>
      </c>
      <c r="C16" s="45" t="s">
        <v>93</v>
      </c>
      <c r="D16" s="46" t="s">
        <v>94</v>
      </c>
      <c r="E16" s="48" t="s">
        <v>37</v>
      </c>
      <c r="F16" s="119">
        <v>0.002231134259259259</v>
      </c>
      <c r="G16" s="12">
        <f t="shared" si="0"/>
        <v>545</v>
      </c>
    </row>
    <row r="17" spans="1:7" ht="17.25" customHeight="1">
      <c r="A17" s="62" t="s">
        <v>194</v>
      </c>
      <c r="B17" s="62" t="s">
        <v>310</v>
      </c>
      <c r="C17" s="45" t="s">
        <v>92</v>
      </c>
      <c r="D17" s="46" t="s">
        <v>211</v>
      </c>
      <c r="E17" s="48" t="s">
        <v>19</v>
      </c>
      <c r="F17" s="119">
        <v>0.0023195601851851854</v>
      </c>
      <c r="G17" s="12">
        <f t="shared" si="0"/>
        <v>478</v>
      </c>
    </row>
    <row r="18" spans="1:7" ht="17.25" customHeight="1">
      <c r="A18" s="62" t="s">
        <v>195</v>
      </c>
      <c r="B18" s="62" t="s">
        <v>308</v>
      </c>
      <c r="C18" s="45" t="s">
        <v>214</v>
      </c>
      <c r="D18" s="46" t="s">
        <v>215</v>
      </c>
      <c r="E18" s="48" t="s">
        <v>19</v>
      </c>
      <c r="F18" s="119">
        <v>0.0023475694444444442</v>
      </c>
      <c r="G18" s="12">
        <f t="shared" si="0"/>
        <v>458</v>
      </c>
    </row>
    <row r="19" spans="1:7" ht="17.25" customHeight="1">
      <c r="A19" s="62" t="s">
        <v>196</v>
      </c>
      <c r="B19" s="62" t="s">
        <v>322</v>
      </c>
      <c r="C19" s="45" t="s">
        <v>103</v>
      </c>
      <c r="D19" s="46" t="s">
        <v>104</v>
      </c>
      <c r="E19" s="48" t="s">
        <v>21</v>
      </c>
      <c r="F19" s="119">
        <v>0.002455208333333333</v>
      </c>
      <c r="G19" s="12">
        <f t="shared" si="0"/>
        <v>384</v>
      </c>
    </row>
    <row r="20" spans="1:7" ht="17.25" customHeight="1">
      <c r="A20" s="62" t="s">
        <v>197</v>
      </c>
      <c r="B20" s="62" t="s">
        <v>307</v>
      </c>
      <c r="C20" s="45" t="s">
        <v>212</v>
      </c>
      <c r="D20" s="46" t="s">
        <v>213</v>
      </c>
      <c r="E20" s="48" t="s">
        <v>19</v>
      </c>
      <c r="F20" s="119">
        <v>0.002466666666666667</v>
      </c>
      <c r="G20" s="12">
        <f t="shared" si="0"/>
        <v>377</v>
      </c>
    </row>
    <row r="21" spans="1:7" ht="17.25" customHeight="1">
      <c r="A21" s="62" t="s">
        <v>198</v>
      </c>
      <c r="B21" s="62" t="s">
        <v>320</v>
      </c>
      <c r="C21" s="45" t="s">
        <v>95</v>
      </c>
      <c r="D21" s="46" t="s">
        <v>96</v>
      </c>
      <c r="E21" s="48" t="s">
        <v>37</v>
      </c>
      <c r="F21" s="119">
        <v>0.0025369212962962962</v>
      </c>
      <c r="G21" s="12">
        <f t="shared" si="0"/>
        <v>332</v>
      </c>
    </row>
    <row r="22" spans="1:7" ht="17.25" customHeight="1">
      <c r="A22" s="62"/>
      <c r="B22" s="62" t="s">
        <v>324</v>
      </c>
      <c r="C22" s="45" t="s">
        <v>72</v>
      </c>
      <c r="D22" s="46" t="s">
        <v>125</v>
      </c>
      <c r="E22" s="48" t="s">
        <v>21</v>
      </c>
      <c r="F22" s="119" t="s">
        <v>275</v>
      </c>
      <c r="G22" s="12"/>
    </row>
    <row r="23" spans="1:7" ht="17.25" customHeight="1">
      <c r="A23" s="62"/>
      <c r="B23" s="62" t="s">
        <v>261</v>
      </c>
      <c r="C23" s="45" t="s">
        <v>110</v>
      </c>
      <c r="D23" s="46" t="s">
        <v>54</v>
      </c>
      <c r="E23" s="48" t="s">
        <v>19</v>
      </c>
      <c r="F23" s="119" t="s">
        <v>275</v>
      </c>
      <c r="G23" s="12"/>
    </row>
    <row r="24" spans="1:7" ht="17.25" customHeight="1">
      <c r="A24" s="62"/>
      <c r="B24" s="62" t="s">
        <v>256</v>
      </c>
      <c r="C24" s="45" t="s">
        <v>209</v>
      </c>
      <c r="D24" s="46" t="s">
        <v>210</v>
      </c>
      <c r="E24" s="48" t="s">
        <v>19</v>
      </c>
      <c r="F24" s="119" t="s">
        <v>44</v>
      </c>
      <c r="G24" s="12"/>
    </row>
    <row r="25" spans="1:7" ht="17.25" customHeight="1">
      <c r="A25" s="62"/>
      <c r="B25" s="62" t="s">
        <v>313</v>
      </c>
      <c r="C25" s="124" t="s">
        <v>218</v>
      </c>
      <c r="D25" s="125" t="s">
        <v>219</v>
      </c>
      <c r="E25" s="126" t="s">
        <v>19</v>
      </c>
      <c r="F25" s="119" t="s">
        <v>44</v>
      </c>
      <c r="G25" s="12"/>
    </row>
    <row r="26" s="53" customFormat="1" ht="5.25">
      <c r="C26" s="54"/>
    </row>
    <row r="27" spans="3:7" ht="12.75">
      <c r="C27" s="56" t="s">
        <v>244</v>
      </c>
      <c r="E27" s="56" t="s">
        <v>185</v>
      </c>
      <c r="F27" s="51"/>
      <c r="G27" s="57"/>
    </row>
    <row r="28" s="53" customFormat="1" ht="5.25">
      <c r="C28" s="54"/>
    </row>
    <row r="29" spans="1:7" ht="12.75">
      <c r="A29" s="58" t="s">
        <v>2</v>
      </c>
      <c r="B29" s="123"/>
      <c r="C29" s="59" t="s">
        <v>3</v>
      </c>
      <c r="D29" s="60" t="s">
        <v>4</v>
      </c>
      <c r="E29" s="58" t="s">
        <v>178</v>
      </c>
      <c r="F29" s="61" t="s">
        <v>179</v>
      </c>
      <c r="G29" s="61" t="s">
        <v>180</v>
      </c>
    </row>
    <row r="30" spans="1:7" ht="17.25" customHeight="1">
      <c r="A30" s="62" t="s">
        <v>175</v>
      </c>
      <c r="B30" s="62" t="s">
        <v>264</v>
      </c>
      <c r="C30" s="45" t="s">
        <v>143</v>
      </c>
      <c r="D30" s="46" t="s">
        <v>144</v>
      </c>
      <c r="E30" s="48" t="s">
        <v>19</v>
      </c>
      <c r="F30" s="119">
        <v>0.002112384259259259</v>
      </c>
      <c r="G30" s="12">
        <f aca="true" t="shared" si="1" ref="G30:G38">IF(ISBLANK(F30),"",INT(0.08713*(305.5-(F30/$C$2))^1.85))</f>
        <v>640</v>
      </c>
    </row>
    <row r="31" spans="1:7" ht="17.25" customHeight="1">
      <c r="A31" s="62" t="s">
        <v>181</v>
      </c>
      <c r="B31" s="62" t="s">
        <v>313</v>
      </c>
      <c r="C31" s="45" t="s">
        <v>56</v>
      </c>
      <c r="D31" s="46" t="s">
        <v>63</v>
      </c>
      <c r="E31" s="48" t="s">
        <v>19</v>
      </c>
      <c r="F31" s="119">
        <v>0.002129398148148148</v>
      </c>
      <c r="G31" s="12">
        <f t="shared" si="1"/>
        <v>626</v>
      </c>
    </row>
    <row r="32" spans="1:7" ht="17.25" customHeight="1">
      <c r="A32" s="62" t="s">
        <v>182</v>
      </c>
      <c r="B32" s="62" t="s">
        <v>314</v>
      </c>
      <c r="C32" s="45" t="s">
        <v>228</v>
      </c>
      <c r="D32" s="46" t="s">
        <v>229</v>
      </c>
      <c r="E32" s="48" t="s">
        <v>230</v>
      </c>
      <c r="F32" s="119">
        <v>0.0021347222222222223</v>
      </c>
      <c r="G32" s="12">
        <f t="shared" si="1"/>
        <v>621</v>
      </c>
    </row>
    <row r="33" spans="1:7" ht="17.25" customHeight="1">
      <c r="A33" s="62" t="s">
        <v>183</v>
      </c>
      <c r="B33" s="62" t="s">
        <v>315</v>
      </c>
      <c r="C33" s="45" t="s">
        <v>53</v>
      </c>
      <c r="D33" s="46" t="s">
        <v>54</v>
      </c>
      <c r="E33" s="48" t="s">
        <v>21</v>
      </c>
      <c r="F33" s="119">
        <v>0.0021444444444444445</v>
      </c>
      <c r="G33" s="12">
        <f t="shared" si="1"/>
        <v>613</v>
      </c>
    </row>
    <row r="34" spans="1:7" ht="17.25" customHeight="1">
      <c r="A34" s="62" t="s">
        <v>184</v>
      </c>
      <c r="B34" s="62" t="s">
        <v>260</v>
      </c>
      <c r="C34" s="45" t="s">
        <v>56</v>
      </c>
      <c r="D34" s="46" t="s">
        <v>57</v>
      </c>
      <c r="E34" s="48" t="s">
        <v>21</v>
      </c>
      <c r="F34" s="119">
        <v>0.002185185185185185</v>
      </c>
      <c r="G34" s="12">
        <f t="shared" si="1"/>
        <v>581</v>
      </c>
    </row>
    <row r="35" spans="1:7" ht="17.25" customHeight="1">
      <c r="A35" s="62" t="s">
        <v>187</v>
      </c>
      <c r="B35" s="62" t="s">
        <v>338</v>
      </c>
      <c r="C35" s="45" t="s">
        <v>65</v>
      </c>
      <c r="D35" s="46" t="s">
        <v>66</v>
      </c>
      <c r="E35" s="48" t="s">
        <v>21</v>
      </c>
      <c r="F35" s="119">
        <v>0.002193287037037037</v>
      </c>
      <c r="G35" s="12">
        <f t="shared" si="1"/>
        <v>574</v>
      </c>
    </row>
    <row r="36" spans="1:7" ht="17.25" customHeight="1">
      <c r="A36" s="62" t="s">
        <v>191</v>
      </c>
      <c r="B36" s="62" t="s">
        <v>256</v>
      </c>
      <c r="C36" s="45" t="s">
        <v>50</v>
      </c>
      <c r="D36" s="46" t="s">
        <v>51</v>
      </c>
      <c r="E36" s="48" t="s">
        <v>21</v>
      </c>
      <c r="F36" s="119">
        <v>0.0022</v>
      </c>
      <c r="G36" s="12">
        <f t="shared" si="1"/>
        <v>569</v>
      </c>
    </row>
    <row r="37" spans="1:7" ht="17.25" customHeight="1">
      <c r="A37" s="62" t="s">
        <v>192</v>
      </c>
      <c r="B37" s="62" t="s">
        <v>317</v>
      </c>
      <c r="C37" s="45" t="s">
        <v>232</v>
      </c>
      <c r="D37" s="46" t="s">
        <v>233</v>
      </c>
      <c r="E37" s="48" t="s">
        <v>230</v>
      </c>
      <c r="F37" s="119">
        <v>0.002200347222222222</v>
      </c>
      <c r="G37" s="12">
        <f t="shared" si="1"/>
        <v>569</v>
      </c>
    </row>
    <row r="38" spans="1:7" ht="17.25" customHeight="1">
      <c r="A38" s="62" t="s">
        <v>193</v>
      </c>
      <c r="B38" s="62" t="s">
        <v>312</v>
      </c>
      <c r="C38" s="45" t="s">
        <v>110</v>
      </c>
      <c r="D38" s="46" t="s">
        <v>111</v>
      </c>
      <c r="E38" s="48" t="s">
        <v>21</v>
      </c>
      <c r="F38" s="119">
        <v>0.002215162037037037</v>
      </c>
      <c r="G38" s="12">
        <f t="shared" si="1"/>
        <v>557</v>
      </c>
    </row>
    <row r="39" s="53" customFormat="1" ht="5.25">
      <c r="C39" s="54"/>
    </row>
    <row r="40" spans="3:7" ht="12.75">
      <c r="C40" s="56" t="s">
        <v>244</v>
      </c>
      <c r="E40" s="56" t="s">
        <v>79</v>
      </c>
      <c r="F40" s="51"/>
      <c r="G40" s="57"/>
    </row>
    <row r="41" s="53" customFormat="1" ht="5.25">
      <c r="C41" s="54"/>
    </row>
    <row r="42" spans="1:7" ht="12.75">
      <c r="A42" s="58" t="s">
        <v>2</v>
      </c>
      <c r="B42" s="123"/>
      <c r="C42" s="59" t="s">
        <v>3</v>
      </c>
      <c r="D42" s="60" t="s">
        <v>4</v>
      </c>
      <c r="E42" s="58" t="s">
        <v>178</v>
      </c>
      <c r="F42" s="61" t="s">
        <v>179</v>
      </c>
      <c r="G42" s="61" t="s">
        <v>180</v>
      </c>
    </row>
    <row r="43" spans="1:7" ht="17.25" customHeight="1">
      <c r="A43" s="62" t="s">
        <v>175</v>
      </c>
      <c r="B43" s="62" t="s">
        <v>293</v>
      </c>
      <c r="C43" s="45" t="s">
        <v>234</v>
      </c>
      <c r="D43" s="46" t="s">
        <v>235</v>
      </c>
      <c r="E43" s="48" t="s">
        <v>230</v>
      </c>
      <c r="F43" s="119">
        <v>0.002089351851851852</v>
      </c>
      <c r="G43" s="12">
        <f>IF(ISBLANK(F43),"",INT(0.08713*(305.5-(F43/$C$2))^1.85))</f>
        <v>659</v>
      </c>
    </row>
    <row r="44" spans="1:7" ht="17.25" customHeight="1">
      <c r="A44" s="62" t="s">
        <v>181</v>
      </c>
      <c r="B44" s="62" t="s">
        <v>261</v>
      </c>
      <c r="C44" s="45" t="s">
        <v>68</v>
      </c>
      <c r="D44" s="46" t="s">
        <v>135</v>
      </c>
      <c r="E44" s="48" t="s">
        <v>21</v>
      </c>
      <c r="F44" s="119">
        <v>0.0021141203703703704</v>
      </c>
      <c r="G44" s="12">
        <f>IF(ISBLANK(F44),"",INT(0.08713*(305.5-(F44/$C$2))^1.85))</f>
        <v>638</v>
      </c>
    </row>
    <row r="45" spans="1:7" ht="17.25" customHeight="1">
      <c r="A45" s="62" t="s">
        <v>182</v>
      </c>
      <c r="B45" s="62" t="s">
        <v>325</v>
      </c>
      <c r="C45" s="45" t="s">
        <v>236</v>
      </c>
      <c r="D45" s="46" t="s">
        <v>237</v>
      </c>
      <c r="E45" s="48" t="s">
        <v>230</v>
      </c>
      <c r="F45" s="119">
        <v>0.002121875</v>
      </c>
      <c r="G45" s="12">
        <f>IF(ISBLANK(F45),"",INT(0.08713*(305.5-(F45/$C$2))^1.85))</f>
        <v>632</v>
      </c>
    </row>
    <row r="46" spans="1:7" ht="17.25" customHeight="1">
      <c r="A46" s="62" t="s">
        <v>183</v>
      </c>
      <c r="B46" s="62" t="s">
        <v>316</v>
      </c>
      <c r="C46" s="45" t="s">
        <v>62</v>
      </c>
      <c r="D46" s="46" t="s">
        <v>80</v>
      </c>
      <c r="E46" s="48" t="s">
        <v>21</v>
      </c>
      <c r="F46" s="119">
        <v>0.0023020833333333335</v>
      </c>
      <c r="G46" s="12">
        <f>IF(ISBLANK(F46),"",INT(0.08713*(305.5-(F46/$C$2))^1.85))</f>
        <v>491</v>
      </c>
    </row>
    <row r="47" spans="1:7" ht="17.25" customHeight="1">
      <c r="A47" s="62"/>
      <c r="B47" s="62" t="s">
        <v>279</v>
      </c>
      <c r="C47" s="45" t="s">
        <v>106</v>
      </c>
      <c r="D47" s="46" t="s">
        <v>107</v>
      </c>
      <c r="E47" s="48" t="s">
        <v>21</v>
      </c>
      <c r="F47" s="119" t="s">
        <v>44</v>
      </c>
      <c r="G47" s="1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44" customWidth="1"/>
    <col min="2" max="2" width="8.8515625" style="44" bestFit="1" customWidth="1"/>
    <col min="3" max="3" width="14.140625" style="44" bestFit="1" customWidth="1"/>
    <col min="4" max="4" width="10.28125" style="44" customWidth="1"/>
    <col min="5" max="5" width="12.28125" style="44" customWidth="1"/>
    <col min="6" max="6" width="7.28125" style="44" customWidth="1"/>
    <col min="7" max="7" width="9.421875" style="44" customWidth="1"/>
    <col min="8" max="16384" width="9.140625" style="44" customWidth="1"/>
  </cols>
  <sheetData>
    <row r="1" spans="2:5" ht="18.75">
      <c r="B1" s="49"/>
      <c r="D1" s="1" t="s">
        <v>238</v>
      </c>
      <c r="E1" s="50"/>
    </row>
    <row r="2" spans="2:5" ht="18.75">
      <c r="B2" s="49"/>
      <c r="D2" s="49" t="s">
        <v>171</v>
      </c>
      <c r="E2" s="50"/>
    </row>
    <row r="3" spans="1:7" ht="18.75">
      <c r="A3" s="51" t="s">
        <v>19</v>
      </c>
      <c r="B3" s="52"/>
      <c r="D3" s="49"/>
      <c r="G3" s="5" t="s">
        <v>165</v>
      </c>
    </row>
    <row r="4" spans="2:5" s="53" customFormat="1" ht="5.25">
      <c r="B4" s="54"/>
      <c r="E4" s="55"/>
    </row>
    <row r="5" spans="2:7" ht="12.75">
      <c r="B5" s="56" t="s">
        <v>7</v>
      </c>
      <c r="C5" s="51"/>
      <c r="D5" s="56" t="s">
        <v>239</v>
      </c>
      <c r="E5" s="57" t="s">
        <v>174</v>
      </c>
      <c r="F5" s="51" t="s">
        <v>175</v>
      </c>
      <c r="G5" s="57"/>
    </row>
    <row r="6" spans="2:5" s="53" customFormat="1" ht="5.25">
      <c r="B6" s="54"/>
      <c r="E6" s="55"/>
    </row>
    <row r="7" spans="1:7" ht="12.75">
      <c r="A7" s="58" t="s">
        <v>176</v>
      </c>
      <c r="B7" s="59" t="s">
        <v>3</v>
      </c>
      <c r="C7" s="60" t="s">
        <v>4</v>
      </c>
      <c r="D7" s="58" t="s">
        <v>177</v>
      </c>
      <c r="E7" s="58" t="s">
        <v>178</v>
      </c>
      <c r="F7" s="61" t="s">
        <v>179</v>
      </c>
      <c r="G7" s="61" t="s">
        <v>180</v>
      </c>
    </row>
    <row r="8" spans="1:7" ht="17.25" customHeight="1">
      <c r="A8" s="62" t="s">
        <v>175</v>
      </c>
      <c r="B8" s="45" t="s">
        <v>23</v>
      </c>
      <c r="C8" s="46" t="s">
        <v>24</v>
      </c>
      <c r="D8" s="47" t="s">
        <v>137</v>
      </c>
      <c r="E8" s="48" t="s">
        <v>21</v>
      </c>
      <c r="F8" s="63">
        <v>10.71</v>
      </c>
      <c r="G8" s="12">
        <f>IF(ISBLANK(F8),"",INT(20.0479*(17-F8)^1.835))</f>
        <v>585</v>
      </c>
    </row>
    <row r="9" spans="1:7" ht="17.25" customHeight="1">
      <c r="A9" s="62" t="s">
        <v>181</v>
      </c>
      <c r="B9" s="45" t="s">
        <v>132</v>
      </c>
      <c r="C9" s="46" t="s">
        <v>133</v>
      </c>
      <c r="D9" s="47" t="s">
        <v>134</v>
      </c>
      <c r="E9" s="48" t="s">
        <v>21</v>
      </c>
      <c r="F9" s="63">
        <v>10.82</v>
      </c>
      <c r="G9" s="12">
        <f>IF(ISBLANK(F9),"",INT(20.0479*(17-F9)^1.835))</f>
        <v>566</v>
      </c>
    </row>
    <row r="10" spans="1:7" ht="17.25" customHeight="1">
      <c r="A10" s="62" t="s">
        <v>182</v>
      </c>
      <c r="B10" s="45" t="s">
        <v>16</v>
      </c>
      <c r="C10" s="46" t="s">
        <v>146</v>
      </c>
      <c r="D10" s="47" t="s">
        <v>147</v>
      </c>
      <c r="E10" s="48" t="s">
        <v>19</v>
      </c>
      <c r="F10" s="63" t="s">
        <v>44</v>
      </c>
      <c r="G10" s="12"/>
    </row>
    <row r="11" spans="1:7" ht="17.25" customHeight="1">
      <c r="A11" s="62" t="s">
        <v>183</v>
      </c>
      <c r="B11" s="45" t="s">
        <v>207</v>
      </c>
      <c r="C11" s="46" t="s">
        <v>208</v>
      </c>
      <c r="D11" s="47" t="s">
        <v>204</v>
      </c>
      <c r="E11" s="48" t="s">
        <v>37</v>
      </c>
      <c r="F11" s="63">
        <v>10.59</v>
      </c>
      <c r="G11" s="12">
        <f>IF(ISBLANK(F11),"",INT(20.0479*(17-F11)^1.835))</f>
        <v>606</v>
      </c>
    </row>
    <row r="12" spans="1:7" ht="17.25" customHeight="1">
      <c r="A12" s="62" t="s">
        <v>184</v>
      </c>
      <c r="B12" s="45"/>
      <c r="C12" s="46"/>
      <c r="D12" s="47"/>
      <c r="E12" s="48"/>
      <c r="F12" s="63"/>
      <c r="G12" s="12">
        <f>IF(ISBLANK(F12),"",INT(20.0479*(17-F12)^1.835))</f>
      </c>
    </row>
    <row r="13" spans="2:5" s="53" customFormat="1" ht="5.25">
      <c r="B13" s="54"/>
      <c r="E13" s="55"/>
    </row>
    <row r="14" spans="2:7" ht="12.75">
      <c r="B14" s="56" t="s">
        <v>7</v>
      </c>
      <c r="C14" s="51"/>
      <c r="D14" s="56" t="s">
        <v>239</v>
      </c>
      <c r="E14" s="57" t="s">
        <v>174</v>
      </c>
      <c r="F14" s="51" t="s">
        <v>181</v>
      </c>
      <c r="G14" s="57"/>
    </row>
    <row r="15" spans="2:5" s="53" customFormat="1" ht="5.25">
      <c r="B15" s="54"/>
      <c r="E15" s="55"/>
    </row>
    <row r="16" spans="1:7" ht="12.75">
      <c r="A16" s="58" t="s">
        <v>176</v>
      </c>
      <c r="B16" s="59" t="s">
        <v>3</v>
      </c>
      <c r="C16" s="60" t="s">
        <v>4</v>
      </c>
      <c r="D16" s="58" t="s">
        <v>177</v>
      </c>
      <c r="E16" s="58" t="s">
        <v>178</v>
      </c>
      <c r="F16" s="61" t="s">
        <v>179</v>
      </c>
      <c r="G16" s="61" t="s">
        <v>180</v>
      </c>
    </row>
    <row r="17" spans="1:7" ht="17.25" customHeight="1">
      <c r="A17" s="62" t="s">
        <v>175</v>
      </c>
      <c r="B17" s="45" t="s">
        <v>43</v>
      </c>
      <c r="C17" s="46" t="s">
        <v>127</v>
      </c>
      <c r="D17" s="47" t="s">
        <v>128</v>
      </c>
      <c r="E17" s="48" t="s">
        <v>21</v>
      </c>
      <c r="F17" s="63">
        <v>9.77</v>
      </c>
      <c r="G17" s="12">
        <f>IF(ISBLANK(F17),"",INT(20.0479*(17-F17)^1.835))</f>
        <v>756</v>
      </c>
    </row>
    <row r="18" spans="1:7" ht="17.25" customHeight="1">
      <c r="A18" s="62" t="s">
        <v>181</v>
      </c>
      <c r="B18" s="45" t="s">
        <v>138</v>
      </c>
      <c r="C18" s="46" t="s">
        <v>139</v>
      </c>
      <c r="D18" s="47">
        <v>34482</v>
      </c>
      <c r="E18" s="48" t="s">
        <v>142</v>
      </c>
      <c r="F18" s="63">
        <v>10.58</v>
      </c>
      <c r="G18" s="12">
        <f>IF(ISBLANK(F18),"",INT(20.0479*(17-F18)^1.835))</f>
        <v>607</v>
      </c>
    </row>
    <row r="19" spans="1:7" ht="17.25" customHeight="1">
      <c r="A19" s="62" t="s">
        <v>182</v>
      </c>
      <c r="B19" s="45" t="s">
        <v>158</v>
      </c>
      <c r="C19" s="46" t="s">
        <v>159</v>
      </c>
      <c r="D19" s="47">
        <v>34392</v>
      </c>
      <c r="E19" s="48" t="s">
        <v>19</v>
      </c>
      <c r="F19" s="63">
        <v>10.8</v>
      </c>
      <c r="G19" s="12">
        <f>IF(ISBLANK(F19),"",INT(20.0479*(17-F19)^1.835))</f>
        <v>570</v>
      </c>
    </row>
    <row r="20" spans="1:7" ht="17.25" customHeight="1">
      <c r="A20" s="62" t="s">
        <v>183</v>
      </c>
      <c r="B20" s="45"/>
      <c r="C20" s="46"/>
      <c r="D20" s="47"/>
      <c r="E20" s="48"/>
      <c r="F20" s="63"/>
      <c r="G20" s="12">
        <f>IF(ISBLANK(F20),"",INT(20.0479*(17-F20)^1.835))</f>
      </c>
    </row>
    <row r="21" spans="1:7" ht="17.25" customHeight="1">
      <c r="A21" s="62" t="s">
        <v>184</v>
      </c>
      <c r="B21" s="45"/>
      <c r="C21" s="46"/>
      <c r="D21" s="47"/>
      <c r="E21" s="48"/>
      <c r="F21" s="63"/>
      <c r="G21" s="12">
        <f>IF(ISBLANK(F21),"",INT(20.0479*(17-F21)^1.835))</f>
      </c>
    </row>
    <row r="22" spans="2:5" s="53" customFormat="1" ht="5.25">
      <c r="B22" s="54"/>
      <c r="E22" s="55"/>
    </row>
    <row r="23" spans="2:7" ht="12.75">
      <c r="B23" s="56" t="s">
        <v>7</v>
      </c>
      <c r="C23" s="51"/>
      <c r="D23" s="56" t="s">
        <v>239</v>
      </c>
      <c r="E23" s="57" t="s">
        <v>174</v>
      </c>
      <c r="F23" s="51" t="s">
        <v>182</v>
      </c>
      <c r="G23" s="57"/>
    </row>
    <row r="24" spans="2:5" s="53" customFormat="1" ht="5.25">
      <c r="B24" s="54"/>
      <c r="E24" s="55"/>
    </row>
    <row r="25" spans="1:7" ht="12.75">
      <c r="A25" s="58" t="s">
        <v>176</v>
      </c>
      <c r="B25" s="59" t="s">
        <v>3</v>
      </c>
      <c r="C25" s="60" t="s">
        <v>4</v>
      </c>
      <c r="D25" s="58" t="s">
        <v>177</v>
      </c>
      <c r="E25" s="58" t="s">
        <v>178</v>
      </c>
      <c r="F25" s="61" t="s">
        <v>179</v>
      </c>
      <c r="G25" s="61" t="s">
        <v>180</v>
      </c>
    </row>
    <row r="26" spans="1:7" ht="17.25" customHeight="1">
      <c r="A26" s="62" t="s">
        <v>175</v>
      </c>
      <c r="B26" s="45" t="s">
        <v>129</v>
      </c>
      <c r="C26" s="46" t="s">
        <v>130</v>
      </c>
      <c r="D26" s="47" t="s">
        <v>131</v>
      </c>
      <c r="E26" s="48" t="s">
        <v>21</v>
      </c>
      <c r="F26" s="63">
        <v>10.87</v>
      </c>
      <c r="G26" s="12">
        <f>IF(ISBLANK(F26),"",INT(20.0479*(17-F26)^1.835))</f>
        <v>558</v>
      </c>
    </row>
    <row r="27" spans="1:7" ht="17.25" customHeight="1">
      <c r="A27" s="62" t="s">
        <v>181</v>
      </c>
      <c r="B27" s="45" t="s">
        <v>20</v>
      </c>
      <c r="C27" s="46" t="s">
        <v>141</v>
      </c>
      <c r="D27" s="47">
        <v>34755</v>
      </c>
      <c r="E27" s="48" t="s">
        <v>142</v>
      </c>
      <c r="F27" s="63">
        <v>10.14</v>
      </c>
      <c r="G27" s="12">
        <f>IF(ISBLANK(F27),"",INT(20.0479*(17-F27)^1.835))</f>
        <v>686</v>
      </c>
    </row>
    <row r="28" spans="1:7" ht="17.25" customHeight="1">
      <c r="A28" s="62" t="s">
        <v>182</v>
      </c>
      <c r="B28" s="45" t="s">
        <v>43</v>
      </c>
      <c r="C28" s="46" t="s">
        <v>153</v>
      </c>
      <c r="D28" s="47">
        <v>34598</v>
      </c>
      <c r="E28" s="48" t="s">
        <v>19</v>
      </c>
      <c r="F28" s="63">
        <v>10.45</v>
      </c>
      <c r="G28" s="12">
        <f>IF(ISBLANK(F28),"",INT(20.0479*(17-F28)^1.835))</f>
        <v>630</v>
      </c>
    </row>
    <row r="29" spans="1:7" ht="17.25" customHeight="1">
      <c r="A29" s="62" t="s">
        <v>183</v>
      </c>
      <c r="B29" s="45"/>
      <c r="C29" s="46"/>
      <c r="D29" s="47"/>
      <c r="E29" s="48"/>
      <c r="F29" s="63"/>
      <c r="G29" s="12">
        <f>IF(ISBLANK(F29),"",INT(20.0479*(17-F29)^1.835))</f>
      </c>
    </row>
    <row r="30" spans="1:7" ht="17.25" customHeight="1">
      <c r="A30" s="62" t="s">
        <v>184</v>
      </c>
      <c r="B30" s="45"/>
      <c r="C30" s="46"/>
      <c r="D30" s="47"/>
      <c r="E30" s="48"/>
      <c r="F30" s="63"/>
      <c r="G30" s="12">
        <f>IF(ISBLANK(F30),"",INT(20.0479*(17-F30)^1.835))</f>
      </c>
    </row>
    <row r="31" spans="2:5" s="53" customFormat="1" ht="5.25">
      <c r="B31" s="54"/>
      <c r="E31" s="55"/>
    </row>
    <row r="32" spans="2:7" ht="12.75">
      <c r="B32" s="56" t="s">
        <v>7</v>
      </c>
      <c r="C32" s="51"/>
      <c r="D32" s="56" t="s">
        <v>226</v>
      </c>
      <c r="E32" s="57" t="s">
        <v>174</v>
      </c>
      <c r="F32" s="51" t="s">
        <v>175</v>
      </c>
      <c r="G32" s="57"/>
    </row>
    <row r="33" spans="2:5" s="53" customFormat="1" ht="5.25">
      <c r="B33" s="54"/>
      <c r="E33" s="55"/>
    </row>
    <row r="34" spans="1:7" ht="12.75">
      <c r="A34" s="58" t="s">
        <v>176</v>
      </c>
      <c r="B34" s="59" t="s">
        <v>3</v>
      </c>
      <c r="C34" s="60" t="s">
        <v>4</v>
      </c>
      <c r="D34" s="58" t="s">
        <v>177</v>
      </c>
      <c r="E34" s="58" t="s">
        <v>178</v>
      </c>
      <c r="F34" s="61" t="s">
        <v>179</v>
      </c>
      <c r="G34" s="61" t="s">
        <v>180</v>
      </c>
    </row>
    <row r="35" spans="1:7" ht="17.25" customHeight="1">
      <c r="A35" s="62" t="s">
        <v>175</v>
      </c>
      <c r="B35" s="45" t="s">
        <v>32</v>
      </c>
      <c r="C35" s="46" t="s">
        <v>33</v>
      </c>
      <c r="D35" s="47" t="s">
        <v>26</v>
      </c>
      <c r="E35" s="48" t="s">
        <v>21</v>
      </c>
      <c r="F35" s="63">
        <v>10.78</v>
      </c>
      <c r="G35" s="12">
        <f>IF(ISBLANK(F35),"",INT(20.0479*(17-F35)^1.835))</f>
        <v>573</v>
      </c>
    </row>
    <row r="36" spans="1:7" ht="17.25" customHeight="1">
      <c r="A36" s="62" t="s">
        <v>181</v>
      </c>
      <c r="B36" s="45" t="s">
        <v>34</v>
      </c>
      <c r="C36" s="46" t="s">
        <v>35</v>
      </c>
      <c r="D36" s="47" t="s">
        <v>145</v>
      </c>
      <c r="E36" s="48" t="s">
        <v>19</v>
      </c>
      <c r="F36" s="63">
        <v>9.71</v>
      </c>
      <c r="G36" s="12">
        <f>IF(ISBLANK(F36),"",INT(20.0479*(17-F36)^1.835))</f>
        <v>767</v>
      </c>
    </row>
    <row r="37" spans="1:7" ht="17.25" customHeight="1">
      <c r="A37" s="62" t="s">
        <v>182</v>
      </c>
      <c r="B37" s="45" t="s">
        <v>40</v>
      </c>
      <c r="C37" s="46" t="s">
        <v>41</v>
      </c>
      <c r="D37" s="47" t="s">
        <v>42</v>
      </c>
      <c r="E37" s="48" t="s">
        <v>21</v>
      </c>
      <c r="F37" s="63">
        <v>11.13</v>
      </c>
      <c r="G37" s="12">
        <f>IF(ISBLANK(F37),"",INT(20.0479*(17-F37)^1.835))</f>
        <v>515</v>
      </c>
    </row>
    <row r="38" spans="1:7" ht="17.25" customHeight="1">
      <c r="A38" s="62" t="s">
        <v>183</v>
      </c>
      <c r="B38" s="45" t="s">
        <v>16</v>
      </c>
      <c r="C38" s="46" t="s">
        <v>17</v>
      </c>
      <c r="D38" s="47" t="s">
        <v>18</v>
      </c>
      <c r="E38" s="48" t="s">
        <v>19</v>
      </c>
      <c r="F38" s="63">
        <v>9.62</v>
      </c>
      <c r="G38" s="12">
        <f>IF(ISBLANK(F38),"",INT(20.0479*(17-F38)^1.835))</f>
        <v>785</v>
      </c>
    </row>
    <row r="39" spans="1:7" ht="17.25" customHeight="1">
      <c r="A39" s="62" t="s">
        <v>184</v>
      </c>
      <c r="B39" s="45" t="s">
        <v>28</v>
      </c>
      <c r="C39" s="46" t="s">
        <v>29</v>
      </c>
      <c r="D39" s="47" t="s">
        <v>30</v>
      </c>
      <c r="E39" s="48" t="s">
        <v>21</v>
      </c>
      <c r="F39" s="63">
        <v>10.18</v>
      </c>
      <c r="G39" s="12">
        <f>IF(ISBLANK(F39),"",INT(20.0479*(17-F39)^1.835))</f>
        <v>679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83" customWidth="1"/>
    <col min="2" max="2" width="8.8515625" style="91" customWidth="1"/>
    <col min="3" max="3" width="14.140625" style="91" customWidth="1"/>
    <col min="4" max="4" width="9.00390625" style="105" bestFit="1" customWidth="1"/>
    <col min="5" max="58" width="1.7109375" style="83" customWidth="1"/>
    <col min="59" max="59" width="4.421875" style="91" customWidth="1"/>
    <col min="60" max="60" width="4.7109375" style="91" customWidth="1"/>
    <col min="61" max="16384" width="9.140625" style="91" customWidth="1"/>
  </cols>
  <sheetData>
    <row r="1" spans="4:59" ht="15.75">
      <c r="D1" s="1" t="s">
        <v>170</v>
      </c>
      <c r="BG1" s="5" t="s">
        <v>165</v>
      </c>
    </row>
    <row r="2" spans="4:59" ht="18.75">
      <c r="D2" s="49" t="s">
        <v>171</v>
      </c>
      <c r="BG2" s="57" t="s">
        <v>19</v>
      </c>
    </row>
    <row r="3" spans="1:58" s="93" customFormat="1" ht="5.25">
      <c r="A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</row>
    <row r="4" spans="2:20" ht="15.75">
      <c r="B4" s="94" t="s">
        <v>200</v>
      </c>
      <c r="D4" s="56" t="s">
        <v>239</v>
      </c>
      <c r="E4" s="9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58" s="93" customFormat="1" ht="6" thickBot="1">
      <c r="A5" s="92"/>
      <c r="B5" s="9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60" ht="13.5" thickBot="1">
      <c r="A6" s="115" t="s">
        <v>190</v>
      </c>
      <c r="B6" s="116" t="s">
        <v>3</v>
      </c>
      <c r="C6" s="117" t="s">
        <v>4</v>
      </c>
      <c r="D6" s="118" t="s">
        <v>5</v>
      </c>
      <c r="E6" s="132" t="s">
        <v>277</v>
      </c>
      <c r="F6" s="133"/>
      <c r="G6" s="134"/>
      <c r="H6" s="132" t="s">
        <v>278</v>
      </c>
      <c r="I6" s="133"/>
      <c r="J6" s="134"/>
      <c r="K6" s="132" t="s">
        <v>279</v>
      </c>
      <c r="L6" s="133"/>
      <c r="M6" s="134"/>
      <c r="N6" s="132" t="s">
        <v>280</v>
      </c>
      <c r="O6" s="133"/>
      <c r="P6" s="134"/>
      <c r="Q6" s="132" t="s">
        <v>281</v>
      </c>
      <c r="R6" s="133"/>
      <c r="S6" s="134"/>
      <c r="T6" s="132" t="s">
        <v>282</v>
      </c>
      <c r="U6" s="133"/>
      <c r="V6" s="134"/>
      <c r="W6" s="132" t="s">
        <v>283</v>
      </c>
      <c r="X6" s="133"/>
      <c r="Y6" s="134"/>
      <c r="Z6" s="132" t="s">
        <v>284</v>
      </c>
      <c r="AA6" s="133"/>
      <c r="AB6" s="134"/>
      <c r="AC6" s="132" t="s">
        <v>285</v>
      </c>
      <c r="AD6" s="133"/>
      <c r="AE6" s="134"/>
      <c r="AF6" s="132" t="s">
        <v>286</v>
      </c>
      <c r="AG6" s="133"/>
      <c r="AH6" s="134"/>
      <c r="AI6" s="132" t="s">
        <v>254</v>
      </c>
      <c r="AJ6" s="133"/>
      <c r="AK6" s="134"/>
      <c r="AL6" s="132" t="s">
        <v>287</v>
      </c>
      <c r="AM6" s="133"/>
      <c r="AN6" s="134"/>
      <c r="AO6" s="132" t="s">
        <v>288</v>
      </c>
      <c r="AP6" s="133"/>
      <c r="AQ6" s="134"/>
      <c r="AR6" s="132" t="s">
        <v>289</v>
      </c>
      <c r="AS6" s="133"/>
      <c r="AT6" s="134"/>
      <c r="AU6" s="132" t="s">
        <v>290</v>
      </c>
      <c r="AV6" s="133"/>
      <c r="AW6" s="134"/>
      <c r="AX6" s="132"/>
      <c r="AY6" s="133"/>
      <c r="AZ6" s="134"/>
      <c r="BA6" s="132"/>
      <c r="BB6" s="133"/>
      <c r="BC6" s="134"/>
      <c r="BD6" s="132"/>
      <c r="BE6" s="133"/>
      <c r="BF6" s="134"/>
      <c r="BG6" s="101" t="s">
        <v>179</v>
      </c>
      <c r="BH6" s="102" t="s">
        <v>180</v>
      </c>
    </row>
    <row r="7" spans="1:60" ht="12.75" customHeight="1" thickBot="1">
      <c r="A7" s="103" t="s">
        <v>175</v>
      </c>
      <c r="B7" s="45" t="s">
        <v>43</v>
      </c>
      <c r="C7" s="46" t="s">
        <v>127</v>
      </c>
      <c r="D7" s="48" t="s">
        <v>21</v>
      </c>
      <c r="E7" s="132"/>
      <c r="F7" s="133"/>
      <c r="G7" s="134"/>
      <c r="H7" s="132"/>
      <c r="I7" s="133"/>
      <c r="J7" s="134"/>
      <c r="K7" s="132"/>
      <c r="L7" s="133"/>
      <c r="M7" s="134"/>
      <c r="N7" s="132"/>
      <c r="O7" s="133"/>
      <c r="P7" s="134"/>
      <c r="Q7" s="132"/>
      <c r="R7" s="133"/>
      <c r="S7" s="134"/>
      <c r="T7" s="132" t="s">
        <v>265</v>
      </c>
      <c r="U7" s="133"/>
      <c r="V7" s="134"/>
      <c r="W7" s="132" t="s">
        <v>243</v>
      </c>
      <c r="X7" s="133"/>
      <c r="Y7" s="134"/>
      <c r="Z7" s="132" t="s">
        <v>267</v>
      </c>
      <c r="AA7" s="133"/>
      <c r="AB7" s="134"/>
      <c r="AC7" s="132" t="s">
        <v>265</v>
      </c>
      <c r="AD7" s="133"/>
      <c r="AE7" s="134"/>
      <c r="AF7" s="132" t="s">
        <v>265</v>
      </c>
      <c r="AG7" s="133"/>
      <c r="AH7" s="134"/>
      <c r="AI7" s="132" t="s">
        <v>266</v>
      </c>
      <c r="AJ7" s="133"/>
      <c r="AK7" s="134"/>
      <c r="AL7" s="132"/>
      <c r="AM7" s="133"/>
      <c r="AN7" s="134"/>
      <c r="AO7" s="132"/>
      <c r="AP7" s="133"/>
      <c r="AQ7" s="134"/>
      <c r="AR7" s="132"/>
      <c r="AS7" s="133"/>
      <c r="AT7" s="134"/>
      <c r="AU7" s="132"/>
      <c r="AV7" s="133"/>
      <c r="AW7" s="134"/>
      <c r="AX7" s="132"/>
      <c r="AY7" s="133"/>
      <c r="AZ7" s="134"/>
      <c r="BA7" s="132"/>
      <c r="BB7" s="133"/>
      <c r="BC7" s="134"/>
      <c r="BD7" s="132"/>
      <c r="BE7" s="133"/>
      <c r="BF7" s="134"/>
      <c r="BG7" s="104">
        <v>1.47</v>
      </c>
      <c r="BH7" s="12">
        <f>IF(ISBLANK(BG7),"",INT(1.84523*(BG7*100-75)^1.348))</f>
        <v>588</v>
      </c>
    </row>
    <row r="8" spans="1:60" ht="12.75" customHeight="1" thickBot="1">
      <c r="A8" s="103" t="s">
        <v>181</v>
      </c>
      <c r="B8" s="45" t="s">
        <v>129</v>
      </c>
      <c r="C8" s="46" t="s">
        <v>130</v>
      </c>
      <c r="D8" s="48" t="s">
        <v>21</v>
      </c>
      <c r="E8" s="132"/>
      <c r="F8" s="133"/>
      <c r="G8" s="134"/>
      <c r="H8" s="132"/>
      <c r="I8" s="133"/>
      <c r="J8" s="134"/>
      <c r="K8" s="132" t="s">
        <v>265</v>
      </c>
      <c r="L8" s="133"/>
      <c r="M8" s="134"/>
      <c r="N8" s="132" t="s">
        <v>243</v>
      </c>
      <c r="O8" s="133"/>
      <c r="P8" s="134"/>
      <c r="Q8" s="132" t="s">
        <v>266</v>
      </c>
      <c r="R8" s="133"/>
      <c r="S8" s="134"/>
      <c r="T8" s="132"/>
      <c r="U8" s="133"/>
      <c r="V8" s="134"/>
      <c r="W8" s="132"/>
      <c r="X8" s="133"/>
      <c r="Y8" s="134"/>
      <c r="Z8" s="132"/>
      <c r="AA8" s="133"/>
      <c r="AB8" s="134"/>
      <c r="AC8" s="132"/>
      <c r="AD8" s="133"/>
      <c r="AE8" s="134"/>
      <c r="AF8" s="132"/>
      <c r="AG8" s="133"/>
      <c r="AH8" s="134"/>
      <c r="AI8" s="132"/>
      <c r="AJ8" s="133"/>
      <c r="AK8" s="134"/>
      <c r="AL8" s="132"/>
      <c r="AM8" s="133"/>
      <c r="AN8" s="134"/>
      <c r="AO8" s="132"/>
      <c r="AP8" s="133"/>
      <c r="AQ8" s="134"/>
      <c r="AR8" s="132"/>
      <c r="AS8" s="133"/>
      <c r="AT8" s="134"/>
      <c r="AU8" s="132"/>
      <c r="AV8" s="133"/>
      <c r="AW8" s="134"/>
      <c r="AX8" s="132"/>
      <c r="AY8" s="133"/>
      <c r="AZ8" s="134"/>
      <c r="BA8" s="132"/>
      <c r="BB8" s="133"/>
      <c r="BC8" s="134"/>
      <c r="BD8" s="132"/>
      <c r="BE8" s="133"/>
      <c r="BF8" s="134"/>
      <c r="BG8" s="104">
        <v>1.26</v>
      </c>
      <c r="BH8" s="12">
        <f aca="true" t="shared" si="0" ref="BH8:BH16">IF(ISBLANK(BG8),"",INT(1.84523*(BG8*100-75)^1.348))</f>
        <v>369</v>
      </c>
    </row>
    <row r="9" spans="1:60" ht="12.75" customHeight="1" thickBot="1">
      <c r="A9" s="103" t="s">
        <v>182</v>
      </c>
      <c r="B9" s="45" t="s">
        <v>132</v>
      </c>
      <c r="C9" s="46" t="s">
        <v>133</v>
      </c>
      <c r="D9" s="48" t="s">
        <v>21</v>
      </c>
      <c r="E9" s="132"/>
      <c r="F9" s="133"/>
      <c r="G9" s="134"/>
      <c r="H9" s="132"/>
      <c r="I9" s="133"/>
      <c r="J9" s="134"/>
      <c r="K9" s="132"/>
      <c r="L9" s="133"/>
      <c r="M9" s="134"/>
      <c r="N9" s="132"/>
      <c r="O9" s="133"/>
      <c r="P9" s="134"/>
      <c r="Q9" s="132"/>
      <c r="R9" s="133"/>
      <c r="S9" s="134"/>
      <c r="T9" s="132" t="s">
        <v>265</v>
      </c>
      <c r="U9" s="133"/>
      <c r="V9" s="134"/>
      <c r="W9" s="132" t="s">
        <v>243</v>
      </c>
      <c r="X9" s="133"/>
      <c r="Y9" s="134"/>
      <c r="Z9" s="132" t="s">
        <v>265</v>
      </c>
      <c r="AA9" s="133"/>
      <c r="AB9" s="134"/>
      <c r="AC9" s="132" t="s">
        <v>265</v>
      </c>
      <c r="AD9" s="133"/>
      <c r="AE9" s="134"/>
      <c r="AF9" s="132" t="s">
        <v>267</v>
      </c>
      <c r="AG9" s="133"/>
      <c r="AH9" s="134"/>
      <c r="AI9" s="132" t="s">
        <v>267</v>
      </c>
      <c r="AJ9" s="133"/>
      <c r="AK9" s="134"/>
      <c r="AL9" s="132" t="s">
        <v>265</v>
      </c>
      <c r="AM9" s="133"/>
      <c r="AN9" s="134"/>
      <c r="AO9" s="132" t="s">
        <v>266</v>
      </c>
      <c r="AP9" s="133"/>
      <c r="AQ9" s="134"/>
      <c r="AR9" s="132"/>
      <c r="AS9" s="133"/>
      <c r="AT9" s="134"/>
      <c r="AU9" s="132"/>
      <c r="AV9" s="133"/>
      <c r="AW9" s="134"/>
      <c r="AX9" s="132"/>
      <c r="AY9" s="133"/>
      <c r="AZ9" s="134"/>
      <c r="BA9" s="132"/>
      <c r="BB9" s="133"/>
      <c r="BC9" s="134"/>
      <c r="BD9" s="132"/>
      <c r="BE9" s="133"/>
      <c r="BF9" s="134"/>
      <c r="BG9" s="104">
        <v>1.53</v>
      </c>
      <c r="BH9" s="12">
        <f t="shared" si="0"/>
        <v>655</v>
      </c>
    </row>
    <row r="10" spans="1:60" ht="12.75" customHeight="1" thickBot="1">
      <c r="A10" s="103" t="s">
        <v>183</v>
      </c>
      <c r="B10" s="45" t="s">
        <v>138</v>
      </c>
      <c r="C10" s="46" t="s">
        <v>139</v>
      </c>
      <c r="D10" s="48" t="s">
        <v>142</v>
      </c>
      <c r="E10" s="132"/>
      <c r="F10" s="133"/>
      <c r="G10" s="134"/>
      <c r="H10" s="132"/>
      <c r="I10" s="133"/>
      <c r="J10" s="134"/>
      <c r="K10" s="132"/>
      <c r="L10" s="133"/>
      <c r="M10" s="134"/>
      <c r="N10" s="132"/>
      <c r="O10" s="133"/>
      <c r="P10" s="134"/>
      <c r="Q10" s="132"/>
      <c r="R10" s="133"/>
      <c r="S10" s="134"/>
      <c r="T10" s="132"/>
      <c r="U10" s="133"/>
      <c r="V10" s="134"/>
      <c r="W10" s="132"/>
      <c r="X10" s="133"/>
      <c r="Y10" s="134"/>
      <c r="Z10" s="132" t="s">
        <v>265</v>
      </c>
      <c r="AA10" s="133"/>
      <c r="AB10" s="134"/>
      <c r="AC10" s="132" t="s">
        <v>265</v>
      </c>
      <c r="AD10" s="133"/>
      <c r="AE10" s="134"/>
      <c r="AF10" s="132" t="s">
        <v>265</v>
      </c>
      <c r="AG10" s="133"/>
      <c r="AH10" s="134"/>
      <c r="AI10" s="132" t="s">
        <v>267</v>
      </c>
      <c r="AJ10" s="133"/>
      <c r="AK10" s="134"/>
      <c r="AL10" s="132" t="s">
        <v>265</v>
      </c>
      <c r="AM10" s="133"/>
      <c r="AN10" s="134"/>
      <c r="AO10" s="132" t="s">
        <v>267</v>
      </c>
      <c r="AP10" s="133"/>
      <c r="AQ10" s="134"/>
      <c r="AR10" s="132" t="s">
        <v>266</v>
      </c>
      <c r="AS10" s="133"/>
      <c r="AT10" s="134"/>
      <c r="AU10" s="132"/>
      <c r="AV10" s="133"/>
      <c r="AW10" s="134"/>
      <c r="AX10" s="132"/>
      <c r="AY10" s="133"/>
      <c r="AZ10" s="134"/>
      <c r="BA10" s="132"/>
      <c r="BB10" s="133"/>
      <c r="BC10" s="134"/>
      <c r="BD10" s="132"/>
      <c r="BE10" s="133"/>
      <c r="BF10" s="134"/>
      <c r="BG10" s="104">
        <v>1.56</v>
      </c>
      <c r="BH10" s="12">
        <f t="shared" si="0"/>
        <v>689</v>
      </c>
    </row>
    <row r="11" spans="1:60" ht="12.75" customHeight="1" thickBot="1">
      <c r="A11" s="103" t="s">
        <v>184</v>
      </c>
      <c r="B11" s="45" t="s">
        <v>20</v>
      </c>
      <c r="C11" s="46" t="s">
        <v>141</v>
      </c>
      <c r="D11" s="48" t="s">
        <v>142</v>
      </c>
      <c r="E11" s="132"/>
      <c r="F11" s="133"/>
      <c r="G11" s="134"/>
      <c r="H11" s="132"/>
      <c r="I11" s="133"/>
      <c r="J11" s="134"/>
      <c r="K11" s="132"/>
      <c r="L11" s="133"/>
      <c r="M11" s="134"/>
      <c r="N11" s="132"/>
      <c r="O11" s="133"/>
      <c r="P11" s="134"/>
      <c r="Q11" s="132"/>
      <c r="R11" s="133"/>
      <c r="S11" s="134"/>
      <c r="T11" s="132"/>
      <c r="U11" s="133"/>
      <c r="V11" s="134"/>
      <c r="W11" s="132" t="s">
        <v>265</v>
      </c>
      <c r="X11" s="133"/>
      <c r="Y11" s="134"/>
      <c r="Z11" s="132" t="s">
        <v>265</v>
      </c>
      <c r="AA11" s="133"/>
      <c r="AB11" s="134"/>
      <c r="AC11" s="132" t="s">
        <v>265</v>
      </c>
      <c r="AD11" s="133"/>
      <c r="AE11" s="134"/>
      <c r="AF11" s="132" t="s">
        <v>267</v>
      </c>
      <c r="AG11" s="133"/>
      <c r="AH11" s="134"/>
      <c r="AI11" s="132" t="s">
        <v>268</v>
      </c>
      <c r="AJ11" s="133"/>
      <c r="AK11" s="134"/>
      <c r="AL11" s="132" t="s">
        <v>267</v>
      </c>
      <c r="AM11" s="133"/>
      <c r="AN11" s="134"/>
      <c r="AO11" s="132" t="s">
        <v>266</v>
      </c>
      <c r="AP11" s="133"/>
      <c r="AQ11" s="134"/>
      <c r="AR11" s="132"/>
      <c r="AS11" s="133"/>
      <c r="AT11" s="134"/>
      <c r="AU11" s="132"/>
      <c r="AV11" s="133"/>
      <c r="AW11" s="134"/>
      <c r="AX11" s="132"/>
      <c r="AY11" s="133"/>
      <c r="AZ11" s="134"/>
      <c r="BA11" s="132"/>
      <c r="BB11" s="133"/>
      <c r="BC11" s="134"/>
      <c r="BD11" s="132"/>
      <c r="BE11" s="133"/>
      <c r="BF11" s="134"/>
      <c r="BG11" s="104">
        <v>1.53</v>
      </c>
      <c r="BH11" s="12">
        <f t="shared" si="0"/>
        <v>655</v>
      </c>
    </row>
    <row r="12" spans="1:60" ht="12.75" customHeight="1" thickBot="1">
      <c r="A12" s="103" t="s">
        <v>187</v>
      </c>
      <c r="B12" s="45" t="s">
        <v>16</v>
      </c>
      <c r="C12" s="46" t="s">
        <v>146</v>
      </c>
      <c r="D12" s="48" t="s">
        <v>19</v>
      </c>
      <c r="E12" s="132"/>
      <c r="F12" s="133"/>
      <c r="G12" s="134"/>
      <c r="H12" s="132"/>
      <c r="I12" s="133"/>
      <c r="J12" s="134"/>
      <c r="K12" s="132"/>
      <c r="L12" s="133"/>
      <c r="M12" s="134"/>
      <c r="N12" s="132"/>
      <c r="O12" s="133"/>
      <c r="P12" s="134"/>
      <c r="Q12" s="132"/>
      <c r="R12" s="133"/>
      <c r="S12" s="134"/>
      <c r="T12" s="132"/>
      <c r="U12" s="133"/>
      <c r="V12" s="134"/>
      <c r="W12" s="132"/>
      <c r="X12" s="133"/>
      <c r="Y12" s="134"/>
      <c r="Z12" s="132" t="s">
        <v>265</v>
      </c>
      <c r="AA12" s="133"/>
      <c r="AB12" s="134"/>
      <c r="AC12" s="132" t="s">
        <v>265</v>
      </c>
      <c r="AD12" s="133"/>
      <c r="AE12" s="134"/>
      <c r="AF12" s="132" t="s">
        <v>265</v>
      </c>
      <c r="AG12" s="133"/>
      <c r="AH12" s="134"/>
      <c r="AI12" s="132" t="s">
        <v>265</v>
      </c>
      <c r="AJ12" s="133"/>
      <c r="AK12" s="134"/>
      <c r="AL12" s="132" t="s">
        <v>265</v>
      </c>
      <c r="AM12" s="133"/>
      <c r="AN12" s="134"/>
      <c r="AO12" s="132" t="s">
        <v>265</v>
      </c>
      <c r="AP12" s="133"/>
      <c r="AQ12" s="134"/>
      <c r="AR12" s="132" t="s">
        <v>266</v>
      </c>
      <c r="AS12" s="133"/>
      <c r="AT12" s="134"/>
      <c r="AU12" s="132"/>
      <c r="AV12" s="133"/>
      <c r="AW12" s="134"/>
      <c r="AX12" s="132"/>
      <c r="AY12" s="133"/>
      <c r="AZ12" s="134"/>
      <c r="BA12" s="132"/>
      <c r="BB12" s="133"/>
      <c r="BC12" s="134"/>
      <c r="BD12" s="132"/>
      <c r="BE12" s="133"/>
      <c r="BF12" s="134"/>
      <c r="BG12" s="104">
        <v>1.56</v>
      </c>
      <c r="BH12" s="12">
        <f t="shared" si="0"/>
        <v>689</v>
      </c>
    </row>
    <row r="13" spans="1:60" ht="12.75" customHeight="1" thickBot="1">
      <c r="A13" s="103" t="s">
        <v>191</v>
      </c>
      <c r="B13" s="45" t="s">
        <v>158</v>
      </c>
      <c r="C13" s="46" t="s">
        <v>159</v>
      </c>
      <c r="D13" s="48" t="s">
        <v>19</v>
      </c>
      <c r="E13" s="132" t="s">
        <v>266</v>
      </c>
      <c r="F13" s="133"/>
      <c r="G13" s="134"/>
      <c r="H13" s="132"/>
      <c r="I13" s="133"/>
      <c r="J13" s="134"/>
      <c r="K13" s="132"/>
      <c r="L13" s="133"/>
      <c r="M13" s="134"/>
      <c r="N13" s="132"/>
      <c r="O13" s="133"/>
      <c r="P13" s="134"/>
      <c r="Q13" s="132"/>
      <c r="R13" s="133"/>
      <c r="S13" s="134"/>
      <c r="T13" s="132"/>
      <c r="U13" s="133"/>
      <c r="V13" s="134"/>
      <c r="W13" s="132"/>
      <c r="X13" s="133"/>
      <c r="Y13" s="134"/>
      <c r="Z13" s="132"/>
      <c r="AA13" s="133"/>
      <c r="AB13" s="134"/>
      <c r="AC13" s="132"/>
      <c r="AD13" s="133"/>
      <c r="AE13" s="134"/>
      <c r="AF13" s="132"/>
      <c r="AG13" s="133"/>
      <c r="AH13" s="134"/>
      <c r="AI13" s="132"/>
      <c r="AJ13" s="133"/>
      <c r="AK13" s="134"/>
      <c r="AL13" s="132"/>
      <c r="AM13" s="133"/>
      <c r="AN13" s="134"/>
      <c r="AO13" s="132"/>
      <c r="AP13" s="133"/>
      <c r="AQ13" s="134"/>
      <c r="AR13" s="132"/>
      <c r="AS13" s="133"/>
      <c r="AT13" s="134"/>
      <c r="AU13" s="132"/>
      <c r="AV13" s="133"/>
      <c r="AW13" s="134"/>
      <c r="AX13" s="132"/>
      <c r="AY13" s="133"/>
      <c r="AZ13" s="134"/>
      <c r="BA13" s="132"/>
      <c r="BB13" s="133"/>
      <c r="BC13" s="134"/>
      <c r="BD13" s="132"/>
      <c r="BE13" s="133"/>
      <c r="BF13" s="134"/>
      <c r="BG13" s="104" t="s">
        <v>269</v>
      </c>
      <c r="BH13" s="12"/>
    </row>
    <row r="14" spans="1:60" ht="12.75" customHeight="1" thickBot="1">
      <c r="A14" s="103" t="s">
        <v>192</v>
      </c>
      <c r="B14" s="45" t="s">
        <v>43</v>
      </c>
      <c r="C14" s="46" t="s">
        <v>153</v>
      </c>
      <c r="D14" s="48" t="s">
        <v>19</v>
      </c>
      <c r="E14" s="132"/>
      <c r="F14" s="133"/>
      <c r="G14" s="134"/>
      <c r="H14" s="132"/>
      <c r="I14" s="133"/>
      <c r="J14" s="134"/>
      <c r="K14" s="132"/>
      <c r="L14" s="133"/>
      <c r="M14" s="134"/>
      <c r="N14" s="132"/>
      <c r="O14" s="133"/>
      <c r="P14" s="134"/>
      <c r="Q14" s="132"/>
      <c r="R14" s="133"/>
      <c r="S14" s="134"/>
      <c r="T14" s="132"/>
      <c r="U14" s="133"/>
      <c r="V14" s="134"/>
      <c r="W14" s="132" t="s">
        <v>265</v>
      </c>
      <c r="X14" s="133"/>
      <c r="Y14" s="134"/>
      <c r="Z14" s="132" t="s">
        <v>265</v>
      </c>
      <c r="AA14" s="133"/>
      <c r="AB14" s="134"/>
      <c r="AC14" s="132" t="s">
        <v>265</v>
      </c>
      <c r="AD14" s="133"/>
      <c r="AE14" s="134"/>
      <c r="AF14" s="132" t="s">
        <v>265</v>
      </c>
      <c r="AG14" s="133"/>
      <c r="AH14" s="134"/>
      <c r="AI14" s="132" t="s">
        <v>265</v>
      </c>
      <c r="AJ14" s="133"/>
      <c r="AK14" s="134"/>
      <c r="AL14" s="132" t="s">
        <v>265</v>
      </c>
      <c r="AM14" s="133"/>
      <c r="AN14" s="134"/>
      <c r="AO14" s="132" t="s">
        <v>265</v>
      </c>
      <c r="AP14" s="133"/>
      <c r="AQ14" s="134"/>
      <c r="AR14" s="132" t="s">
        <v>267</v>
      </c>
      <c r="AS14" s="133"/>
      <c r="AT14" s="134"/>
      <c r="AU14" s="132" t="s">
        <v>266</v>
      </c>
      <c r="AV14" s="133"/>
      <c r="AW14" s="134"/>
      <c r="AX14" s="132"/>
      <c r="AY14" s="133"/>
      <c r="AZ14" s="134"/>
      <c r="BA14" s="132"/>
      <c r="BB14" s="133"/>
      <c r="BC14" s="134"/>
      <c r="BD14" s="132"/>
      <c r="BE14" s="133"/>
      <c r="BF14" s="134"/>
      <c r="BG14" s="104">
        <v>1.59</v>
      </c>
      <c r="BH14" s="12">
        <f t="shared" si="0"/>
        <v>724</v>
      </c>
    </row>
    <row r="15" spans="1:60" ht="12.75" customHeight="1" thickBot="1">
      <c r="A15" s="103" t="s">
        <v>193</v>
      </c>
      <c r="B15" s="45" t="s">
        <v>207</v>
      </c>
      <c r="C15" s="46" t="s">
        <v>208</v>
      </c>
      <c r="D15" s="48" t="s">
        <v>37</v>
      </c>
      <c r="E15" s="132"/>
      <c r="F15" s="133"/>
      <c r="G15" s="134"/>
      <c r="H15" s="132"/>
      <c r="I15" s="133"/>
      <c r="J15" s="134"/>
      <c r="K15" s="132"/>
      <c r="L15" s="133"/>
      <c r="M15" s="134"/>
      <c r="N15" s="132"/>
      <c r="O15" s="133"/>
      <c r="P15" s="134"/>
      <c r="Q15" s="132"/>
      <c r="R15" s="133"/>
      <c r="S15" s="134"/>
      <c r="T15" s="132" t="s">
        <v>265</v>
      </c>
      <c r="U15" s="133"/>
      <c r="V15" s="134"/>
      <c r="W15" s="132" t="s">
        <v>243</v>
      </c>
      <c r="X15" s="133"/>
      <c r="Y15" s="134"/>
      <c r="Z15" s="132" t="s">
        <v>265</v>
      </c>
      <c r="AA15" s="133"/>
      <c r="AB15" s="134"/>
      <c r="AC15" s="132" t="s">
        <v>265</v>
      </c>
      <c r="AD15" s="133"/>
      <c r="AE15" s="134"/>
      <c r="AF15" s="132" t="s">
        <v>265</v>
      </c>
      <c r="AG15" s="133"/>
      <c r="AH15" s="134"/>
      <c r="AI15" s="132" t="s">
        <v>265</v>
      </c>
      <c r="AJ15" s="133"/>
      <c r="AK15" s="134"/>
      <c r="AL15" s="132" t="s">
        <v>265</v>
      </c>
      <c r="AM15" s="133"/>
      <c r="AN15" s="134"/>
      <c r="AO15" s="132" t="s">
        <v>266</v>
      </c>
      <c r="AP15" s="133"/>
      <c r="AQ15" s="134"/>
      <c r="AR15" s="132"/>
      <c r="AS15" s="133"/>
      <c r="AT15" s="134"/>
      <c r="AU15" s="132"/>
      <c r="AV15" s="133"/>
      <c r="AW15" s="134"/>
      <c r="AX15" s="132"/>
      <c r="AY15" s="133"/>
      <c r="AZ15" s="134"/>
      <c r="BA15" s="132"/>
      <c r="BB15" s="133"/>
      <c r="BC15" s="134"/>
      <c r="BD15" s="132"/>
      <c r="BE15" s="133"/>
      <c r="BF15" s="134"/>
      <c r="BG15" s="104">
        <v>1.53</v>
      </c>
      <c r="BH15" s="12">
        <f t="shared" si="0"/>
        <v>655</v>
      </c>
    </row>
    <row r="16" spans="1:60" ht="12.75" customHeight="1" thickBot="1">
      <c r="A16" s="103" t="s">
        <v>194</v>
      </c>
      <c r="B16" s="45" t="s">
        <v>23</v>
      </c>
      <c r="C16" s="46" t="s">
        <v>24</v>
      </c>
      <c r="D16" s="48" t="s">
        <v>21</v>
      </c>
      <c r="E16" s="132"/>
      <c r="F16" s="133"/>
      <c r="G16" s="134"/>
      <c r="H16" s="132"/>
      <c r="I16" s="133"/>
      <c r="J16" s="134"/>
      <c r="K16" s="132"/>
      <c r="L16" s="133"/>
      <c r="M16" s="134"/>
      <c r="N16" s="132" t="s">
        <v>265</v>
      </c>
      <c r="O16" s="133"/>
      <c r="P16" s="134"/>
      <c r="Q16" s="132" t="s">
        <v>265</v>
      </c>
      <c r="R16" s="133"/>
      <c r="S16" s="134"/>
      <c r="T16" s="132" t="s">
        <v>265</v>
      </c>
      <c r="U16" s="133"/>
      <c r="V16" s="134"/>
      <c r="W16" s="132" t="s">
        <v>268</v>
      </c>
      <c r="X16" s="133"/>
      <c r="Y16" s="134"/>
      <c r="Z16" s="132" t="s">
        <v>265</v>
      </c>
      <c r="AA16" s="133"/>
      <c r="AB16" s="134"/>
      <c r="AC16" s="132" t="s">
        <v>266</v>
      </c>
      <c r="AD16" s="133"/>
      <c r="AE16" s="134"/>
      <c r="AF16" s="132"/>
      <c r="AG16" s="133"/>
      <c r="AH16" s="134"/>
      <c r="AI16" s="132"/>
      <c r="AJ16" s="133"/>
      <c r="AK16" s="134"/>
      <c r="AL16" s="132"/>
      <c r="AM16" s="133"/>
      <c r="AN16" s="134"/>
      <c r="AO16" s="132"/>
      <c r="AP16" s="133"/>
      <c r="AQ16" s="134"/>
      <c r="AR16" s="132"/>
      <c r="AS16" s="133"/>
      <c r="AT16" s="134"/>
      <c r="AU16" s="132"/>
      <c r="AV16" s="133"/>
      <c r="AW16" s="134"/>
      <c r="AX16" s="132"/>
      <c r="AY16" s="133"/>
      <c r="AZ16" s="134"/>
      <c r="BA16" s="132"/>
      <c r="BB16" s="133"/>
      <c r="BC16" s="134"/>
      <c r="BD16" s="132"/>
      <c r="BE16" s="133"/>
      <c r="BF16" s="134"/>
      <c r="BG16" s="104">
        <v>1.41</v>
      </c>
      <c r="BH16" s="12">
        <f t="shared" si="0"/>
        <v>523</v>
      </c>
    </row>
    <row r="17" spans="1:58" s="93" customFormat="1" ht="5.25">
      <c r="A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2:20" ht="15.75">
      <c r="B18" s="94" t="s">
        <v>200</v>
      </c>
      <c r="D18" s="56" t="s">
        <v>226</v>
      </c>
      <c r="E18" s="9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58" s="93" customFormat="1" ht="6" thickBot="1">
      <c r="A19" s="92"/>
      <c r="B19" s="9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60" ht="13.5" thickBot="1">
      <c r="A20" s="115" t="s">
        <v>190</v>
      </c>
      <c r="B20" s="116" t="s">
        <v>3</v>
      </c>
      <c r="C20" s="117" t="s">
        <v>4</v>
      </c>
      <c r="D20" s="118" t="s">
        <v>5</v>
      </c>
      <c r="E20" s="132" t="s">
        <v>291</v>
      </c>
      <c r="F20" s="133"/>
      <c r="G20" s="134"/>
      <c r="H20" s="132" t="s">
        <v>292</v>
      </c>
      <c r="I20" s="133"/>
      <c r="J20" s="134"/>
      <c r="K20" s="132" t="s">
        <v>293</v>
      </c>
      <c r="L20" s="133"/>
      <c r="M20" s="134"/>
      <c r="N20" s="132" t="s">
        <v>294</v>
      </c>
      <c r="O20" s="133"/>
      <c r="P20" s="134"/>
      <c r="Q20" s="132" t="s">
        <v>295</v>
      </c>
      <c r="R20" s="133"/>
      <c r="S20" s="134"/>
      <c r="T20" s="132" t="s">
        <v>253</v>
      </c>
      <c r="U20" s="133"/>
      <c r="V20" s="134"/>
      <c r="W20" s="132" t="s">
        <v>296</v>
      </c>
      <c r="X20" s="133"/>
      <c r="Y20" s="134"/>
      <c r="Z20" s="132" t="s">
        <v>297</v>
      </c>
      <c r="AA20" s="133"/>
      <c r="AB20" s="134"/>
      <c r="AC20" s="132" t="s">
        <v>298</v>
      </c>
      <c r="AD20" s="133"/>
      <c r="AE20" s="134"/>
      <c r="AF20" s="132" t="s">
        <v>299</v>
      </c>
      <c r="AG20" s="133"/>
      <c r="AH20" s="134"/>
      <c r="AI20" s="132" t="s">
        <v>256</v>
      </c>
      <c r="AJ20" s="133"/>
      <c r="AK20" s="134"/>
      <c r="AL20" s="132" t="s">
        <v>300</v>
      </c>
      <c r="AM20" s="133"/>
      <c r="AN20" s="134"/>
      <c r="AO20" s="132" t="s">
        <v>301</v>
      </c>
      <c r="AP20" s="133"/>
      <c r="AQ20" s="134"/>
      <c r="AR20" s="132" t="s">
        <v>302</v>
      </c>
      <c r="AS20" s="133"/>
      <c r="AT20" s="134"/>
      <c r="AU20" s="132" t="s">
        <v>303</v>
      </c>
      <c r="AV20" s="133"/>
      <c r="AW20" s="134"/>
      <c r="AX20" s="132" t="s">
        <v>304</v>
      </c>
      <c r="AY20" s="133"/>
      <c r="AZ20" s="134"/>
      <c r="BA20" s="132" t="s">
        <v>305</v>
      </c>
      <c r="BB20" s="133"/>
      <c r="BC20" s="134"/>
      <c r="BD20" s="132"/>
      <c r="BE20" s="133"/>
      <c r="BF20" s="134"/>
      <c r="BG20" s="101" t="s">
        <v>179</v>
      </c>
      <c r="BH20" s="102" t="s">
        <v>180</v>
      </c>
    </row>
    <row r="21" spans="1:60" ht="12.75" customHeight="1" thickBot="1">
      <c r="A21" s="103" t="s">
        <v>175</v>
      </c>
      <c r="B21" s="45" t="s">
        <v>34</v>
      </c>
      <c r="C21" s="46" t="s">
        <v>35</v>
      </c>
      <c r="D21" s="48" t="s">
        <v>19</v>
      </c>
      <c r="E21" s="132"/>
      <c r="F21" s="133"/>
      <c r="G21" s="134"/>
      <c r="H21" s="132"/>
      <c r="I21" s="133"/>
      <c r="J21" s="134"/>
      <c r="K21" s="132"/>
      <c r="L21" s="133"/>
      <c r="M21" s="134"/>
      <c r="N21" s="132"/>
      <c r="O21" s="133"/>
      <c r="P21" s="134"/>
      <c r="Q21" s="132"/>
      <c r="R21" s="133"/>
      <c r="S21" s="134"/>
      <c r="T21" s="132"/>
      <c r="U21" s="133"/>
      <c r="V21" s="134"/>
      <c r="W21" s="132"/>
      <c r="X21" s="133"/>
      <c r="Y21" s="134"/>
      <c r="Z21" s="132" t="s">
        <v>265</v>
      </c>
      <c r="AA21" s="133"/>
      <c r="AB21" s="134"/>
      <c r="AC21" s="132" t="s">
        <v>265</v>
      </c>
      <c r="AD21" s="133"/>
      <c r="AE21" s="134"/>
      <c r="AF21" s="132" t="s">
        <v>265</v>
      </c>
      <c r="AG21" s="133"/>
      <c r="AH21" s="134"/>
      <c r="AI21" s="132" t="s">
        <v>265</v>
      </c>
      <c r="AJ21" s="133"/>
      <c r="AK21" s="134"/>
      <c r="AL21" s="132" t="s">
        <v>268</v>
      </c>
      <c r="AM21" s="133"/>
      <c r="AN21" s="134"/>
      <c r="AO21" s="132" t="s">
        <v>265</v>
      </c>
      <c r="AP21" s="133"/>
      <c r="AQ21" s="134"/>
      <c r="AR21" s="132" t="s">
        <v>266</v>
      </c>
      <c r="AS21" s="133"/>
      <c r="AT21" s="134"/>
      <c r="AU21" s="132"/>
      <c r="AV21" s="133"/>
      <c r="AW21" s="134"/>
      <c r="AX21" s="132"/>
      <c r="AY21" s="133"/>
      <c r="AZ21" s="134"/>
      <c r="BA21" s="132"/>
      <c r="BB21" s="133"/>
      <c r="BC21" s="134"/>
      <c r="BD21" s="132"/>
      <c r="BE21" s="133"/>
      <c r="BF21" s="134"/>
      <c r="BG21" s="104">
        <v>1.66</v>
      </c>
      <c r="BH21" s="12">
        <f aca="true" t="shared" si="1" ref="BH21:BH26">IF(ISBLANK(BG21),"",INT(1.84523*(BG21*100-75)^1.348))</f>
        <v>806</v>
      </c>
    </row>
    <row r="22" spans="1:60" ht="12.75" customHeight="1" thickBot="1">
      <c r="A22" s="103" t="s">
        <v>181</v>
      </c>
      <c r="B22" s="45" t="s">
        <v>16</v>
      </c>
      <c r="C22" s="46" t="s">
        <v>17</v>
      </c>
      <c r="D22" s="48" t="s">
        <v>19</v>
      </c>
      <c r="E22" s="132"/>
      <c r="F22" s="133"/>
      <c r="G22" s="134"/>
      <c r="H22" s="132"/>
      <c r="I22" s="133"/>
      <c r="J22" s="134"/>
      <c r="K22" s="132"/>
      <c r="L22" s="133"/>
      <c r="M22" s="134"/>
      <c r="N22" s="132"/>
      <c r="O22" s="133"/>
      <c r="P22" s="134"/>
      <c r="Q22" s="132"/>
      <c r="R22" s="133"/>
      <c r="S22" s="134"/>
      <c r="T22" s="132"/>
      <c r="U22" s="133"/>
      <c r="V22" s="134"/>
      <c r="W22" s="132"/>
      <c r="X22" s="133"/>
      <c r="Y22" s="134"/>
      <c r="Z22" s="132"/>
      <c r="AA22" s="133"/>
      <c r="AB22" s="134"/>
      <c r="AC22" s="132" t="s">
        <v>265</v>
      </c>
      <c r="AD22" s="133"/>
      <c r="AE22" s="134"/>
      <c r="AF22" s="132" t="s">
        <v>265</v>
      </c>
      <c r="AG22" s="133"/>
      <c r="AH22" s="134"/>
      <c r="AI22" s="132" t="s">
        <v>265</v>
      </c>
      <c r="AJ22" s="133"/>
      <c r="AK22" s="134"/>
      <c r="AL22" s="132" t="s">
        <v>267</v>
      </c>
      <c r="AM22" s="133"/>
      <c r="AN22" s="134"/>
      <c r="AO22" s="132" t="s">
        <v>267</v>
      </c>
      <c r="AP22" s="133"/>
      <c r="AQ22" s="134"/>
      <c r="AR22" s="132" t="s">
        <v>268</v>
      </c>
      <c r="AS22" s="133"/>
      <c r="AT22" s="134"/>
      <c r="AU22" s="132" t="s">
        <v>266</v>
      </c>
      <c r="AV22" s="133"/>
      <c r="AW22" s="134"/>
      <c r="AX22" s="132"/>
      <c r="AY22" s="133"/>
      <c r="AZ22" s="134"/>
      <c r="BA22" s="132"/>
      <c r="BB22" s="133"/>
      <c r="BC22" s="134"/>
      <c r="BD22" s="132"/>
      <c r="BE22" s="133"/>
      <c r="BF22" s="134"/>
      <c r="BG22" s="104">
        <v>1.69</v>
      </c>
      <c r="BH22" s="12">
        <f t="shared" si="1"/>
        <v>842</v>
      </c>
    </row>
    <row r="23" spans="1:60" ht="12.75" customHeight="1" thickBot="1">
      <c r="A23" s="103" t="s">
        <v>182</v>
      </c>
      <c r="B23" s="45" t="s">
        <v>40</v>
      </c>
      <c r="C23" s="46" t="s">
        <v>41</v>
      </c>
      <c r="D23" s="48" t="s">
        <v>21</v>
      </c>
      <c r="E23" s="132" t="s">
        <v>265</v>
      </c>
      <c r="F23" s="133"/>
      <c r="G23" s="134"/>
      <c r="H23" s="132" t="s">
        <v>243</v>
      </c>
      <c r="I23" s="133"/>
      <c r="J23" s="134"/>
      <c r="K23" s="132" t="s">
        <v>265</v>
      </c>
      <c r="L23" s="133"/>
      <c r="M23" s="134"/>
      <c r="N23" s="132" t="s">
        <v>267</v>
      </c>
      <c r="O23" s="133"/>
      <c r="P23" s="134"/>
      <c r="Q23" s="132" t="s">
        <v>266</v>
      </c>
      <c r="R23" s="133"/>
      <c r="S23" s="134"/>
      <c r="T23" s="132"/>
      <c r="U23" s="133"/>
      <c r="V23" s="134"/>
      <c r="W23" s="132"/>
      <c r="X23" s="133"/>
      <c r="Y23" s="134"/>
      <c r="Z23" s="132"/>
      <c r="AA23" s="133"/>
      <c r="AB23" s="134"/>
      <c r="AC23" s="132"/>
      <c r="AD23" s="133"/>
      <c r="AE23" s="134"/>
      <c r="AF23" s="132"/>
      <c r="AG23" s="133"/>
      <c r="AH23" s="134"/>
      <c r="AI23" s="132"/>
      <c r="AJ23" s="133"/>
      <c r="AK23" s="134"/>
      <c r="AL23" s="132"/>
      <c r="AM23" s="133"/>
      <c r="AN23" s="134"/>
      <c r="AO23" s="132"/>
      <c r="AP23" s="133"/>
      <c r="AQ23" s="134"/>
      <c r="AR23" s="132"/>
      <c r="AS23" s="133"/>
      <c r="AT23" s="134"/>
      <c r="AU23" s="132"/>
      <c r="AV23" s="133"/>
      <c r="AW23" s="134"/>
      <c r="AX23" s="132"/>
      <c r="AY23" s="133"/>
      <c r="AZ23" s="134"/>
      <c r="BA23" s="132"/>
      <c r="BB23" s="133"/>
      <c r="BC23" s="134"/>
      <c r="BD23" s="132"/>
      <c r="BE23" s="133"/>
      <c r="BF23" s="134"/>
      <c r="BG23" s="104">
        <v>1.39</v>
      </c>
      <c r="BH23" s="12">
        <f t="shared" si="1"/>
        <v>502</v>
      </c>
    </row>
    <row r="24" spans="1:60" ht="12.75" customHeight="1" thickBot="1">
      <c r="A24" s="103" t="s">
        <v>183</v>
      </c>
      <c r="B24" s="45" t="s">
        <v>28</v>
      </c>
      <c r="C24" s="46" t="s">
        <v>29</v>
      </c>
      <c r="D24" s="48" t="s">
        <v>21</v>
      </c>
      <c r="E24" s="132"/>
      <c r="F24" s="133"/>
      <c r="G24" s="134"/>
      <c r="H24" s="132"/>
      <c r="I24" s="133"/>
      <c r="J24" s="134"/>
      <c r="K24" s="132"/>
      <c r="L24" s="133"/>
      <c r="M24" s="134"/>
      <c r="N24" s="132"/>
      <c r="O24" s="133"/>
      <c r="P24" s="134"/>
      <c r="Q24" s="132"/>
      <c r="R24" s="133"/>
      <c r="S24" s="134"/>
      <c r="T24" s="132" t="s">
        <v>265</v>
      </c>
      <c r="U24" s="133"/>
      <c r="V24" s="134"/>
      <c r="W24" s="132" t="s">
        <v>267</v>
      </c>
      <c r="X24" s="133"/>
      <c r="Y24" s="134"/>
      <c r="Z24" s="132" t="s">
        <v>265</v>
      </c>
      <c r="AA24" s="133"/>
      <c r="AB24" s="134"/>
      <c r="AC24" s="132" t="s">
        <v>265</v>
      </c>
      <c r="AD24" s="133"/>
      <c r="AE24" s="134"/>
      <c r="AF24" s="132" t="s">
        <v>268</v>
      </c>
      <c r="AG24" s="133"/>
      <c r="AH24" s="134"/>
      <c r="AI24" s="132" t="s">
        <v>266</v>
      </c>
      <c r="AJ24" s="133"/>
      <c r="AK24" s="134"/>
      <c r="AL24" s="132"/>
      <c r="AM24" s="133"/>
      <c r="AN24" s="134"/>
      <c r="AO24" s="132"/>
      <c r="AP24" s="133"/>
      <c r="AQ24" s="134"/>
      <c r="AR24" s="132"/>
      <c r="AS24" s="133"/>
      <c r="AT24" s="134"/>
      <c r="AU24" s="132"/>
      <c r="AV24" s="133"/>
      <c r="AW24" s="134"/>
      <c r="AX24" s="132"/>
      <c r="AY24" s="133"/>
      <c r="AZ24" s="134"/>
      <c r="BA24" s="132"/>
      <c r="BB24" s="133"/>
      <c r="BC24" s="134"/>
      <c r="BD24" s="132"/>
      <c r="BE24" s="133"/>
      <c r="BF24" s="134"/>
      <c r="BG24" s="104">
        <v>1.57</v>
      </c>
      <c r="BH24" s="12">
        <f t="shared" si="1"/>
        <v>701</v>
      </c>
    </row>
    <row r="25" spans="1:60" ht="12.75" customHeight="1" thickBot="1">
      <c r="A25" s="103" t="s">
        <v>184</v>
      </c>
      <c r="B25" s="45" t="s">
        <v>32</v>
      </c>
      <c r="C25" s="46" t="s">
        <v>33</v>
      </c>
      <c r="D25" s="48" t="s">
        <v>21</v>
      </c>
      <c r="E25" s="132" t="s">
        <v>265</v>
      </c>
      <c r="F25" s="133"/>
      <c r="G25" s="134"/>
      <c r="H25" s="132" t="s">
        <v>243</v>
      </c>
      <c r="I25" s="133"/>
      <c r="J25" s="134"/>
      <c r="K25" s="132" t="s">
        <v>265</v>
      </c>
      <c r="L25" s="133"/>
      <c r="M25" s="134"/>
      <c r="N25" s="132" t="s">
        <v>265</v>
      </c>
      <c r="O25" s="133"/>
      <c r="P25" s="134"/>
      <c r="Q25" s="132" t="s">
        <v>265</v>
      </c>
      <c r="R25" s="133"/>
      <c r="S25" s="134"/>
      <c r="T25" s="132" t="s">
        <v>265</v>
      </c>
      <c r="U25" s="133"/>
      <c r="V25" s="134"/>
      <c r="W25" s="132" t="s">
        <v>266</v>
      </c>
      <c r="X25" s="133"/>
      <c r="Y25" s="134"/>
      <c r="Z25" s="132"/>
      <c r="AA25" s="133"/>
      <c r="AB25" s="134"/>
      <c r="AC25" s="132"/>
      <c r="AD25" s="133"/>
      <c r="AE25" s="134"/>
      <c r="AF25" s="132"/>
      <c r="AG25" s="133"/>
      <c r="AH25" s="134"/>
      <c r="AI25" s="132"/>
      <c r="AJ25" s="133"/>
      <c r="AK25" s="134"/>
      <c r="AL25" s="132"/>
      <c r="AM25" s="133"/>
      <c r="AN25" s="134"/>
      <c r="AO25" s="132"/>
      <c r="AP25" s="133"/>
      <c r="AQ25" s="134"/>
      <c r="AR25" s="132"/>
      <c r="AS25" s="133"/>
      <c r="AT25" s="134"/>
      <c r="AU25" s="132"/>
      <c r="AV25" s="133"/>
      <c r="AW25" s="134"/>
      <c r="AX25" s="132"/>
      <c r="AY25" s="133"/>
      <c r="AZ25" s="134"/>
      <c r="BA25" s="132"/>
      <c r="BB25" s="133"/>
      <c r="BC25" s="134"/>
      <c r="BD25" s="132"/>
      <c r="BE25" s="133"/>
      <c r="BF25" s="134"/>
      <c r="BG25" s="104">
        <v>1.45</v>
      </c>
      <c r="BH25" s="12">
        <f t="shared" si="1"/>
        <v>566</v>
      </c>
    </row>
    <row r="26" spans="1:60" ht="12.75" customHeight="1" thickBot="1">
      <c r="A26" s="103" t="s">
        <v>187</v>
      </c>
      <c r="B26" s="45" t="s">
        <v>38</v>
      </c>
      <c r="C26" s="46" t="s">
        <v>39</v>
      </c>
      <c r="D26" s="48" t="s">
        <v>19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4"/>
      <c r="Q26" s="132"/>
      <c r="R26" s="133"/>
      <c r="S26" s="134"/>
      <c r="T26" s="132"/>
      <c r="U26" s="133"/>
      <c r="V26" s="134"/>
      <c r="W26" s="132"/>
      <c r="X26" s="133"/>
      <c r="Y26" s="134"/>
      <c r="Z26" s="132"/>
      <c r="AA26" s="133"/>
      <c r="AB26" s="134"/>
      <c r="AC26" s="132"/>
      <c r="AD26" s="133"/>
      <c r="AE26" s="134"/>
      <c r="AF26" s="132" t="s">
        <v>265</v>
      </c>
      <c r="AG26" s="133"/>
      <c r="AH26" s="134"/>
      <c r="AI26" s="132" t="s">
        <v>265</v>
      </c>
      <c r="AJ26" s="133"/>
      <c r="AK26" s="134"/>
      <c r="AL26" s="132" t="s">
        <v>265</v>
      </c>
      <c r="AM26" s="133"/>
      <c r="AN26" s="134"/>
      <c r="AO26" s="132" t="s">
        <v>267</v>
      </c>
      <c r="AP26" s="133"/>
      <c r="AQ26" s="134"/>
      <c r="AR26" s="132" t="s">
        <v>267</v>
      </c>
      <c r="AS26" s="133"/>
      <c r="AT26" s="134"/>
      <c r="AU26" s="132" t="s">
        <v>265</v>
      </c>
      <c r="AV26" s="133"/>
      <c r="AW26" s="134"/>
      <c r="AX26" s="132" t="s">
        <v>267</v>
      </c>
      <c r="AY26" s="133"/>
      <c r="AZ26" s="134"/>
      <c r="BA26" s="132" t="s">
        <v>266</v>
      </c>
      <c r="BB26" s="133"/>
      <c r="BC26" s="134"/>
      <c r="BD26" s="132"/>
      <c r="BE26" s="133"/>
      <c r="BF26" s="134"/>
      <c r="BG26" s="104">
        <v>1.75</v>
      </c>
      <c r="BH26" s="12">
        <f t="shared" si="1"/>
        <v>916</v>
      </c>
    </row>
    <row r="27" spans="1:59" ht="12" customHeight="1">
      <c r="A27" s="110"/>
      <c r="B27" s="111"/>
      <c r="C27" s="112"/>
      <c r="D27" s="113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114"/>
    </row>
    <row r="28" ht="12.75">
      <c r="D28" s="91"/>
    </row>
    <row r="29" ht="12.75">
      <c r="D29" s="91"/>
    </row>
    <row r="30" ht="12.75">
      <c r="D30" s="91"/>
    </row>
    <row r="31" ht="12.75">
      <c r="D31" s="91"/>
    </row>
    <row r="32" ht="12.75">
      <c r="D32" s="91"/>
    </row>
    <row r="33" ht="12.75">
      <c r="D33" s="91"/>
    </row>
    <row r="34" ht="12.75">
      <c r="D34" s="91"/>
    </row>
    <row r="35" ht="12.75">
      <c r="D35" s="91"/>
    </row>
    <row r="36" ht="12.75">
      <c r="D36" s="91"/>
    </row>
    <row r="37" ht="12.75">
      <c r="D37" s="91"/>
    </row>
    <row r="38" ht="12.75">
      <c r="D38" s="91"/>
    </row>
    <row r="39" ht="12.75">
      <c r="D39" s="91"/>
    </row>
    <row r="40" ht="12.75">
      <c r="D40" s="91"/>
    </row>
    <row r="41" ht="12.75">
      <c r="D41" s="91"/>
    </row>
  </sheetData>
  <sheetProtection/>
  <mergeCells count="324">
    <mergeCell ref="AO16:AQ16"/>
    <mergeCell ref="AR16:AT16"/>
    <mergeCell ref="AU16:AW16"/>
    <mergeCell ref="AX16:AZ16"/>
    <mergeCell ref="BA16:BC16"/>
    <mergeCell ref="BD16:BF16"/>
    <mergeCell ref="BA11:BC11"/>
    <mergeCell ref="BD11:BF11"/>
    <mergeCell ref="AU11:AW11"/>
    <mergeCell ref="AX11:AZ11"/>
    <mergeCell ref="W16:Y16"/>
    <mergeCell ref="Z16:AB16"/>
    <mergeCell ref="AC16:AE16"/>
    <mergeCell ref="AF16:AH16"/>
    <mergeCell ref="AI16:AK16"/>
    <mergeCell ref="AL16:AN16"/>
    <mergeCell ref="Q11:S11"/>
    <mergeCell ref="T11:V11"/>
    <mergeCell ref="AC11:AE11"/>
    <mergeCell ref="AF11:AH11"/>
    <mergeCell ref="W11:Y11"/>
    <mergeCell ref="Z11:AB11"/>
    <mergeCell ref="E15:G15"/>
    <mergeCell ref="H15:J15"/>
    <mergeCell ref="K15:M15"/>
    <mergeCell ref="N15:P15"/>
    <mergeCell ref="E11:G11"/>
    <mergeCell ref="H11:J11"/>
    <mergeCell ref="K11:M11"/>
    <mergeCell ref="N11:P11"/>
    <mergeCell ref="AC15:AE15"/>
    <mergeCell ref="AF15:AH15"/>
    <mergeCell ref="AI15:AK15"/>
    <mergeCell ref="AL15:AN15"/>
    <mergeCell ref="Q15:S15"/>
    <mergeCell ref="T15:V15"/>
    <mergeCell ref="W15:Y15"/>
    <mergeCell ref="Z15:AB15"/>
    <mergeCell ref="AU20:AW20"/>
    <mergeCell ref="AX20:AZ20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E20:G20"/>
    <mergeCell ref="H20:J20"/>
    <mergeCell ref="K20:M20"/>
    <mergeCell ref="N20:P20"/>
    <mergeCell ref="H6:J6"/>
    <mergeCell ref="E6:G6"/>
    <mergeCell ref="AC6:AE6"/>
    <mergeCell ref="AF6:AH6"/>
    <mergeCell ref="N6:P6"/>
    <mergeCell ref="K6:M6"/>
    <mergeCell ref="W6:Y6"/>
    <mergeCell ref="T6:V6"/>
    <mergeCell ref="Q6:S6"/>
    <mergeCell ref="Z6:AB6"/>
    <mergeCell ref="BD6:BF6"/>
    <mergeCell ref="BD20:BF20"/>
    <mergeCell ref="BA7:BC7"/>
    <mergeCell ref="BD7:BF7"/>
    <mergeCell ref="BA8:BC8"/>
    <mergeCell ref="BD8:BF8"/>
    <mergeCell ref="BA9:BC9"/>
    <mergeCell ref="BD9:BF9"/>
    <mergeCell ref="BA15:BC15"/>
    <mergeCell ref="BD15:BF15"/>
    <mergeCell ref="BA6:BC6"/>
    <mergeCell ref="BA20:BC20"/>
    <mergeCell ref="AU6:AW6"/>
    <mergeCell ref="AX6:AZ6"/>
    <mergeCell ref="AI6:AK6"/>
    <mergeCell ref="AL6:AN6"/>
    <mergeCell ref="AO6:AQ6"/>
    <mergeCell ref="AR6:AT6"/>
    <mergeCell ref="AO20:AQ20"/>
    <mergeCell ref="AR20:AT20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E8:G8"/>
    <mergeCell ref="H8:J8"/>
    <mergeCell ref="K8:M8"/>
    <mergeCell ref="N8:P8"/>
    <mergeCell ref="Q8:S8"/>
    <mergeCell ref="T8:V8"/>
    <mergeCell ref="AO7:AQ7"/>
    <mergeCell ref="AR7:AT7"/>
    <mergeCell ref="AO8:AQ8"/>
    <mergeCell ref="AR8:AT8"/>
    <mergeCell ref="AU7:AW7"/>
    <mergeCell ref="AX7:AZ7"/>
    <mergeCell ref="W8:Y8"/>
    <mergeCell ref="Z8:AB8"/>
    <mergeCell ref="AC8:AE8"/>
    <mergeCell ref="AF8:AH8"/>
    <mergeCell ref="AI8:AK8"/>
    <mergeCell ref="AL8:AN8"/>
    <mergeCell ref="AO9:AQ9"/>
    <mergeCell ref="AR9:AT9"/>
    <mergeCell ref="AU9:AW9"/>
    <mergeCell ref="AX9:AZ9"/>
    <mergeCell ref="E9:G9"/>
    <mergeCell ref="H9:J9"/>
    <mergeCell ref="K9:M9"/>
    <mergeCell ref="N9:P9"/>
    <mergeCell ref="W9:Y9"/>
    <mergeCell ref="Z9:AB9"/>
    <mergeCell ref="Q9:S9"/>
    <mergeCell ref="T9:V9"/>
    <mergeCell ref="AU8:AW8"/>
    <mergeCell ref="AX8:AZ8"/>
    <mergeCell ref="AC9:AE9"/>
    <mergeCell ref="AF9:AH9"/>
    <mergeCell ref="AI9:AK9"/>
    <mergeCell ref="AL9:AN9"/>
    <mergeCell ref="E10:G10"/>
    <mergeCell ref="H10:J10"/>
    <mergeCell ref="K10:M10"/>
    <mergeCell ref="N10:P10"/>
    <mergeCell ref="Q10:S10"/>
    <mergeCell ref="T10:V10"/>
    <mergeCell ref="BA10:BC10"/>
    <mergeCell ref="BD10:BF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I12:AK12"/>
    <mergeCell ref="AL12:AN12"/>
    <mergeCell ref="AI11:AK11"/>
    <mergeCell ref="AL11:AN11"/>
    <mergeCell ref="AO12:AQ12"/>
    <mergeCell ref="AR12:AT12"/>
    <mergeCell ref="AO11:AQ11"/>
    <mergeCell ref="AR11:AT11"/>
    <mergeCell ref="Q12:S12"/>
    <mergeCell ref="T12:V12"/>
    <mergeCell ref="W12:Y12"/>
    <mergeCell ref="Z12:AB12"/>
    <mergeCell ref="E12:G12"/>
    <mergeCell ref="H12:J12"/>
    <mergeCell ref="K12:M12"/>
    <mergeCell ref="N12:P12"/>
    <mergeCell ref="AC12:AE12"/>
    <mergeCell ref="AF12:AH12"/>
    <mergeCell ref="BA12:BC12"/>
    <mergeCell ref="BD12:BF12"/>
    <mergeCell ref="AU12:AW12"/>
    <mergeCell ref="AX12:AZ12"/>
    <mergeCell ref="AI13:AK13"/>
    <mergeCell ref="AL13:AN13"/>
    <mergeCell ref="AO13:AQ13"/>
    <mergeCell ref="AR13:AT13"/>
    <mergeCell ref="E13:G13"/>
    <mergeCell ref="H13:J13"/>
    <mergeCell ref="K13:M13"/>
    <mergeCell ref="N13:P13"/>
    <mergeCell ref="AC13:AE13"/>
    <mergeCell ref="AF13:AH13"/>
    <mergeCell ref="Q13:S13"/>
    <mergeCell ref="T13:V13"/>
    <mergeCell ref="W13:Y13"/>
    <mergeCell ref="Z13:AB13"/>
    <mergeCell ref="E14:G14"/>
    <mergeCell ref="H14:J14"/>
    <mergeCell ref="K14:M14"/>
    <mergeCell ref="N14:P14"/>
    <mergeCell ref="Q14:S14"/>
    <mergeCell ref="T14:V14"/>
    <mergeCell ref="BA14:BC14"/>
    <mergeCell ref="BD14:BF14"/>
    <mergeCell ref="AU13:AW13"/>
    <mergeCell ref="AX13:AZ13"/>
    <mergeCell ref="BA13:BC13"/>
    <mergeCell ref="BD13:BF13"/>
    <mergeCell ref="W14:Y14"/>
    <mergeCell ref="Z14:AB14"/>
    <mergeCell ref="AC14:AE14"/>
    <mergeCell ref="AF14:AH14"/>
    <mergeCell ref="AI14:AK14"/>
    <mergeCell ref="AL14:AN14"/>
    <mergeCell ref="AO15:AQ15"/>
    <mergeCell ref="AR15:AT15"/>
    <mergeCell ref="AU15:AW15"/>
    <mergeCell ref="AX15:AZ15"/>
    <mergeCell ref="AO14:AQ14"/>
    <mergeCell ref="AR14:AT14"/>
    <mergeCell ref="AU14:AW14"/>
    <mergeCell ref="AX14:AZ14"/>
    <mergeCell ref="Q16:S16"/>
    <mergeCell ref="T16:V16"/>
    <mergeCell ref="E16:G16"/>
    <mergeCell ref="H16:J16"/>
    <mergeCell ref="K16:M16"/>
    <mergeCell ref="N16:P16"/>
    <mergeCell ref="AU21:AW21"/>
    <mergeCell ref="AX21:AZ21"/>
    <mergeCell ref="BA21:BC21"/>
    <mergeCell ref="BD21:BF21"/>
    <mergeCell ref="E21:G21"/>
    <mergeCell ref="H21:J21"/>
    <mergeCell ref="K21:M21"/>
    <mergeCell ref="N21:P21"/>
    <mergeCell ref="Q21:S21"/>
    <mergeCell ref="T21:V21"/>
    <mergeCell ref="AO21:AQ21"/>
    <mergeCell ref="AR21:AT21"/>
    <mergeCell ref="W21:Y21"/>
    <mergeCell ref="Z21:AB21"/>
    <mergeCell ref="AC21:AE21"/>
    <mergeCell ref="AF21:AH21"/>
    <mergeCell ref="AI21:AK21"/>
    <mergeCell ref="AL21:AN21"/>
    <mergeCell ref="AU22:AW22"/>
    <mergeCell ref="AX22:AZ22"/>
    <mergeCell ref="BA22:BC22"/>
    <mergeCell ref="BD22:BF22"/>
    <mergeCell ref="E22:G22"/>
    <mergeCell ref="H22:J22"/>
    <mergeCell ref="K22:M22"/>
    <mergeCell ref="N22:P22"/>
    <mergeCell ref="Q22:S22"/>
    <mergeCell ref="T22:V22"/>
    <mergeCell ref="AO22:AQ22"/>
    <mergeCell ref="AR22:AT22"/>
    <mergeCell ref="W22:Y22"/>
    <mergeCell ref="Z22:AB22"/>
    <mergeCell ref="AC22:AE22"/>
    <mergeCell ref="AF22:AH22"/>
    <mergeCell ref="AI22:AK22"/>
    <mergeCell ref="AL22:AN22"/>
    <mergeCell ref="AU23:AW23"/>
    <mergeCell ref="AX23:AZ23"/>
    <mergeCell ref="BA23:BC23"/>
    <mergeCell ref="BD23:BF23"/>
    <mergeCell ref="E23:G23"/>
    <mergeCell ref="H23:J23"/>
    <mergeCell ref="K23:M23"/>
    <mergeCell ref="N23:P23"/>
    <mergeCell ref="Q23:S23"/>
    <mergeCell ref="T23:V23"/>
    <mergeCell ref="AO23:AQ23"/>
    <mergeCell ref="AR23:AT23"/>
    <mergeCell ref="W23:Y23"/>
    <mergeCell ref="Z23:AB23"/>
    <mergeCell ref="AC23:AE23"/>
    <mergeCell ref="AF23:AH23"/>
    <mergeCell ref="AI23:AK23"/>
    <mergeCell ref="AL23:AN23"/>
    <mergeCell ref="AU24:AW24"/>
    <mergeCell ref="AX24:AZ24"/>
    <mergeCell ref="BA24:BC24"/>
    <mergeCell ref="BD24:BF24"/>
    <mergeCell ref="E24:G24"/>
    <mergeCell ref="H24:J24"/>
    <mergeCell ref="K24:M24"/>
    <mergeCell ref="N24:P24"/>
    <mergeCell ref="Q24:S24"/>
    <mergeCell ref="T24:V24"/>
    <mergeCell ref="AO24:AQ24"/>
    <mergeCell ref="AR24:AT24"/>
    <mergeCell ref="W24:Y24"/>
    <mergeCell ref="Z24:AB24"/>
    <mergeCell ref="AC24:AE24"/>
    <mergeCell ref="AF24:AH24"/>
    <mergeCell ref="AI24:AK24"/>
    <mergeCell ref="AL24:AN24"/>
    <mergeCell ref="AU25:AW25"/>
    <mergeCell ref="AX25:AZ25"/>
    <mergeCell ref="BA25:BC25"/>
    <mergeCell ref="BD25:BF25"/>
    <mergeCell ref="E25:G25"/>
    <mergeCell ref="H25:J25"/>
    <mergeCell ref="K25:M25"/>
    <mergeCell ref="N25:P25"/>
    <mergeCell ref="Q25:S25"/>
    <mergeCell ref="T25:V25"/>
    <mergeCell ref="AO25:AQ25"/>
    <mergeCell ref="AR25:AT25"/>
    <mergeCell ref="W25:Y25"/>
    <mergeCell ref="Z25:AB25"/>
    <mergeCell ref="AC25:AE25"/>
    <mergeCell ref="AF25:AH25"/>
    <mergeCell ref="AI25:AK25"/>
    <mergeCell ref="AL25:AN25"/>
    <mergeCell ref="AU26:AW26"/>
    <mergeCell ref="AX26:AZ26"/>
    <mergeCell ref="BA26:BC26"/>
    <mergeCell ref="BD26:BF26"/>
    <mergeCell ref="E26:G26"/>
    <mergeCell ref="H26:J26"/>
    <mergeCell ref="K26:M26"/>
    <mergeCell ref="N26:P26"/>
    <mergeCell ref="Q26:S26"/>
    <mergeCell ref="T26:V26"/>
    <mergeCell ref="AO26:AQ26"/>
    <mergeCell ref="AR26:AT26"/>
    <mergeCell ref="W26:Y26"/>
    <mergeCell ref="Z26:AB26"/>
    <mergeCell ref="AC26:AE26"/>
    <mergeCell ref="AF26:AH26"/>
    <mergeCell ref="AI26:AK26"/>
    <mergeCell ref="AL26:AN26"/>
  </mergeCells>
  <printOptions horizontalCentered="1"/>
  <pageMargins left="0.17" right="0.28" top="0.7874015748031497" bottom="0.38" header="0.5118110236220472" footer="0.2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44" customWidth="1"/>
    <col min="2" max="2" width="12.00390625" style="44" bestFit="1" customWidth="1"/>
    <col min="3" max="3" width="14.28125" style="44" customWidth="1"/>
    <col min="4" max="4" width="10.28125" style="44" customWidth="1"/>
    <col min="5" max="5" width="11.8515625" style="44" customWidth="1"/>
    <col min="6" max="8" width="5.57421875" style="83" customWidth="1"/>
    <col min="9" max="9" width="6.57421875" style="67" customWidth="1"/>
    <col min="10" max="10" width="6.421875" style="44" customWidth="1"/>
    <col min="11" max="14" width="9.140625" style="44" customWidth="1"/>
    <col min="15" max="15" width="10.00390625" style="44" bestFit="1" customWidth="1"/>
    <col min="16" max="16384" width="9.140625" style="44" customWidth="1"/>
  </cols>
  <sheetData>
    <row r="1" spans="2:9" ht="18.75">
      <c r="B1" s="49"/>
      <c r="D1" s="1" t="s">
        <v>170</v>
      </c>
      <c r="E1" s="50"/>
      <c r="F1" s="44"/>
      <c r="G1" s="44"/>
      <c r="H1" s="44"/>
      <c r="I1" s="44"/>
    </row>
    <row r="2" spans="2:10" ht="18.75">
      <c r="B2" s="52"/>
      <c r="D2" s="49" t="s">
        <v>171</v>
      </c>
      <c r="F2" s="44"/>
      <c r="G2" s="44"/>
      <c r="H2" s="44"/>
      <c r="I2" s="44"/>
      <c r="J2" s="5" t="s">
        <v>165</v>
      </c>
    </row>
    <row r="3" spans="2:10" s="53" customFormat="1" ht="12.75">
      <c r="B3" s="54"/>
      <c r="E3" s="55"/>
      <c r="J3" s="57" t="s">
        <v>19</v>
      </c>
    </row>
    <row r="4" spans="2:9" ht="15.75">
      <c r="B4" s="68" t="s">
        <v>199</v>
      </c>
      <c r="D4" s="56" t="s">
        <v>239</v>
      </c>
      <c r="F4" s="51" t="s">
        <v>15</v>
      </c>
      <c r="G4" s="44"/>
      <c r="H4" s="44"/>
      <c r="I4" s="44"/>
    </row>
    <row r="5" spans="2:5" s="53" customFormat="1" ht="6" thickBot="1">
      <c r="B5" s="54"/>
      <c r="E5" s="55"/>
    </row>
    <row r="6" spans="6:8" ht="13.5" thickBot="1">
      <c r="F6" s="129" t="s">
        <v>189</v>
      </c>
      <c r="G6" s="130"/>
      <c r="H6" s="131"/>
    </row>
    <row r="7" spans="1:10" ht="13.5" thickBot="1">
      <c r="A7" s="69" t="s">
        <v>190</v>
      </c>
      <c r="B7" s="70" t="s">
        <v>3</v>
      </c>
      <c r="C7" s="71" t="s">
        <v>4</v>
      </c>
      <c r="D7" s="72" t="s">
        <v>177</v>
      </c>
      <c r="E7" s="73" t="s">
        <v>178</v>
      </c>
      <c r="F7" s="74">
        <v>1</v>
      </c>
      <c r="G7" s="75">
        <v>2</v>
      </c>
      <c r="H7" s="76">
        <v>3</v>
      </c>
      <c r="I7" s="77" t="s">
        <v>179</v>
      </c>
      <c r="J7" s="78" t="s">
        <v>180</v>
      </c>
    </row>
    <row r="8" spans="1:10" ht="19.5" customHeight="1">
      <c r="A8" s="62" t="s">
        <v>175</v>
      </c>
      <c r="B8" s="79" t="s">
        <v>129</v>
      </c>
      <c r="C8" s="80" t="s">
        <v>130</v>
      </c>
      <c r="D8" s="81" t="s">
        <v>131</v>
      </c>
      <c r="E8" s="48" t="s">
        <v>21</v>
      </c>
      <c r="F8" s="63">
        <v>6.07</v>
      </c>
      <c r="G8" s="63">
        <v>6.27</v>
      </c>
      <c r="H8" s="63">
        <v>6.32</v>
      </c>
      <c r="I8" s="82">
        <f aca="true" t="shared" si="0" ref="I8:I16">MAX(F8:H8)</f>
        <v>6.32</v>
      </c>
      <c r="J8" s="12">
        <f>IF(ISBLANK(I8),"",INT(56.0211*(I8-1.5)^1.05))</f>
        <v>292</v>
      </c>
    </row>
    <row r="9" spans="1:10" ht="19.5" customHeight="1">
      <c r="A9" s="62" t="s">
        <v>181</v>
      </c>
      <c r="B9" s="79" t="s">
        <v>132</v>
      </c>
      <c r="C9" s="80" t="s">
        <v>133</v>
      </c>
      <c r="D9" s="81" t="s">
        <v>134</v>
      </c>
      <c r="E9" s="48" t="s">
        <v>21</v>
      </c>
      <c r="F9" s="63">
        <v>7.78</v>
      </c>
      <c r="G9" s="63">
        <v>7.78</v>
      </c>
      <c r="H9" s="63" t="s">
        <v>240</v>
      </c>
      <c r="I9" s="82">
        <f t="shared" si="0"/>
        <v>7.78</v>
      </c>
      <c r="J9" s="12">
        <f aca="true" t="shared" si="1" ref="J9:J16">IF(ISBLANK(I9),"",INT(56.0211*(I9-1.5)^1.05))</f>
        <v>385</v>
      </c>
    </row>
    <row r="10" spans="1:10" ht="19.5" customHeight="1">
      <c r="A10" s="62" t="s">
        <v>182</v>
      </c>
      <c r="B10" s="79" t="s">
        <v>138</v>
      </c>
      <c r="C10" s="80" t="s">
        <v>139</v>
      </c>
      <c r="D10" s="81">
        <v>34482</v>
      </c>
      <c r="E10" s="48" t="s">
        <v>142</v>
      </c>
      <c r="F10" s="63">
        <v>8.88</v>
      </c>
      <c r="G10" s="63">
        <v>9.57</v>
      </c>
      <c r="H10" s="63">
        <v>8.88</v>
      </c>
      <c r="I10" s="82">
        <f t="shared" si="0"/>
        <v>9.57</v>
      </c>
      <c r="J10" s="12">
        <f t="shared" si="1"/>
        <v>501</v>
      </c>
    </row>
    <row r="11" spans="1:10" ht="19.5" customHeight="1">
      <c r="A11" s="62" t="s">
        <v>183</v>
      </c>
      <c r="B11" s="79" t="s">
        <v>20</v>
      </c>
      <c r="C11" s="80" t="s">
        <v>141</v>
      </c>
      <c r="D11" s="81">
        <v>34755</v>
      </c>
      <c r="E11" s="48" t="s">
        <v>142</v>
      </c>
      <c r="F11" s="63">
        <v>9.82</v>
      </c>
      <c r="G11" s="63">
        <v>9.13</v>
      </c>
      <c r="H11" s="63">
        <v>9.77</v>
      </c>
      <c r="I11" s="82">
        <f t="shared" si="0"/>
        <v>9.82</v>
      </c>
      <c r="J11" s="12">
        <f t="shared" si="1"/>
        <v>518</v>
      </c>
    </row>
    <row r="12" spans="1:10" ht="19.5" customHeight="1">
      <c r="A12" s="62" t="s">
        <v>184</v>
      </c>
      <c r="B12" s="79" t="s">
        <v>158</v>
      </c>
      <c r="C12" s="80" t="s">
        <v>159</v>
      </c>
      <c r="D12" s="81">
        <v>34392</v>
      </c>
      <c r="E12" s="48" t="s">
        <v>19</v>
      </c>
      <c r="F12" s="63">
        <v>6.93</v>
      </c>
      <c r="G12" s="63">
        <v>7.53</v>
      </c>
      <c r="H12" s="63">
        <v>7.55</v>
      </c>
      <c r="I12" s="82">
        <f t="shared" si="0"/>
        <v>7.55</v>
      </c>
      <c r="J12" s="12">
        <f t="shared" si="1"/>
        <v>370</v>
      </c>
    </row>
    <row r="13" spans="1:10" ht="19.5" customHeight="1">
      <c r="A13" s="62" t="s">
        <v>187</v>
      </c>
      <c r="B13" s="79" t="s">
        <v>43</v>
      </c>
      <c r="C13" s="80" t="s">
        <v>153</v>
      </c>
      <c r="D13" s="81">
        <v>34598</v>
      </c>
      <c r="E13" s="48" t="s">
        <v>19</v>
      </c>
      <c r="F13" s="63">
        <v>5.93</v>
      </c>
      <c r="G13" s="63">
        <v>6.19</v>
      </c>
      <c r="H13" s="63">
        <v>6.56</v>
      </c>
      <c r="I13" s="82">
        <f t="shared" si="0"/>
        <v>6.56</v>
      </c>
      <c r="J13" s="12">
        <f t="shared" si="1"/>
        <v>307</v>
      </c>
    </row>
    <row r="14" spans="1:10" ht="19.5" customHeight="1">
      <c r="A14" s="62" t="s">
        <v>191</v>
      </c>
      <c r="B14" s="79" t="s">
        <v>207</v>
      </c>
      <c r="C14" s="80" t="s">
        <v>208</v>
      </c>
      <c r="D14" s="81" t="s">
        <v>204</v>
      </c>
      <c r="E14" s="48" t="s">
        <v>37</v>
      </c>
      <c r="F14" s="63">
        <v>7.32</v>
      </c>
      <c r="G14" s="63" t="s">
        <v>240</v>
      </c>
      <c r="H14" s="63">
        <v>6.28</v>
      </c>
      <c r="I14" s="82">
        <f t="shared" si="0"/>
        <v>7.32</v>
      </c>
      <c r="J14" s="12">
        <f t="shared" si="1"/>
        <v>356</v>
      </c>
    </row>
    <row r="15" spans="1:10" ht="19.5" customHeight="1">
      <c r="A15" s="62" t="s">
        <v>192</v>
      </c>
      <c r="B15" s="79" t="s">
        <v>23</v>
      </c>
      <c r="C15" s="80" t="s">
        <v>24</v>
      </c>
      <c r="D15" s="81" t="s">
        <v>137</v>
      </c>
      <c r="E15" s="48" t="s">
        <v>21</v>
      </c>
      <c r="F15" s="63" t="s">
        <v>240</v>
      </c>
      <c r="G15" s="63">
        <v>10.97</v>
      </c>
      <c r="H15" s="63">
        <v>11.19</v>
      </c>
      <c r="I15" s="82">
        <f t="shared" si="0"/>
        <v>11.19</v>
      </c>
      <c r="J15" s="12">
        <f t="shared" si="1"/>
        <v>608</v>
      </c>
    </row>
    <row r="16" spans="1:10" ht="19.5" customHeight="1">
      <c r="A16" s="62" t="s">
        <v>193</v>
      </c>
      <c r="B16" s="79" t="s">
        <v>43</v>
      </c>
      <c r="C16" s="80" t="s">
        <v>127</v>
      </c>
      <c r="D16" s="81" t="s">
        <v>128</v>
      </c>
      <c r="E16" s="48" t="s">
        <v>21</v>
      </c>
      <c r="F16" s="63">
        <v>8.91</v>
      </c>
      <c r="G16" s="63">
        <v>8.73</v>
      </c>
      <c r="H16" s="63">
        <v>8.82</v>
      </c>
      <c r="I16" s="82">
        <f t="shared" si="0"/>
        <v>8.91</v>
      </c>
      <c r="J16" s="12">
        <f t="shared" si="1"/>
        <v>458</v>
      </c>
    </row>
    <row r="17" spans="2:10" s="53" customFormat="1" ht="12.75">
      <c r="B17" s="54"/>
      <c r="E17" s="55"/>
      <c r="J17" s="57"/>
    </row>
    <row r="18" spans="2:9" ht="15.75">
      <c r="B18" s="68" t="s">
        <v>199</v>
      </c>
      <c r="D18" s="56" t="s">
        <v>226</v>
      </c>
      <c r="F18" s="51"/>
      <c r="G18" s="44"/>
      <c r="H18" s="44"/>
      <c r="I18" s="44"/>
    </row>
    <row r="19" spans="2:5" s="53" customFormat="1" ht="6" thickBot="1">
      <c r="B19" s="54"/>
      <c r="E19" s="55"/>
    </row>
    <row r="20" spans="6:8" ht="13.5" thickBot="1">
      <c r="F20" s="129" t="s">
        <v>189</v>
      </c>
      <c r="G20" s="130"/>
      <c r="H20" s="131"/>
    </row>
    <row r="21" spans="1:10" ht="13.5" thickBot="1">
      <c r="A21" s="69" t="s">
        <v>190</v>
      </c>
      <c r="B21" s="70" t="s">
        <v>3</v>
      </c>
      <c r="C21" s="71" t="s">
        <v>4</v>
      </c>
      <c r="D21" s="72" t="s">
        <v>177</v>
      </c>
      <c r="E21" s="73" t="s">
        <v>178</v>
      </c>
      <c r="F21" s="74">
        <v>1</v>
      </c>
      <c r="G21" s="75">
        <v>2</v>
      </c>
      <c r="H21" s="76">
        <v>3</v>
      </c>
      <c r="I21" s="77" t="s">
        <v>179</v>
      </c>
      <c r="J21" s="78" t="s">
        <v>180</v>
      </c>
    </row>
    <row r="22" spans="1:17" ht="18.75" customHeight="1">
      <c r="A22" s="62" t="s">
        <v>175</v>
      </c>
      <c r="B22" s="79" t="s">
        <v>16</v>
      </c>
      <c r="C22" s="80" t="s">
        <v>17</v>
      </c>
      <c r="D22" s="81" t="s">
        <v>18</v>
      </c>
      <c r="E22" s="48" t="s">
        <v>19</v>
      </c>
      <c r="F22" s="63">
        <v>9.91</v>
      </c>
      <c r="G22" s="63">
        <v>10.09</v>
      </c>
      <c r="H22" s="63">
        <v>10.19</v>
      </c>
      <c r="I22" s="82">
        <f>MAX(F22:H22)</f>
        <v>10.19</v>
      </c>
      <c r="J22" s="12">
        <f>IF(ISBLANK(I22),"",INT(56.0211*(I22-1.5)^1.05))</f>
        <v>542</v>
      </c>
      <c r="Q22" s="90"/>
    </row>
    <row r="23" spans="1:17" ht="18.75" customHeight="1">
      <c r="A23" s="62" t="s">
        <v>181</v>
      </c>
      <c r="B23" s="79" t="s">
        <v>40</v>
      </c>
      <c r="C23" s="80" t="s">
        <v>41</v>
      </c>
      <c r="D23" s="81" t="s">
        <v>42</v>
      </c>
      <c r="E23" s="48" t="s">
        <v>21</v>
      </c>
      <c r="F23" s="63">
        <v>9.07</v>
      </c>
      <c r="G23" s="63">
        <v>8.85</v>
      </c>
      <c r="H23" s="63">
        <v>9.18</v>
      </c>
      <c r="I23" s="82">
        <f>MAX(F23:H23)</f>
        <v>9.18</v>
      </c>
      <c r="J23" s="12">
        <f>IF(ISBLANK(I23),"",INT(56.0211*(I23-1.5)^1.05))</f>
        <v>476</v>
      </c>
      <c r="Q23" s="90"/>
    </row>
    <row r="24" spans="1:17" ht="18.75" customHeight="1">
      <c r="A24" s="62" t="s">
        <v>182</v>
      </c>
      <c r="B24" s="79" t="s">
        <v>28</v>
      </c>
      <c r="C24" s="80" t="s">
        <v>29</v>
      </c>
      <c r="D24" s="81" t="s">
        <v>30</v>
      </c>
      <c r="E24" s="48" t="s">
        <v>21</v>
      </c>
      <c r="F24" s="63">
        <v>7</v>
      </c>
      <c r="G24" s="63">
        <v>6.82</v>
      </c>
      <c r="H24" s="63">
        <v>6.54</v>
      </c>
      <c r="I24" s="82">
        <f>MAX(F24:H24)</f>
        <v>7</v>
      </c>
      <c r="J24" s="12">
        <f>IF(ISBLANK(I24),"",INT(56.0211*(I24-1.5)^1.05))</f>
        <v>335</v>
      </c>
      <c r="Q24" s="90"/>
    </row>
    <row r="25" spans="1:17" ht="18.75" customHeight="1">
      <c r="A25" s="62" t="s">
        <v>183</v>
      </c>
      <c r="B25" s="79" t="s">
        <v>32</v>
      </c>
      <c r="C25" s="80" t="s">
        <v>33</v>
      </c>
      <c r="D25" s="81" t="s">
        <v>26</v>
      </c>
      <c r="E25" s="48" t="s">
        <v>21</v>
      </c>
      <c r="F25" s="63">
        <v>8.22</v>
      </c>
      <c r="G25" s="63" t="s">
        <v>240</v>
      </c>
      <c r="H25" s="63">
        <v>7.93</v>
      </c>
      <c r="I25" s="82">
        <f>MAX(F25:H25)</f>
        <v>8.22</v>
      </c>
      <c r="J25" s="12">
        <f>IF(ISBLANK(I25),"",INT(56.0211*(I25-1.5)^1.05))</f>
        <v>414</v>
      </c>
      <c r="Q25" s="90"/>
    </row>
    <row r="26" spans="1:17" ht="18.75" customHeight="1">
      <c r="A26" s="62" t="s">
        <v>184</v>
      </c>
      <c r="B26" s="79" t="s">
        <v>34</v>
      </c>
      <c r="C26" s="80" t="s">
        <v>35</v>
      </c>
      <c r="D26" s="81" t="s">
        <v>145</v>
      </c>
      <c r="E26" s="48" t="s">
        <v>19</v>
      </c>
      <c r="F26" s="63">
        <v>10.21</v>
      </c>
      <c r="G26" s="63">
        <v>10.09</v>
      </c>
      <c r="H26" s="63">
        <v>11.3</v>
      </c>
      <c r="I26" s="82">
        <f>MAX(F26:H26)</f>
        <v>11.3</v>
      </c>
      <c r="J26" s="12">
        <f>IF(ISBLANK(I26),"",INT(56.0211*(I26-1.5)^1.05))</f>
        <v>615</v>
      </c>
      <c r="Q26" s="90"/>
    </row>
  </sheetData>
  <sheetProtection/>
  <mergeCells count="2">
    <mergeCell ref="F6:H6"/>
    <mergeCell ref="F20:H20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44" customWidth="1"/>
    <col min="2" max="2" width="12.00390625" style="44" bestFit="1" customWidth="1"/>
    <col min="3" max="3" width="14.28125" style="44" customWidth="1"/>
    <col min="4" max="4" width="10.28125" style="44" customWidth="1"/>
    <col min="5" max="5" width="12.28125" style="44" customWidth="1"/>
    <col min="6" max="8" width="5.57421875" style="83" customWidth="1"/>
    <col min="9" max="9" width="6.57421875" style="67" customWidth="1"/>
    <col min="10" max="10" width="6.421875" style="44" customWidth="1"/>
    <col min="11" max="16384" width="9.140625" style="44" customWidth="1"/>
  </cols>
  <sheetData>
    <row r="1" spans="2:9" ht="18.75">
      <c r="B1" s="49"/>
      <c r="D1" s="1" t="s">
        <v>170</v>
      </c>
      <c r="E1" s="50"/>
      <c r="F1" s="44"/>
      <c r="G1" s="44"/>
      <c r="H1" s="44"/>
      <c r="I1" s="44"/>
    </row>
    <row r="2" spans="2:10" ht="18.75">
      <c r="B2" s="52"/>
      <c r="D2" s="49" t="s">
        <v>171</v>
      </c>
      <c r="F2" s="44"/>
      <c r="G2" s="44"/>
      <c r="H2" s="44"/>
      <c r="J2" s="5" t="s">
        <v>165</v>
      </c>
    </row>
    <row r="3" spans="2:10" s="53" customFormat="1" ht="12.75">
      <c r="B3" s="54"/>
      <c r="E3" s="55"/>
      <c r="J3" s="57" t="s">
        <v>19</v>
      </c>
    </row>
    <row r="4" spans="2:9" ht="15.75">
      <c r="B4" s="68" t="s">
        <v>188</v>
      </c>
      <c r="D4" s="56" t="s">
        <v>239</v>
      </c>
      <c r="F4" s="44"/>
      <c r="G4" s="44"/>
      <c r="H4" s="44"/>
      <c r="I4" s="44"/>
    </row>
    <row r="5" spans="2:5" s="53" customFormat="1" ht="6" thickBot="1">
      <c r="B5" s="54"/>
      <c r="E5" s="55"/>
    </row>
    <row r="6" spans="6:8" ht="13.5" thickBot="1">
      <c r="F6" s="129" t="s">
        <v>189</v>
      </c>
      <c r="G6" s="130"/>
      <c r="H6" s="131"/>
    </row>
    <row r="7" spans="1:10" ht="13.5" thickBot="1">
      <c r="A7" s="69" t="s">
        <v>190</v>
      </c>
      <c r="B7" s="70" t="s">
        <v>3</v>
      </c>
      <c r="C7" s="71" t="s">
        <v>4</v>
      </c>
      <c r="D7" s="72" t="s">
        <v>177</v>
      </c>
      <c r="E7" s="73" t="s">
        <v>178</v>
      </c>
      <c r="F7" s="74">
        <v>1</v>
      </c>
      <c r="G7" s="75">
        <v>2</v>
      </c>
      <c r="H7" s="76">
        <v>3</v>
      </c>
      <c r="I7" s="77" t="s">
        <v>179</v>
      </c>
      <c r="J7" s="78" t="s">
        <v>180</v>
      </c>
    </row>
    <row r="8" spans="1:10" ht="19.5" customHeight="1">
      <c r="A8" s="62" t="s">
        <v>175</v>
      </c>
      <c r="B8" s="79" t="s">
        <v>132</v>
      </c>
      <c r="C8" s="80" t="s">
        <v>133</v>
      </c>
      <c r="D8" s="81" t="s">
        <v>134</v>
      </c>
      <c r="E8" s="48" t="s">
        <v>21</v>
      </c>
      <c r="F8" s="63">
        <v>4.14</v>
      </c>
      <c r="G8" s="63">
        <v>4.12</v>
      </c>
      <c r="H8" s="63">
        <v>4.33</v>
      </c>
      <c r="I8" s="82">
        <f aca="true" t="shared" si="0" ref="I8:I16">MAX(F8:H8)</f>
        <v>4.33</v>
      </c>
      <c r="J8" s="12">
        <f>IF(ISBLANK(I8),"",INT(0.188807*(I8*100-210)^1.41))</f>
        <v>386</v>
      </c>
    </row>
    <row r="9" spans="1:10" ht="19.5" customHeight="1">
      <c r="A9" s="62" t="s">
        <v>181</v>
      </c>
      <c r="B9" s="79" t="s">
        <v>138</v>
      </c>
      <c r="C9" s="80" t="s">
        <v>139</v>
      </c>
      <c r="D9" s="81">
        <v>34482</v>
      </c>
      <c r="E9" s="48" t="s">
        <v>142</v>
      </c>
      <c r="F9" s="63">
        <v>4.61</v>
      </c>
      <c r="G9" s="63">
        <v>4.85</v>
      </c>
      <c r="H9" s="63">
        <v>4.81</v>
      </c>
      <c r="I9" s="82">
        <f t="shared" si="0"/>
        <v>4.85</v>
      </c>
      <c r="J9" s="12">
        <f aca="true" t="shared" si="1" ref="J9:J16">IF(ISBLANK(I9),"",INT(0.188807*(I9*100-210)^1.41))</f>
        <v>519</v>
      </c>
    </row>
    <row r="10" spans="1:10" ht="19.5" customHeight="1">
      <c r="A10" s="62" t="s">
        <v>182</v>
      </c>
      <c r="B10" s="79" t="s">
        <v>20</v>
      </c>
      <c r="C10" s="80" t="s">
        <v>141</v>
      </c>
      <c r="D10" s="81">
        <v>34755</v>
      </c>
      <c r="E10" s="48" t="s">
        <v>142</v>
      </c>
      <c r="F10" s="63" t="s">
        <v>240</v>
      </c>
      <c r="G10" s="63">
        <v>4.66</v>
      </c>
      <c r="H10" s="63">
        <v>4.88</v>
      </c>
      <c r="I10" s="82">
        <f t="shared" si="0"/>
        <v>4.88</v>
      </c>
      <c r="J10" s="12">
        <f t="shared" si="1"/>
        <v>527</v>
      </c>
    </row>
    <row r="11" spans="1:10" ht="19.5" customHeight="1">
      <c r="A11" s="62" t="s">
        <v>183</v>
      </c>
      <c r="B11" s="79" t="s">
        <v>158</v>
      </c>
      <c r="C11" s="80" t="s">
        <v>159</v>
      </c>
      <c r="D11" s="81">
        <v>34392</v>
      </c>
      <c r="E11" s="48" t="s">
        <v>19</v>
      </c>
      <c r="F11" s="63">
        <v>4.57</v>
      </c>
      <c r="G11" s="63">
        <v>4.42</v>
      </c>
      <c r="H11" s="63">
        <v>4.38</v>
      </c>
      <c r="I11" s="82">
        <f t="shared" si="0"/>
        <v>4.57</v>
      </c>
      <c r="J11" s="12">
        <f t="shared" si="1"/>
        <v>446</v>
      </c>
    </row>
    <row r="12" spans="1:10" ht="19.5" customHeight="1">
      <c r="A12" s="62" t="s">
        <v>184</v>
      </c>
      <c r="B12" s="79" t="s">
        <v>43</v>
      </c>
      <c r="C12" s="80" t="s">
        <v>153</v>
      </c>
      <c r="D12" s="81">
        <v>34598</v>
      </c>
      <c r="E12" s="48" t="s">
        <v>19</v>
      </c>
      <c r="F12" s="63" t="s">
        <v>240</v>
      </c>
      <c r="G12" s="63" t="s">
        <v>240</v>
      </c>
      <c r="H12" s="63">
        <v>4.78</v>
      </c>
      <c r="I12" s="82">
        <f t="shared" si="0"/>
        <v>4.78</v>
      </c>
      <c r="J12" s="12">
        <f t="shared" si="1"/>
        <v>500</v>
      </c>
    </row>
    <row r="13" spans="1:10" ht="19.5" customHeight="1">
      <c r="A13" s="62" t="s">
        <v>187</v>
      </c>
      <c r="B13" s="79" t="s">
        <v>207</v>
      </c>
      <c r="C13" s="80" t="s">
        <v>208</v>
      </c>
      <c r="D13" s="81" t="s">
        <v>204</v>
      </c>
      <c r="E13" s="48" t="s">
        <v>37</v>
      </c>
      <c r="F13" s="63">
        <v>4.52</v>
      </c>
      <c r="G13" s="63">
        <v>4.48</v>
      </c>
      <c r="H13" s="63">
        <v>4.54</v>
      </c>
      <c r="I13" s="82">
        <f t="shared" si="0"/>
        <v>4.54</v>
      </c>
      <c r="J13" s="12">
        <f t="shared" si="1"/>
        <v>438</v>
      </c>
    </row>
    <row r="14" spans="1:10" ht="19.5" customHeight="1">
      <c r="A14" s="62" t="s">
        <v>191</v>
      </c>
      <c r="B14" s="79" t="s">
        <v>23</v>
      </c>
      <c r="C14" s="80" t="s">
        <v>24</v>
      </c>
      <c r="D14" s="81" t="s">
        <v>137</v>
      </c>
      <c r="E14" s="48" t="s">
        <v>21</v>
      </c>
      <c r="F14" s="63">
        <v>4.43</v>
      </c>
      <c r="G14" s="63" t="s">
        <v>240</v>
      </c>
      <c r="H14" s="63">
        <v>4.35</v>
      </c>
      <c r="I14" s="82">
        <f t="shared" si="0"/>
        <v>4.43</v>
      </c>
      <c r="J14" s="12">
        <f t="shared" si="1"/>
        <v>411</v>
      </c>
    </row>
    <row r="15" spans="1:10" ht="19.5" customHeight="1">
      <c r="A15" s="62" t="s">
        <v>192</v>
      </c>
      <c r="B15" s="79" t="s">
        <v>43</v>
      </c>
      <c r="C15" s="80" t="s">
        <v>127</v>
      </c>
      <c r="D15" s="81" t="s">
        <v>128</v>
      </c>
      <c r="E15" s="48" t="s">
        <v>21</v>
      </c>
      <c r="F15" s="63">
        <v>4.85</v>
      </c>
      <c r="G15" s="63">
        <v>4.78</v>
      </c>
      <c r="H15" s="63">
        <v>4.95</v>
      </c>
      <c r="I15" s="82">
        <f t="shared" si="0"/>
        <v>4.95</v>
      </c>
      <c r="J15" s="12">
        <f t="shared" si="1"/>
        <v>546</v>
      </c>
    </row>
    <row r="16" spans="1:10" ht="19.5" customHeight="1">
      <c r="A16" s="62" t="s">
        <v>193</v>
      </c>
      <c r="B16" s="79" t="s">
        <v>129</v>
      </c>
      <c r="C16" s="80" t="s">
        <v>130</v>
      </c>
      <c r="D16" s="81" t="s">
        <v>131</v>
      </c>
      <c r="E16" s="48" t="s">
        <v>21</v>
      </c>
      <c r="F16" s="63">
        <v>4.27</v>
      </c>
      <c r="G16" s="63">
        <v>4.44</v>
      </c>
      <c r="H16" s="63">
        <v>4.15</v>
      </c>
      <c r="I16" s="82">
        <f t="shared" si="0"/>
        <v>4.44</v>
      </c>
      <c r="J16" s="12">
        <f t="shared" si="1"/>
        <v>413</v>
      </c>
    </row>
    <row r="17" spans="2:5" ht="12.75">
      <c r="B17" s="84"/>
      <c r="C17" s="85"/>
      <c r="D17" s="86"/>
      <c r="E17" s="31"/>
    </row>
    <row r="18" spans="2:9" ht="15.75">
      <c r="B18" s="68" t="s">
        <v>188</v>
      </c>
      <c r="D18" s="56" t="s">
        <v>226</v>
      </c>
      <c r="F18" s="44"/>
      <c r="G18" s="44"/>
      <c r="H18" s="44"/>
      <c r="I18" s="44"/>
    </row>
    <row r="19" spans="2:5" s="53" customFormat="1" ht="6" thickBot="1">
      <c r="B19" s="54"/>
      <c r="E19" s="55"/>
    </row>
    <row r="20" spans="6:8" ht="13.5" thickBot="1">
      <c r="F20" s="129" t="s">
        <v>189</v>
      </c>
      <c r="G20" s="130"/>
      <c r="H20" s="131"/>
    </row>
    <row r="21" spans="1:10" ht="13.5" thickBot="1">
      <c r="A21" s="69" t="s">
        <v>190</v>
      </c>
      <c r="B21" s="70" t="s">
        <v>3</v>
      </c>
      <c r="C21" s="71" t="s">
        <v>4</v>
      </c>
      <c r="D21" s="72" t="s">
        <v>177</v>
      </c>
      <c r="E21" s="73" t="s">
        <v>178</v>
      </c>
      <c r="F21" s="74">
        <v>1</v>
      </c>
      <c r="G21" s="75">
        <v>2</v>
      </c>
      <c r="H21" s="76">
        <v>3</v>
      </c>
      <c r="I21" s="77" t="s">
        <v>179</v>
      </c>
      <c r="J21" s="78" t="s">
        <v>180</v>
      </c>
    </row>
    <row r="22" spans="1:10" ht="19.5" customHeight="1">
      <c r="A22" s="62" t="s">
        <v>175</v>
      </c>
      <c r="B22" s="79" t="s">
        <v>40</v>
      </c>
      <c r="C22" s="80" t="s">
        <v>41</v>
      </c>
      <c r="D22" s="81" t="s">
        <v>42</v>
      </c>
      <c r="E22" s="48" t="s">
        <v>21</v>
      </c>
      <c r="F22" s="63" t="s">
        <v>240</v>
      </c>
      <c r="G22" s="63">
        <v>4.55</v>
      </c>
      <c r="H22" s="63" t="s">
        <v>240</v>
      </c>
      <c r="I22" s="82">
        <f>MAX(F22:H22)</f>
        <v>4.55</v>
      </c>
      <c r="J22" s="12">
        <f>IF(ISBLANK(I22),"",INT(0.188807*(I22*100-210)^1.41))</f>
        <v>441</v>
      </c>
    </row>
    <row r="23" spans="1:10" ht="19.5" customHeight="1">
      <c r="A23" s="62" t="s">
        <v>181</v>
      </c>
      <c r="B23" s="79" t="s">
        <v>28</v>
      </c>
      <c r="C23" s="80" t="s">
        <v>29</v>
      </c>
      <c r="D23" s="81" t="s">
        <v>30</v>
      </c>
      <c r="E23" s="48" t="s">
        <v>21</v>
      </c>
      <c r="F23" s="63">
        <v>4.88</v>
      </c>
      <c r="G23" s="63" t="s">
        <v>240</v>
      </c>
      <c r="H23" s="63">
        <v>5.2</v>
      </c>
      <c r="I23" s="82">
        <f>MAX(F23:H23)</f>
        <v>5.2</v>
      </c>
      <c r="J23" s="12">
        <f>IF(ISBLANK(I23),"",INT(0.188807*(I23*100-210)^1.41))</f>
        <v>614</v>
      </c>
    </row>
    <row r="24" spans="1:10" ht="19.5" customHeight="1">
      <c r="A24" s="62" t="s">
        <v>182</v>
      </c>
      <c r="B24" s="79" t="s">
        <v>32</v>
      </c>
      <c r="C24" s="80" t="s">
        <v>33</v>
      </c>
      <c r="D24" s="81" t="s">
        <v>26</v>
      </c>
      <c r="E24" s="48" t="s">
        <v>21</v>
      </c>
      <c r="F24" s="63">
        <v>4.08</v>
      </c>
      <c r="G24" s="63">
        <v>4.18</v>
      </c>
      <c r="H24" s="63">
        <v>4.36</v>
      </c>
      <c r="I24" s="82">
        <f>MAX(F24:H24)</f>
        <v>4.36</v>
      </c>
      <c r="J24" s="12">
        <f>IF(ISBLANK(I24),"",INT(0.188807*(I24*100-210)^1.41))</f>
        <v>393</v>
      </c>
    </row>
    <row r="25" spans="1:10" ht="19.5" customHeight="1">
      <c r="A25" s="62" t="s">
        <v>183</v>
      </c>
      <c r="B25" s="79" t="s">
        <v>34</v>
      </c>
      <c r="C25" s="80" t="s">
        <v>35</v>
      </c>
      <c r="D25" s="81" t="s">
        <v>145</v>
      </c>
      <c r="E25" s="48" t="s">
        <v>19</v>
      </c>
      <c r="F25" s="63">
        <v>4.98</v>
      </c>
      <c r="G25" s="63" t="s">
        <v>240</v>
      </c>
      <c r="H25" s="63">
        <v>5.24</v>
      </c>
      <c r="I25" s="82">
        <f>MAX(F25:H25)</f>
        <v>5.24</v>
      </c>
      <c r="J25" s="12">
        <f>IF(ISBLANK(I25),"",INT(0.188807*(I25*100-210)^1.41))</f>
        <v>626</v>
      </c>
    </row>
    <row r="26" spans="1:10" ht="19.5" customHeight="1">
      <c r="A26" s="62" t="s">
        <v>184</v>
      </c>
      <c r="B26" s="79" t="s">
        <v>16</v>
      </c>
      <c r="C26" s="80" t="s">
        <v>17</v>
      </c>
      <c r="D26" s="81" t="s">
        <v>18</v>
      </c>
      <c r="E26" s="48" t="s">
        <v>19</v>
      </c>
      <c r="F26" s="63">
        <v>4.94</v>
      </c>
      <c r="G26" s="63" t="s">
        <v>240</v>
      </c>
      <c r="H26" s="63">
        <v>4.82</v>
      </c>
      <c r="I26" s="82">
        <f>MAX(F26:H26)</f>
        <v>4.94</v>
      </c>
      <c r="J26" s="12">
        <f>IF(ISBLANK(I26),"",INT(0.188807*(I26*100-210)^1.41))</f>
        <v>543</v>
      </c>
    </row>
  </sheetData>
  <sheetProtection/>
  <mergeCells count="2">
    <mergeCell ref="F6:H6"/>
    <mergeCell ref="F20:H20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4.7109375" style="44" customWidth="1"/>
    <col min="3" max="3" width="9.8515625" style="44" customWidth="1"/>
    <col min="4" max="4" width="13.421875" style="44" bestFit="1" customWidth="1"/>
    <col min="5" max="5" width="10.28125" style="44" customWidth="1"/>
    <col min="6" max="6" width="15.7109375" style="44" bestFit="1" customWidth="1"/>
    <col min="7" max="7" width="8.00390625" style="44" customWidth="1"/>
    <col min="8" max="8" width="5.7109375" style="44" customWidth="1"/>
    <col min="9" max="16384" width="9.140625" style="44" customWidth="1"/>
  </cols>
  <sheetData>
    <row r="1" spans="3:6" ht="18.75">
      <c r="C1" s="49"/>
      <c r="E1" s="1" t="s">
        <v>170</v>
      </c>
      <c r="F1" s="50"/>
    </row>
    <row r="2" spans="3:10" ht="18.75">
      <c r="C2" s="2">
        <v>1.1574074074074073E-05</v>
      </c>
      <c r="E2" s="49" t="s">
        <v>171</v>
      </c>
      <c r="H2" s="5" t="s">
        <v>165</v>
      </c>
      <c r="J2" s="67"/>
    </row>
    <row r="3" spans="1:10" ht="18.75">
      <c r="A3" s="51" t="s">
        <v>19</v>
      </c>
      <c r="B3" s="51"/>
      <c r="C3" s="52"/>
      <c r="E3" s="53"/>
      <c r="F3" s="55"/>
      <c r="G3" s="53"/>
      <c r="H3" s="57" t="s">
        <v>19</v>
      </c>
      <c r="I3" s="53"/>
      <c r="J3" s="53"/>
    </row>
    <row r="4" spans="3:6" s="53" customFormat="1" ht="5.25">
      <c r="C4" s="54"/>
      <c r="F4" s="55"/>
    </row>
    <row r="5" spans="3:8" ht="12.75">
      <c r="C5" s="56" t="s">
        <v>241</v>
      </c>
      <c r="E5" s="56" t="s">
        <v>239</v>
      </c>
      <c r="F5" s="57"/>
      <c r="G5" s="51"/>
      <c r="H5" s="57"/>
    </row>
    <row r="6" spans="3:6" s="53" customFormat="1" ht="5.25">
      <c r="C6" s="54"/>
      <c r="F6" s="55"/>
    </row>
    <row r="7" spans="1:8" ht="12.75">
      <c r="A7" s="58" t="s">
        <v>2</v>
      </c>
      <c r="B7" s="123"/>
      <c r="C7" s="59" t="s">
        <v>3</v>
      </c>
      <c r="D7" s="60" t="s">
        <v>4</v>
      </c>
      <c r="E7" s="58" t="s">
        <v>177</v>
      </c>
      <c r="F7" s="58" t="s">
        <v>178</v>
      </c>
      <c r="G7" s="61" t="s">
        <v>179</v>
      </c>
      <c r="H7" s="61" t="s">
        <v>180</v>
      </c>
    </row>
    <row r="8" spans="1:8" ht="17.25" customHeight="1">
      <c r="A8" s="62" t="s">
        <v>175</v>
      </c>
      <c r="B8" s="62" t="s">
        <v>306</v>
      </c>
      <c r="C8" s="45" t="s">
        <v>138</v>
      </c>
      <c r="D8" s="46" t="s">
        <v>139</v>
      </c>
      <c r="E8" s="47">
        <v>34482</v>
      </c>
      <c r="F8" s="48" t="s">
        <v>142</v>
      </c>
      <c r="G8" s="119">
        <v>0.001856712962962963</v>
      </c>
      <c r="H8" s="12">
        <f aca="true" t="shared" si="0" ref="H8:H16">IF(ISBLANK(G8),"",INT(0.11193*(254-(G8/$C$2))^1.88))</f>
        <v>568</v>
      </c>
    </row>
    <row r="9" spans="1:8" ht="17.25" customHeight="1">
      <c r="A9" s="62" t="s">
        <v>181</v>
      </c>
      <c r="B9" s="62" t="s">
        <v>311</v>
      </c>
      <c r="C9" s="45" t="s">
        <v>43</v>
      </c>
      <c r="D9" s="46" t="s">
        <v>127</v>
      </c>
      <c r="E9" s="47" t="s">
        <v>128</v>
      </c>
      <c r="F9" s="48" t="s">
        <v>21</v>
      </c>
      <c r="G9" s="119">
        <v>0.0018670138888888888</v>
      </c>
      <c r="H9" s="12">
        <f t="shared" si="0"/>
        <v>558</v>
      </c>
    </row>
    <row r="10" spans="1:8" ht="17.25" customHeight="1">
      <c r="A10" s="62" t="s">
        <v>182</v>
      </c>
      <c r="B10" s="62" t="s">
        <v>261</v>
      </c>
      <c r="C10" s="45" t="s">
        <v>23</v>
      </c>
      <c r="D10" s="46" t="s">
        <v>24</v>
      </c>
      <c r="E10" s="47" t="s">
        <v>137</v>
      </c>
      <c r="F10" s="48" t="s">
        <v>21</v>
      </c>
      <c r="G10" s="119">
        <v>0.0019145833333333335</v>
      </c>
      <c r="H10" s="12">
        <f t="shared" si="0"/>
        <v>512</v>
      </c>
    </row>
    <row r="11" spans="1:8" ht="17.25" customHeight="1">
      <c r="A11" s="62" t="s">
        <v>183</v>
      </c>
      <c r="B11" s="62" t="s">
        <v>313</v>
      </c>
      <c r="C11" s="45" t="s">
        <v>132</v>
      </c>
      <c r="D11" s="46" t="s">
        <v>133</v>
      </c>
      <c r="E11" s="47" t="s">
        <v>134</v>
      </c>
      <c r="F11" s="48" t="s">
        <v>21</v>
      </c>
      <c r="G11" s="119">
        <v>0.001962962962962963</v>
      </c>
      <c r="H11" s="12">
        <f t="shared" si="0"/>
        <v>468</v>
      </c>
    </row>
    <row r="12" spans="1:8" ht="17.25" customHeight="1">
      <c r="A12" s="62" t="s">
        <v>184</v>
      </c>
      <c r="B12" s="62" t="s">
        <v>307</v>
      </c>
      <c r="C12" s="45" t="s">
        <v>20</v>
      </c>
      <c r="D12" s="46" t="s">
        <v>141</v>
      </c>
      <c r="E12" s="47">
        <v>34755</v>
      </c>
      <c r="F12" s="48" t="s">
        <v>142</v>
      </c>
      <c r="G12" s="119">
        <v>0.0019788194444444445</v>
      </c>
      <c r="H12" s="12">
        <f t="shared" si="0"/>
        <v>454</v>
      </c>
    </row>
    <row r="13" spans="1:8" ht="17.25" customHeight="1">
      <c r="A13" s="62" t="s">
        <v>187</v>
      </c>
      <c r="B13" s="62" t="s">
        <v>309</v>
      </c>
      <c r="C13" s="45" t="s">
        <v>158</v>
      </c>
      <c r="D13" s="46" t="s">
        <v>159</v>
      </c>
      <c r="E13" s="47">
        <v>34392</v>
      </c>
      <c r="F13" s="48" t="s">
        <v>19</v>
      </c>
      <c r="G13" s="119">
        <v>0.002006712962962963</v>
      </c>
      <c r="H13" s="12">
        <f t="shared" si="0"/>
        <v>429</v>
      </c>
    </row>
    <row r="14" spans="1:8" ht="17.25" customHeight="1">
      <c r="A14" s="62" t="s">
        <v>191</v>
      </c>
      <c r="B14" s="62" t="s">
        <v>312</v>
      </c>
      <c r="C14" s="45" t="s">
        <v>129</v>
      </c>
      <c r="D14" s="46" t="s">
        <v>130</v>
      </c>
      <c r="E14" s="47" t="s">
        <v>131</v>
      </c>
      <c r="F14" s="48" t="s">
        <v>21</v>
      </c>
      <c r="G14" s="119">
        <v>0.0020077546296296297</v>
      </c>
      <c r="H14" s="12">
        <f t="shared" si="0"/>
        <v>428</v>
      </c>
    </row>
    <row r="15" spans="1:8" ht="17.25" customHeight="1">
      <c r="A15" s="62" t="s">
        <v>192</v>
      </c>
      <c r="B15" s="62" t="s">
        <v>310</v>
      </c>
      <c r="C15" s="45" t="s">
        <v>43</v>
      </c>
      <c r="D15" s="46" t="s">
        <v>153</v>
      </c>
      <c r="E15" s="47">
        <v>34598</v>
      </c>
      <c r="F15" s="48" t="s">
        <v>19</v>
      </c>
      <c r="G15" s="119">
        <v>0.002114699074074074</v>
      </c>
      <c r="H15" s="12">
        <f t="shared" si="0"/>
        <v>340</v>
      </c>
    </row>
    <row r="16" spans="1:8" ht="17.25" customHeight="1">
      <c r="A16" s="62" t="s">
        <v>193</v>
      </c>
      <c r="B16" s="62" t="s">
        <v>256</v>
      </c>
      <c r="C16" s="45" t="s">
        <v>207</v>
      </c>
      <c r="D16" s="46" t="s">
        <v>208</v>
      </c>
      <c r="E16" s="47" t="s">
        <v>204</v>
      </c>
      <c r="F16" s="48" t="s">
        <v>37</v>
      </c>
      <c r="G16" s="119">
        <v>0.00230162037037037</v>
      </c>
      <c r="H16" s="12">
        <f t="shared" si="0"/>
        <v>210</v>
      </c>
    </row>
    <row r="17" spans="3:6" s="53" customFormat="1" ht="5.25">
      <c r="C17" s="54"/>
      <c r="F17" s="55"/>
    </row>
    <row r="18" spans="3:8" ht="12.75">
      <c r="C18" s="56" t="s">
        <v>241</v>
      </c>
      <c r="E18" s="56" t="s">
        <v>226</v>
      </c>
      <c r="F18" s="57"/>
      <c r="G18" s="57"/>
      <c r="H18" s="57"/>
    </row>
    <row r="19" spans="3:6" s="53" customFormat="1" ht="5.25">
      <c r="C19" s="54"/>
      <c r="F19" s="55"/>
    </row>
    <row r="20" spans="1:8" ht="12.75">
      <c r="A20" s="58" t="s">
        <v>2</v>
      </c>
      <c r="B20" s="123"/>
      <c r="C20" s="59" t="s">
        <v>3</v>
      </c>
      <c r="D20" s="60" t="s">
        <v>4</v>
      </c>
      <c r="E20" s="58" t="s">
        <v>177</v>
      </c>
      <c r="F20" s="58" t="s">
        <v>178</v>
      </c>
      <c r="G20" s="61" t="s">
        <v>179</v>
      </c>
      <c r="H20" s="61" t="s">
        <v>180</v>
      </c>
    </row>
    <row r="21" spans="1:8" ht="17.25" customHeight="1">
      <c r="A21" s="62" t="s">
        <v>175</v>
      </c>
      <c r="B21" s="62" t="s">
        <v>264</v>
      </c>
      <c r="C21" s="45" t="s">
        <v>34</v>
      </c>
      <c r="D21" s="46" t="s">
        <v>35</v>
      </c>
      <c r="E21" s="47" t="s">
        <v>145</v>
      </c>
      <c r="F21" s="48" t="s">
        <v>19</v>
      </c>
      <c r="G21" s="119">
        <v>0.0019363425925925926</v>
      </c>
      <c r="H21" s="12">
        <f>IF(ISBLANK(G21),"",INT(0.11193*(254-(G21/$C$2))^1.88))</f>
        <v>492</v>
      </c>
    </row>
    <row r="22" spans="1:8" ht="17.25" customHeight="1">
      <c r="A22" s="62" t="s">
        <v>181</v>
      </c>
      <c r="B22" s="62" t="s">
        <v>316</v>
      </c>
      <c r="C22" s="45" t="s">
        <v>16</v>
      </c>
      <c r="D22" s="46" t="s">
        <v>17</v>
      </c>
      <c r="E22" s="47" t="s">
        <v>18</v>
      </c>
      <c r="F22" s="48" t="s">
        <v>19</v>
      </c>
      <c r="G22" s="119">
        <v>0.001984837962962963</v>
      </c>
      <c r="H22" s="12">
        <f>IF(ISBLANK(G22),"",INT(0.11193*(254-(G22/$C$2))^1.88))</f>
        <v>448</v>
      </c>
    </row>
    <row r="23" spans="1:8" ht="17.25" customHeight="1">
      <c r="A23" s="62" t="s">
        <v>182</v>
      </c>
      <c r="B23" s="62" t="s">
        <v>260</v>
      </c>
      <c r="C23" s="45" t="s">
        <v>40</v>
      </c>
      <c r="D23" s="46" t="s">
        <v>41</v>
      </c>
      <c r="E23" s="47" t="s">
        <v>42</v>
      </c>
      <c r="F23" s="48" t="s">
        <v>21</v>
      </c>
      <c r="G23" s="119">
        <v>0.0020509259259259257</v>
      </c>
      <c r="H23" s="12">
        <f>IF(ISBLANK(G23),"",INT(0.11193*(254-(G23/$C$2))^1.88))</f>
        <v>392</v>
      </c>
    </row>
    <row r="24" spans="1:8" ht="17.25" customHeight="1">
      <c r="A24" s="62" t="s">
        <v>183</v>
      </c>
      <c r="B24" s="62" t="s">
        <v>315</v>
      </c>
      <c r="C24" s="45" t="s">
        <v>32</v>
      </c>
      <c r="D24" s="46" t="s">
        <v>33</v>
      </c>
      <c r="E24" s="47" t="s">
        <v>26</v>
      </c>
      <c r="F24" s="48" t="s">
        <v>21</v>
      </c>
      <c r="G24" s="119">
        <v>0.002114351851851852</v>
      </c>
      <c r="H24" s="12">
        <f>IF(ISBLANK(G24),"",INT(0.11193*(254-(G24/$C$2))^1.88))</f>
        <v>341</v>
      </c>
    </row>
    <row r="25" spans="1:8" ht="17.25" customHeight="1">
      <c r="A25" s="62"/>
      <c r="B25" s="62" t="s">
        <v>314</v>
      </c>
      <c r="C25" s="45" t="s">
        <v>28</v>
      </c>
      <c r="D25" s="46" t="s">
        <v>29</v>
      </c>
      <c r="E25" s="47" t="s">
        <v>30</v>
      </c>
      <c r="F25" s="48" t="s">
        <v>21</v>
      </c>
      <c r="G25" s="119" t="s">
        <v>44</v>
      </c>
      <c r="H25" s="22" t="e">
        <f>IF(ISBLANK(G25),"",INT(0.11193*(254-(G25/$C$2))^1.88))</f>
        <v>#VALUE!</v>
      </c>
    </row>
    <row r="26" spans="3:6" s="53" customFormat="1" ht="5.25">
      <c r="C26" s="54"/>
      <c r="F26" s="5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7109375" style="0" customWidth="1"/>
    <col min="5" max="5" width="10.140625" style="0" customWidth="1"/>
  </cols>
  <sheetData>
    <row r="1" ht="15.75">
      <c r="F1" s="1" t="s">
        <v>0</v>
      </c>
    </row>
    <row r="2" spans="4:6" ht="5.25" customHeight="1">
      <c r="D2" s="27">
        <v>1.1574074074074073E-05</v>
      </c>
      <c r="F2" s="1"/>
    </row>
    <row r="3" spans="1:11" ht="12.75">
      <c r="A3" s="3" t="s">
        <v>1</v>
      </c>
      <c r="E3" s="4" t="s">
        <v>167</v>
      </c>
      <c r="F3" s="5"/>
      <c r="K3" s="5" t="s">
        <v>165</v>
      </c>
    </row>
    <row r="5" spans="1:11" s="11" customFormat="1" ht="12.7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28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6" customFormat="1" ht="13.5" customHeight="1">
      <c r="A6" s="12"/>
      <c r="B6" s="13"/>
      <c r="C6" s="14" t="s">
        <v>13</v>
      </c>
      <c r="D6" s="12"/>
      <c r="E6" s="15"/>
      <c r="F6" s="29"/>
      <c r="G6" s="12"/>
      <c r="H6" s="12"/>
      <c r="I6" s="12"/>
      <c r="J6" s="12"/>
      <c r="K6" s="12"/>
    </row>
    <row r="7" spans="1:11" s="30" customFormat="1" ht="14.25" customHeight="1">
      <c r="A7" s="6">
        <f>A6+1</f>
        <v>1</v>
      </c>
      <c r="B7" s="17" t="s">
        <v>34</v>
      </c>
      <c r="C7" s="18" t="s">
        <v>35</v>
      </c>
      <c r="D7" s="19" t="s">
        <v>145</v>
      </c>
      <c r="E7" s="18" t="s">
        <v>19</v>
      </c>
      <c r="F7" s="20">
        <v>9.71</v>
      </c>
      <c r="G7" s="20">
        <v>1.66</v>
      </c>
      <c r="H7" s="20">
        <v>11.3</v>
      </c>
      <c r="I7" s="20">
        <v>5.24</v>
      </c>
      <c r="J7" s="21">
        <v>0.0019363425925925926</v>
      </c>
      <c r="K7" s="6">
        <f>SUM(F8:J8)</f>
        <v>3306</v>
      </c>
    </row>
    <row r="8" spans="1:11" s="30" customFormat="1" ht="14.25" customHeight="1">
      <c r="A8" s="22">
        <f>A7</f>
        <v>1</v>
      </c>
      <c r="B8" s="23"/>
      <c r="C8" s="24" t="s">
        <v>36</v>
      </c>
      <c r="D8" s="25"/>
      <c r="E8" s="24"/>
      <c r="F8" s="12">
        <f>IF(ISBLANK(F7),"",INT(20.0479*(17-F7)^1.835))</f>
        <v>767</v>
      </c>
      <c r="G8" s="12">
        <f>IF(ISBLANK(G7),"",INT(1.84523*(G7*100-75)^1.348))</f>
        <v>806</v>
      </c>
      <c r="H8" s="12">
        <f>IF(ISBLANK(H7),"",INT(56.0211*(H7-1.5)^1.05))</f>
        <v>615</v>
      </c>
      <c r="I8" s="12">
        <f>IF(ISBLANK(I7),"",INT(0.188807*(I7*100-210)^1.41))</f>
        <v>626</v>
      </c>
      <c r="J8" s="12">
        <f>IF(ISBLANK(J7),"",INT(0.11193*(254-(J7/$D$2))^1.88))</f>
        <v>492</v>
      </c>
      <c r="K8" s="26">
        <f>K7</f>
        <v>3306</v>
      </c>
    </row>
    <row r="9" spans="1:11" s="30" customFormat="1" ht="14.25" customHeight="1">
      <c r="A9" s="6">
        <f>A8+1</f>
        <v>2</v>
      </c>
      <c r="B9" s="17" t="s">
        <v>16</v>
      </c>
      <c r="C9" s="18" t="s">
        <v>17</v>
      </c>
      <c r="D9" s="19" t="s">
        <v>18</v>
      </c>
      <c r="E9" s="18" t="s">
        <v>19</v>
      </c>
      <c r="F9" s="20">
        <v>9.62</v>
      </c>
      <c r="G9" s="20">
        <v>1.69</v>
      </c>
      <c r="H9" s="20">
        <v>10.19</v>
      </c>
      <c r="I9" s="20">
        <v>4.94</v>
      </c>
      <c r="J9" s="21">
        <v>0.001984837962962963</v>
      </c>
      <c r="K9" s="6">
        <f>SUM(F10:J10)</f>
        <v>3160</v>
      </c>
    </row>
    <row r="10" spans="1:11" s="30" customFormat="1" ht="14.25" customHeight="1">
      <c r="A10" s="22">
        <f>A9</f>
        <v>2</v>
      </c>
      <c r="B10" s="23"/>
      <c r="C10" s="24" t="s">
        <v>148</v>
      </c>
      <c r="D10" s="25"/>
      <c r="E10" s="24"/>
      <c r="F10" s="12">
        <f>IF(ISBLANK(F9),"",INT(20.0479*(17-F9)^1.835))</f>
        <v>785</v>
      </c>
      <c r="G10" s="12">
        <f>IF(ISBLANK(G9),"",INT(1.84523*(G9*100-75)^1.348))</f>
        <v>842</v>
      </c>
      <c r="H10" s="12">
        <f>IF(ISBLANK(H9),"",INT(56.0211*(H9-1.5)^1.05))</f>
        <v>542</v>
      </c>
      <c r="I10" s="12">
        <f>IF(ISBLANK(I9),"",INT(0.188807*(I9*100-210)^1.41))</f>
        <v>543</v>
      </c>
      <c r="J10" s="12">
        <f>IF(ISBLANK(J9),"",INT(0.11193*(254-(J9/$D$2))^1.88))</f>
        <v>448</v>
      </c>
      <c r="K10" s="26">
        <f>K9</f>
        <v>3160</v>
      </c>
    </row>
    <row r="11" spans="1:11" s="30" customFormat="1" ht="14.25" customHeight="1">
      <c r="A11" s="6">
        <f>A10+1</f>
        <v>3</v>
      </c>
      <c r="B11" s="17" t="s">
        <v>40</v>
      </c>
      <c r="C11" s="18" t="s">
        <v>41</v>
      </c>
      <c r="D11" s="19" t="s">
        <v>42</v>
      </c>
      <c r="E11" s="18" t="s">
        <v>21</v>
      </c>
      <c r="F11" s="20">
        <v>11.13</v>
      </c>
      <c r="G11" s="20">
        <v>1.39</v>
      </c>
      <c r="H11" s="20">
        <v>9.18</v>
      </c>
      <c r="I11" s="20">
        <v>4.55</v>
      </c>
      <c r="J11" s="21">
        <v>0.0020509259259259257</v>
      </c>
      <c r="K11" s="6">
        <f>SUM(F12:J12)</f>
        <v>2326</v>
      </c>
    </row>
    <row r="12" spans="1:11" s="30" customFormat="1" ht="14.25" customHeight="1">
      <c r="A12" s="22">
        <f>A11</f>
        <v>3</v>
      </c>
      <c r="B12" s="23"/>
      <c r="C12" s="24" t="s">
        <v>31</v>
      </c>
      <c r="D12" s="25"/>
      <c r="E12" s="24"/>
      <c r="F12" s="12">
        <f>IF(ISBLANK(F11),"",INT(20.0479*(17-F11)^1.835))</f>
        <v>515</v>
      </c>
      <c r="G12" s="12">
        <f>IF(ISBLANK(G11),"",INT(1.84523*(G11*100-75)^1.348))</f>
        <v>502</v>
      </c>
      <c r="H12" s="12">
        <f>IF(ISBLANK(H11),"",INT(56.0211*(H11-1.5)^1.05))</f>
        <v>476</v>
      </c>
      <c r="I12" s="12">
        <f>IF(ISBLANK(I11),"",INT(0.188807*(I11*100-210)^1.41))</f>
        <v>441</v>
      </c>
      <c r="J12" s="12">
        <f>IF(ISBLANK(J11),"",INT(0.11193*(254-(J11/$D$2))^1.88))</f>
        <v>392</v>
      </c>
      <c r="K12" s="26">
        <f>K11</f>
        <v>2326</v>
      </c>
    </row>
    <row r="13" spans="1:11" s="30" customFormat="1" ht="14.25" customHeight="1">
      <c r="A13" s="6">
        <f>A12+1</f>
        <v>4</v>
      </c>
      <c r="B13" s="17" t="s">
        <v>32</v>
      </c>
      <c r="C13" s="18" t="s">
        <v>33</v>
      </c>
      <c r="D13" s="19" t="s">
        <v>26</v>
      </c>
      <c r="E13" s="18" t="s">
        <v>21</v>
      </c>
      <c r="F13" s="20">
        <v>10.78</v>
      </c>
      <c r="G13" s="20">
        <v>1.45</v>
      </c>
      <c r="H13" s="20">
        <v>8.22</v>
      </c>
      <c r="I13" s="20">
        <v>4.36</v>
      </c>
      <c r="J13" s="21">
        <v>0.002114351851851852</v>
      </c>
      <c r="K13" s="6">
        <f>SUM(F14:J14)</f>
        <v>2287</v>
      </c>
    </row>
    <row r="14" spans="1:11" s="30" customFormat="1" ht="14.25" customHeight="1">
      <c r="A14" s="22">
        <f>A13</f>
        <v>4</v>
      </c>
      <c r="B14" s="23"/>
      <c r="C14" s="24" t="s">
        <v>98</v>
      </c>
      <c r="D14" s="25"/>
      <c r="E14" s="24"/>
      <c r="F14" s="12">
        <f>IF(ISBLANK(F13),"",INT(20.0479*(17-F13)^1.835))</f>
        <v>573</v>
      </c>
      <c r="G14" s="12">
        <f>IF(ISBLANK(G13),"",INT(1.84523*(G13*100-75)^1.348))</f>
        <v>566</v>
      </c>
      <c r="H14" s="12">
        <f>IF(ISBLANK(H13),"",INT(56.0211*(H13-1.5)^1.05))</f>
        <v>414</v>
      </c>
      <c r="I14" s="12">
        <f>IF(ISBLANK(I13),"",INT(0.188807*(I13*100-210)^1.41))</f>
        <v>393</v>
      </c>
      <c r="J14" s="12">
        <f>IF(ISBLANK(J13),"",INT(0.11193*(254-(J13/$D$2))^1.88))</f>
        <v>341</v>
      </c>
      <c r="K14" s="26">
        <f>K13</f>
        <v>2287</v>
      </c>
    </row>
    <row r="15" spans="1:11" s="30" customFormat="1" ht="14.25" customHeight="1">
      <c r="A15" s="6"/>
      <c r="B15" s="17" t="s">
        <v>28</v>
      </c>
      <c r="C15" s="18" t="s">
        <v>29</v>
      </c>
      <c r="D15" s="19" t="s">
        <v>30</v>
      </c>
      <c r="E15" s="18" t="s">
        <v>21</v>
      </c>
      <c r="F15" s="20">
        <v>10.18</v>
      </c>
      <c r="G15" s="20">
        <v>1.57</v>
      </c>
      <c r="H15" s="20">
        <v>7</v>
      </c>
      <c r="I15" s="20">
        <v>5.2</v>
      </c>
      <c r="J15" s="21" t="s">
        <v>44</v>
      </c>
      <c r="K15" s="6"/>
    </row>
    <row r="16" spans="1:11" s="30" customFormat="1" ht="14.25" customHeight="1">
      <c r="A16" s="22"/>
      <c r="B16" s="23"/>
      <c r="C16" s="24" t="s">
        <v>97</v>
      </c>
      <c r="D16" s="25"/>
      <c r="E16" s="24"/>
      <c r="F16" s="12">
        <f>IF(ISBLANK(F15),"",INT(20.0479*(17-F15)^1.835))</f>
        <v>679</v>
      </c>
      <c r="G16" s="12">
        <f>IF(ISBLANK(G15),"",INT(1.84523*(G15*100-75)^1.348))</f>
        <v>701</v>
      </c>
      <c r="H16" s="12">
        <f>IF(ISBLANK(H15),"",INT(56.0211*(H15-1.5)^1.05))</f>
        <v>335</v>
      </c>
      <c r="I16" s="12">
        <f>IF(ISBLANK(I15),"",INT(0.188807*(I15*100-210)^1.41))</f>
        <v>614</v>
      </c>
      <c r="J16" s="12"/>
      <c r="K16" s="26">
        <f>K15</f>
        <v>0</v>
      </c>
    </row>
    <row r="17" s="30" customFormat="1" ht="15.75"/>
    <row r="18" s="30" customFormat="1" ht="15.75"/>
    <row r="19" s="30" customFormat="1" ht="15.75"/>
    <row r="20" s="30" customFormat="1" ht="15.75"/>
    <row r="21" s="30" customFormat="1" ht="15.75"/>
    <row r="22" s="30" customFormat="1" ht="15.75"/>
    <row r="23" s="30" customFormat="1" ht="15.75"/>
    <row r="24" s="30" customFormat="1" ht="15.75"/>
    <row r="25" s="30" customFormat="1" ht="15.75"/>
    <row r="26" s="30" customFormat="1" ht="15.75"/>
    <row r="27" s="30" customFormat="1" ht="15.75"/>
    <row r="28" s="30" customFormat="1" ht="15.75"/>
    <row r="29" s="30" customFormat="1" ht="15.75"/>
  </sheetData>
  <sheetProtection/>
  <printOptions horizontalCentered="1"/>
  <pageMargins left="0.75" right="0.75" top="0.984251968503937" bottom="0.6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421875" style="0" customWidth="1"/>
    <col min="5" max="5" width="9.00390625" style="0" customWidth="1"/>
  </cols>
  <sheetData>
    <row r="1" ht="15.75">
      <c r="F1" s="1" t="s">
        <v>0</v>
      </c>
    </row>
    <row r="2" spans="4:6" ht="5.25" customHeight="1">
      <c r="D2" s="33">
        <v>1.1574074074074073E-05</v>
      </c>
      <c r="F2" s="1"/>
    </row>
    <row r="3" spans="1:13" ht="12.75">
      <c r="A3" s="3" t="s">
        <v>1</v>
      </c>
      <c r="E3" s="4" t="s">
        <v>168</v>
      </c>
      <c r="J3" s="5"/>
      <c r="M3" s="5" t="s">
        <v>164</v>
      </c>
    </row>
    <row r="5" spans="1:13" s="11" customFormat="1" ht="12.7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45</v>
      </c>
      <c r="G5" s="9" t="s">
        <v>10</v>
      </c>
      <c r="H5" s="9" t="s">
        <v>9</v>
      </c>
      <c r="I5" s="9" t="s">
        <v>8</v>
      </c>
      <c r="J5" s="28" t="s">
        <v>7</v>
      </c>
      <c r="K5" s="9" t="s">
        <v>46</v>
      </c>
      <c r="L5" s="9" t="s">
        <v>47</v>
      </c>
      <c r="M5" s="9" t="s">
        <v>12</v>
      </c>
    </row>
    <row r="6" spans="1:13" s="16" customFormat="1" ht="13.5">
      <c r="A6" s="12"/>
      <c r="B6" s="13"/>
      <c r="C6" s="14" t="s">
        <v>13</v>
      </c>
      <c r="D6" s="12"/>
      <c r="E6" s="15"/>
      <c r="F6" s="12"/>
      <c r="G6" s="12"/>
      <c r="H6" s="34" t="s">
        <v>48</v>
      </c>
      <c r="I6" s="34"/>
      <c r="J6" s="35" t="s">
        <v>49</v>
      </c>
      <c r="K6" s="12"/>
      <c r="L6" s="34"/>
      <c r="M6" s="12"/>
    </row>
    <row r="7" spans="1:13" ht="12.75">
      <c r="A7" s="6">
        <f>A6+1</f>
        <v>1</v>
      </c>
      <c r="B7" s="17" t="s">
        <v>93</v>
      </c>
      <c r="C7" s="18" t="s">
        <v>94</v>
      </c>
      <c r="D7" s="19" t="s">
        <v>90</v>
      </c>
      <c r="E7" s="18" t="s">
        <v>37</v>
      </c>
      <c r="F7" s="36">
        <v>7.53</v>
      </c>
      <c r="G7" s="36">
        <v>5.86</v>
      </c>
      <c r="H7" s="36">
        <v>11.31</v>
      </c>
      <c r="I7" s="20">
        <v>1.77</v>
      </c>
      <c r="J7" s="20">
        <v>8.73</v>
      </c>
      <c r="K7" s="37">
        <v>3.5</v>
      </c>
      <c r="L7" s="21">
        <v>0.002231134259259259</v>
      </c>
      <c r="M7" s="38">
        <f>SUM(F8:L8)</f>
        <v>4259</v>
      </c>
    </row>
    <row r="8" spans="1:13" ht="12.75">
      <c r="A8" s="22">
        <f>A7</f>
        <v>1</v>
      </c>
      <c r="B8" s="23"/>
      <c r="C8" s="24" t="s">
        <v>89</v>
      </c>
      <c r="D8" s="25"/>
      <c r="E8" s="24"/>
      <c r="F8" s="39">
        <f>IF(ISBLANK(F7),"",TRUNC(58.015*(11.5-F7)^1.81))</f>
        <v>703</v>
      </c>
      <c r="G8" s="12">
        <f>IF(ISBLANK(G7),"",TRUNC(0.14354*(G7*100-220)^1.4))</f>
        <v>556</v>
      </c>
      <c r="H8" s="40">
        <f>IF(ISBLANK(H7),"",TRUNC(51.39*(H7-1.5)^1.05))</f>
        <v>565</v>
      </c>
      <c r="I8" s="12">
        <f>IF(ISBLANK(I7),"",TRUNC(0.8465*(I7*100-75)^1.42))</f>
        <v>602</v>
      </c>
      <c r="J8" s="12">
        <f>IF(ISBLANK(J7),"",TRUNC(20.5173*(15.5-J7)^1.92))</f>
        <v>806</v>
      </c>
      <c r="K8" s="12">
        <f>IF(ISBLANK(K7),"",TRUNC(0.2797*(K7*100-100)^1.35))</f>
        <v>482</v>
      </c>
      <c r="L8" s="12">
        <f>IF(ISBLANK(L7),"",INT(0.08713*(305.5-(L7/$D$2))^1.85))</f>
        <v>545</v>
      </c>
      <c r="M8" s="26">
        <f>M7</f>
        <v>4259</v>
      </c>
    </row>
    <row r="9" spans="1:13" ht="12.75">
      <c r="A9" s="6">
        <f>A8+1</f>
        <v>2</v>
      </c>
      <c r="B9" s="17" t="s">
        <v>154</v>
      </c>
      <c r="C9" s="18" t="s">
        <v>155</v>
      </c>
      <c r="D9" s="19">
        <v>34014</v>
      </c>
      <c r="E9" s="18" t="s">
        <v>157</v>
      </c>
      <c r="F9" s="36">
        <v>7.95</v>
      </c>
      <c r="G9" s="36">
        <v>5.98</v>
      </c>
      <c r="H9" s="36">
        <v>13.07</v>
      </c>
      <c r="I9" s="20">
        <v>1.83</v>
      </c>
      <c r="J9" s="20">
        <v>9.43</v>
      </c>
      <c r="K9" s="37">
        <v>3.1</v>
      </c>
      <c r="L9" s="21">
        <v>0.002147685185185185</v>
      </c>
      <c r="M9" s="38">
        <f>SUM(F10:L10)</f>
        <v>4127</v>
      </c>
    </row>
    <row r="10" spans="1:13" ht="12.75">
      <c r="A10" s="22">
        <f>A9</f>
        <v>2</v>
      </c>
      <c r="B10" s="23"/>
      <c r="C10" s="24" t="s">
        <v>156</v>
      </c>
      <c r="D10" s="25"/>
      <c r="E10" s="24"/>
      <c r="F10" s="39">
        <f>IF(ISBLANK(F9),"",TRUNC(58.015*(11.5-F9)^1.81))</f>
        <v>574</v>
      </c>
      <c r="G10" s="12">
        <f>IF(ISBLANK(G9),"",TRUNC(0.14354*(G9*100-220)^1.4))</f>
        <v>582</v>
      </c>
      <c r="H10" s="40">
        <f>IF(ISBLANK(H9),"",TRUNC(51.39*(H9-1.5)^1.05))</f>
        <v>672</v>
      </c>
      <c r="I10" s="12">
        <f>IF(ISBLANK(I9),"",TRUNC(0.8465*(I9*100-75)^1.42))</f>
        <v>653</v>
      </c>
      <c r="J10" s="12">
        <f>IF(ISBLANK(J9),"",TRUNC(20.5173*(15.5-J9)^1.92))</f>
        <v>654</v>
      </c>
      <c r="K10" s="12">
        <f>IF(ISBLANK(K9),"",TRUNC(0.2797*(K9*100-100)^1.35))</f>
        <v>381</v>
      </c>
      <c r="L10" s="12">
        <f>IF(ISBLANK(L9),"",INT(0.08713*(305.5-(L9/$D$2))^1.85))</f>
        <v>611</v>
      </c>
      <c r="M10" s="26">
        <f>M9</f>
        <v>4127</v>
      </c>
    </row>
    <row r="11" spans="1:13" ht="12.75">
      <c r="A11" s="6">
        <f>A10+1</f>
        <v>3</v>
      </c>
      <c r="B11" s="17" t="s">
        <v>113</v>
      </c>
      <c r="C11" s="18" t="s">
        <v>114</v>
      </c>
      <c r="D11" s="19" t="s">
        <v>115</v>
      </c>
      <c r="E11" s="18" t="s">
        <v>21</v>
      </c>
      <c r="F11" s="36">
        <v>7.71</v>
      </c>
      <c r="G11" s="36">
        <v>5.97</v>
      </c>
      <c r="H11" s="36">
        <v>11.28</v>
      </c>
      <c r="I11" s="20">
        <v>1.65</v>
      </c>
      <c r="J11" s="20">
        <v>9.02</v>
      </c>
      <c r="K11" s="37">
        <v>2.6</v>
      </c>
      <c r="L11" s="21">
        <v>0.002139351851851852</v>
      </c>
      <c r="M11" s="38">
        <f>SUM(F12:L12)</f>
        <v>3916</v>
      </c>
    </row>
    <row r="12" spans="1:13" ht="12.75">
      <c r="A12" s="22">
        <f>A11</f>
        <v>3</v>
      </c>
      <c r="B12" s="23"/>
      <c r="C12" s="24" t="s">
        <v>22</v>
      </c>
      <c r="D12" s="25"/>
      <c r="E12" s="24"/>
      <c r="F12" s="39">
        <f>IF(ISBLANK(F11),"",TRUNC(58.015*(11.5-F11)^1.81))</f>
        <v>646</v>
      </c>
      <c r="G12" s="12">
        <f>IF(ISBLANK(G11),"",TRUNC(0.14354*(G11*100-220)^1.4))</f>
        <v>580</v>
      </c>
      <c r="H12" s="40">
        <f>IF(ISBLANK(H11),"",TRUNC(51.39*(H11-1.5)^1.05))</f>
        <v>563</v>
      </c>
      <c r="I12" s="12">
        <f>IF(ISBLANK(I11),"",TRUNC(0.8465*(I11*100-75)^1.42))</f>
        <v>504</v>
      </c>
      <c r="J12" s="12">
        <f>IF(ISBLANK(J11),"",TRUNC(20.5173*(15.5-J11)^1.92))</f>
        <v>741</v>
      </c>
      <c r="K12" s="12">
        <f>IF(ISBLANK(K11),"",TRUNC(0.2797*(K11*100-100)^1.35))</f>
        <v>264</v>
      </c>
      <c r="L12" s="12">
        <f>IF(ISBLANK(L11),"",INT(0.08713*(305.5-(L11/$D$2))^1.85))</f>
        <v>618</v>
      </c>
      <c r="M12" s="26">
        <f>M11</f>
        <v>3916</v>
      </c>
    </row>
    <row r="13" spans="1:13" ht="12.75">
      <c r="A13" s="6">
        <f>A12+1</f>
        <v>4</v>
      </c>
      <c r="B13" s="17" t="s">
        <v>205</v>
      </c>
      <c r="C13" s="18" t="s">
        <v>206</v>
      </c>
      <c r="D13" s="19" t="s">
        <v>202</v>
      </c>
      <c r="E13" s="18" t="s">
        <v>37</v>
      </c>
      <c r="F13" s="36">
        <v>7.7</v>
      </c>
      <c r="G13" s="36">
        <v>6.13</v>
      </c>
      <c r="H13" s="36">
        <v>10.94</v>
      </c>
      <c r="I13" s="20">
        <v>1.65</v>
      </c>
      <c r="J13" s="20">
        <v>9.14</v>
      </c>
      <c r="K13" s="37">
        <v>2.6</v>
      </c>
      <c r="L13" s="21">
        <v>0.002152199074074074</v>
      </c>
      <c r="M13" s="38">
        <f>SUM(F14:L14)</f>
        <v>3897</v>
      </c>
    </row>
    <row r="14" spans="1:13" ht="12.75">
      <c r="A14" s="22">
        <f>A13</f>
        <v>4</v>
      </c>
      <c r="B14" s="23"/>
      <c r="C14" s="24" t="s">
        <v>203</v>
      </c>
      <c r="D14" s="25"/>
      <c r="E14" s="24"/>
      <c r="F14" s="39">
        <f>IF(ISBLANK(F13),"",TRUNC(58.015*(11.5-F13)^1.81))</f>
        <v>650</v>
      </c>
      <c r="G14" s="12">
        <f>IF(ISBLANK(G13),"",TRUNC(0.14354*(G13*100-220)^1.4))</f>
        <v>615</v>
      </c>
      <c r="H14" s="40">
        <f>IF(ISBLANK(H13),"",TRUNC(51.39*(H13-1.5)^1.05))</f>
        <v>542</v>
      </c>
      <c r="I14" s="12">
        <f>IF(ISBLANK(I13),"",TRUNC(0.8465*(I13*100-75)^1.42))</f>
        <v>504</v>
      </c>
      <c r="J14" s="12">
        <f>IF(ISBLANK(J13),"",TRUNC(20.5173*(15.5-J13)^1.92))</f>
        <v>715</v>
      </c>
      <c r="K14" s="12">
        <f>IF(ISBLANK(K13),"",TRUNC(0.2797*(K13*100-100)^1.35))</f>
        <v>264</v>
      </c>
      <c r="L14" s="12">
        <f>IF(ISBLANK(L13),"",INT(0.08713*(305.5-(L13/$D$2))^1.85))</f>
        <v>607</v>
      </c>
      <c r="M14" s="26">
        <f>M13</f>
        <v>3897</v>
      </c>
    </row>
    <row r="15" spans="1:13" ht="12.75">
      <c r="A15" s="6">
        <f>A14+1</f>
        <v>5</v>
      </c>
      <c r="B15" s="17" t="s">
        <v>122</v>
      </c>
      <c r="C15" s="18" t="s">
        <v>123</v>
      </c>
      <c r="D15" s="19" t="s">
        <v>124</v>
      </c>
      <c r="E15" s="18" t="s">
        <v>21</v>
      </c>
      <c r="F15" s="36">
        <v>7.82</v>
      </c>
      <c r="G15" s="36">
        <v>5.92</v>
      </c>
      <c r="H15" s="36">
        <v>10.36</v>
      </c>
      <c r="I15" s="20">
        <v>1.74</v>
      </c>
      <c r="J15" s="20">
        <v>9.17</v>
      </c>
      <c r="K15" s="37">
        <v>2.4</v>
      </c>
      <c r="L15" s="21">
        <v>0.0021759259259259258</v>
      </c>
      <c r="M15" s="38">
        <f>SUM(F16:L16)</f>
        <v>3783</v>
      </c>
    </row>
    <row r="16" spans="1:13" ht="12.75">
      <c r="A16" s="22">
        <f>A15</f>
        <v>5</v>
      </c>
      <c r="B16" s="23"/>
      <c r="C16" s="24" t="s">
        <v>118</v>
      </c>
      <c r="D16" s="25"/>
      <c r="E16" s="24"/>
      <c r="F16" s="39">
        <f>IF(ISBLANK(F15),"",TRUNC(58.015*(11.5-F15)^1.81))</f>
        <v>613</v>
      </c>
      <c r="G16" s="12">
        <f>IF(ISBLANK(G15),"",TRUNC(0.14354*(G15*100-220)^1.4))</f>
        <v>569</v>
      </c>
      <c r="H16" s="40">
        <f>IF(ISBLANK(H15),"",TRUNC(51.39*(H15-1.5)^1.05))</f>
        <v>507</v>
      </c>
      <c r="I16" s="12">
        <f>IF(ISBLANK(I15),"",TRUNC(0.8465*(I15*100-75)^1.42))</f>
        <v>577</v>
      </c>
      <c r="J16" s="12">
        <f>IF(ISBLANK(J15),"",TRUNC(20.5173*(15.5-J15)^1.92))</f>
        <v>709</v>
      </c>
      <c r="K16" s="12">
        <f>IF(ISBLANK(K15),"",TRUNC(0.2797*(K15*100-100)^1.35))</f>
        <v>220</v>
      </c>
      <c r="L16" s="12">
        <f>IF(ISBLANK(L15),"",INT(0.08713*(305.5-(L15/$D$2))^1.85))</f>
        <v>588</v>
      </c>
      <c r="M16" s="26">
        <f>M15</f>
        <v>3783</v>
      </c>
    </row>
    <row r="17" spans="1:13" ht="12.75">
      <c r="A17" s="6">
        <f>A16+1</f>
        <v>6</v>
      </c>
      <c r="B17" s="17" t="s">
        <v>56</v>
      </c>
      <c r="C17" s="18" t="s">
        <v>116</v>
      </c>
      <c r="D17" s="19" t="s">
        <v>117</v>
      </c>
      <c r="E17" s="18" t="s">
        <v>21</v>
      </c>
      <c r="F17" s="36">
        <v>7.53</v>
      </c>
      <c r="G17" s="36">
        <v>5.27</v>
      </c>
      <c r="H17" s="36">
        <v>10.71</v>
      </c>
      <c r="I17" s="20">
        <v>1.6</v>
      </c>
      <c r="J17" s="20">
        <v>9.63</v>
      </c>
      <c r="K17" s="37">
        <v>2.4</v>
      </c>
      <c r="L17" s="21">
        <v>0.002229976851851852</v>
      </c>
      <c r="M17" s="38">
        <f>SUM(F18:L18)</f>
        <v>3508</v>
      </c>
    </row>
    <row r="18" spans="1:13" ht="12.75">
      <c r="A18" s="22">
        <f>A17</f>
        <v>6</v>
      </c>
      <c r="B18" s="23"/>
      <c r="C18" s="24" t="s">
        <v>118</v>
      </c>
      <c r="D18" s="25"/>
      <c r="E18" s="24"/>
      <c r="F18" s="39">
        <f>IF(ISBLANK(F17),"",TRUNC(58.015*(11.5-F17)^1.81))</f>
        <v>703</v>
      </c>
      <c r="G18" s="12">
        <f>IF(ISBLANK(G17),"",TRUNC(0.14354*(G17*100-220)^1.4))</f>
        <v>435</v>
      </c>
      <c r="H18" s="40">
        <f>IF(ISBLANK(H17),"",TRUNC(51.39*(H17-1.5)^1.05))</f>
        <v>528</v>
      </c>
      <c r="I18" s="12">
        <f>IF(ISBLANK(I17),"",TRUNC(0.8465*(I17*100-75)^1.42))</f>
        <v>464</v>
      </c>
      <c r="J18" s="12">
        <f>IF(ISBLANK(J17),"",TRUNC(20.5173*(15.5-J17)^1.92))</f>
        <v>613</v>
      </c>
      <c r="K18" s="12">
        <f>IF(ISBLANK(K17),"",TRUNC(0.2797*(K17*100-100)^1.35))</f>
        <v>220</v>
      </c>
      <c r="L18" s="12">
        <f>IF(ISBLANK(L17),"",INT(0.08713*(305.5-(L17/$D$2))^1.85))</f>
        <v>545</v>
      </c>
      <c r="M18" s="26">
        <f>M17</f>
        <v>3508</v>
      </c>
    </row>
    <row r="19" spans="1:13" ht="12.75">
      <c r="A19" s="6">
        <f>A18+1</f>
        <v>7</v>
      </c>
      <c r="B19" s="17" t="s">
        <v>100</v>
      </c>
      <c r="C19" s="18" t="s">
        <v>101</v>
      </c>
      <c r="D19" s="19" t="s">
        <v>102</v>
      </c>
      <c r="E19" s="18" t="s">
        <v>21</v>
      </c>
      <c r="F19" s="36">
        <v>7.83</v>
      </c>
      <c r="G19" s="36">
        <v>5.39</v>
      </c>
      <c r="H19" s="36">
        <v>9.43</v>
      </c>
      <c r="I19" s="20">
        <v>1.55</v>
      </c>
      <c r="J19" s="20">
        <v>9.67</v>
      </c>
      <c r="K19" s="37">
        <v>2.8</v>
      </c>
      <c r="L19" s="21">
        <v>0.002111921296296296</v>
      </c>
      <c r="M19" s="38">
        <f>SUM(F20:L20)</f>
        <v>3500</v>
      </c>
    </row>
    <row r="20" spans="1:13" ht="12.75">
      <c r="A20" s="22">
        <f>A19</f>
        <v>7</v>
      </c>
      <c r="B20" s="23"/>
      <c r="C20" s="24" t="s">
        <v>27</v>
      </c>
      <c r="D20" s="25"/>
      <c r="E20" s="24"/>
      <c r="F20" s="39">
        <f>IF(ISBLANK(F19),"",TRUNC(58.015*(11.5-F19)^1.81))</f>
        <v>610</v>
      </c>
      <c r="G20" s="12">
        <f>IF(ISBLANK(G19),"",TRUNC(0.14354*(G19*100-220)^1.4))</f>
        <v>459</v>
      </c>
      <c r="H20" s="40">
        <f>IF(ISBLANK(H19),"",TRUNC(51.39*(H19-1.5)^1.05))</f>
        <v>451</v>
      </c>
      <c r="I20" s="12">
        <f>IF(ISBLANK(I19),"",TRUNC(0.8465*(I19*100-75)^1.42))</f>
        <v>426</v>
      </c>
      <c r="J20" s="12">
        <f>IF(ISBLANK(J19),"",TRUNC(20.5173*(15.5-J19)^1.92))</f>
        <v>605</v>
      </c>
      <c r="K20" s="12">
        <f>IF(ISBLANK(K19),"",TRUNC(0.2797*(K19*100-100)^1.35))</f>
        <v>309</v>
      </c>
      <c r="L20" s="12">
        <f>IF(ISBLANK(L19),"",INT(0.08713*(305.5-(L19/$D$2))^1.85))</f>
        <v>640</v>
      </c>
      <c r="M20" s="26">
        <f>M19</f>
        <v>3500</v>
      </c>
    </row>
    <row r="21" spans="1:13" ht="12.75">
      <c r="A21" s="6">
        <f>A20+1</f>
        <v>8</v>
      </c>
      <c r="B21" s="17" t="s">
        <v>95</v>
      </c>
      <c r="C21" s="18" t="s">
        <v>96</v>
      </c>
      <c r="D21" s="19" t="s">
        <v>91</v>
      </c>
      <c r="E21" s="18" t="s">
        <v>37</v>
      </c>
      <c r="F21" s="36">
        <v>7.9</v>
      </c>
      <c r="G21" s="36">
        <v>5.29</v>
      </c>
      <c r="H21" s="36">
        <v>9.65</v>
      </c>
      <c r="I21" s="20">
        <v>1.77</v>
      </c>
      <c r="J21" s="20">
        <v>9.05</v>
      </c>
      <c r="K21" s="37">
        <v>2.8</v>
      </c>
      <c r="L21" s="21">
        <v>0.0025369212962962962</v>
      </c>
      <c r="M21" s="38">
        <f>SUM(F22:L22)</f>
        <v>3471</v>
      </c>
    </row>
    <row r="22" spans="1:13" ht="12.75">
      <c r="A22" s="22">
        <f>A21</f>
        <v>8</v>
      </c>
      <c r="B22" s="23"/>
      <c r="C22" s="24" t="s">
        <v>89</v>
      </c>
      <c r="D22" s="25"/>
      <c r="E22" s="24"/>
      <c r="F22" s="39">
        <f>IF(ISBLANK(F21),"",TRUNC(58.015*(11.5-F21)^1.81))</f>
        <v>589</v>
      </c>
      <c r="G22" s="12">
        <f>IF(ISBLANK(G21),"",TRUNC(0.14354*(G21*100-220)^1.4))</f>
        <v>439</v>
      </c>
      <c r="H22" s="40">
        <f>IF(ISBLANK(H21),"",TRUNC(51.39*(H21-1.5)^1.05))</f>
        <v>465</v>
      </c>
      <c r="I22" s="12">
        <f>IF(ISBLANK(I21),"",TRUNC(0.8465*(I21*100-75)^1.42))</f>
        <v>602</v>
      </c>
      <c r="J22" s="12">
        <f>IF(ISBLANK(J21),"",TRUNC(20.5173*(15.5-J21)^1.92))</f>
        <v>735</v>
      </c>
      <c r="K22" s="12">
        <f>IF(ISBLANK(K21),"",TRUNC(0.2797*(K21*100-100)^1.35))</f>
        <v>309</v>
      </c>
      <c r="L22" s="12">
        <f>IF(ISBLANK(L21),"",INT(0.08713*(305.5-(L21/$D$2))^1.85))</f>
        <v>332</v>
      </c>
      <c r="M22" s="26">
        <f>M21</f>
        <v>3471</v>
      </c>
    </row>
    <row r="23" spans="1:13" ht="12.75">
      <c r="A23" s="6">
        <f>A22+1</f>
        <v>9</v>
      </c>
      <c r="B23" s="17" t="s">
        <v>119</v>
      </c>
      <c r="C23" s="18" t="s">
        <v>120</v>
      </c>
      <c r="D23" s="19" t="s">
        <v>121</v>
      </c>
      <c r="E23" s="18" t="s">
        <v>21</v>
      </c>
      <c r="F23" s="36">
        <v>8.25</v>
      </c>
      <c r="G23" s="36">
        <v>5.63</v>
      </c>
      <c r="H23" s="36">
        <v>8.97</v>
      </c>
      <c r="I23" s="20">
        <v>1.68</v>
      </c>
      <c r="J23" s="20">
        <v>9.66</v>
      </c>
      <c r="K23" s="37">
        <v>2.4</v>
      </c>
      <c r="L23" s="21">
        <v>0.0021815972222222224</v>
      </c>
      <c r="M23" s="38">
        <f>SUM(F24:L24)</f>
        <v>3359</v>
      </c>
    </row>
    <row r="24" spans="1:13" ht="12.75">
      <c r="A24" s="22">
        <f>A23</f>
        <v>9</v>
      </c>
      <c r="B24" s="23"/>
      <c r="C24" s="24" t="s">
        <v>118</v>
      </c>
      <c r="D24" s="25"/>
      <c r="E24" s="24"/>
      <c r="F24" s="39">
        <f>IF(ISBLANK(F23),"",TRUNC(58.015*(11.5-F23)^1.81))</f>
        <v>489</v>
      </c>
      <c r="G24" s="12">
        <f>IF(ISBLANK(G23),"",TRUNC(0.14354*(G23*100-220)^1.4))</f>
        <v>508</v>
      </c>
      <c r="H24" s="40">
        <f>IF(ISBLANK(H23),"",TRUNC(51.39*(H23-1.5)^1.05))</f>
        <v>424</v>
      </c>
      <c r="I24" s="12">
        <f>IF(ISBLANK(I23),"",TRUNC(0.8465*(I23*100-75)^1.42))</f>
        <v>528</v>
      </c>
      <c r="J24" s="12">
        <f>IF(ISBLANK(J23),"",TRUNC(20.5173*(15.5-J23)^1.92))</f>
        <v>607</v>
      </c>
      <c r="K24" s="12">
        <f>IF(ISBLANK(K23),"",TRUNC(0.2797*(K23*100-100)^1.35))</f>
        <v>220</v>
      </c>
      <c r="L24" s="12">
        <f>IF(ISBLANK(L23),"",INT(0.08713*(305.5-(L23/$D$2))^1.85))</f>
        <v>583</v>
      </c>
      <c r="M24" s="26">
        <f>M23</f>
        <v>3359</v>
      </c>
    </row>
    <row r="25" spans="1:13" ht="12.75">
      <c r="A25" s="6">
        <f>A24+1</f>
        <v>10</v>
      </c>
      <c r="B25" s="17" t="s">
        <v>110</v>
      </c>
      <c r="C25" s="18" t="s">
        <v>54</v>
      </c>
      <c r="D25" s="19">
        <v>34505</v>
      </c>
      <c r="E25" s="18" t="s">
        <v>19</v>
      </c>
      <c r="F25" s="36">
        <v>7.76</v>
      </c>
      <c r="G25" s="36">
        <v>4.86</v>
      </c>
      <c r="H25" s="36">
        <v>11.83</v>
      </c>
      <c r="I25" s="20">
        <v>1.68</v>
      </c>
      <c r="J25" s="20">
        <v>9.13</v>
      </c>
      <c r="K25" s="37">
        <v>2.4</v>
      </c>
      <c r="L25" s="21" t="s">
        <v>275</v>
      </c>
      <c r="M25" s="38">
        <f>SUM(F26:L26)</f>
        <v>3048</v>
      </c>
    </row>
    <row r="26" spans="1:13" ht="12.75">
      <c r="A26" s="22">
        <f>A25</f>
        <v>10</v>
      </c>
      <c r="B26" s="23"/>
      <c r="C26" s="24" t="s">
        <v>225</v>
      </c>
      <c r="D26" s="25"/>
      <c r="E26" s="24"/>
      <c r="F26" s="39">
        <f>IF(ISBLANK(F25),"",TRUNC(58.015*(11.5-F25)^1.81))</f>
        <v>631</v>
      </c>
      <c r="G26" s="12">
        <f>IF(ISBLANK(G25),"",TRUNC(0.14354*(G25*100-220)^1.4))</f>
        <v>356</v>
      </c>
      <c r="H26" s="40">
        <f>IF(ISBLANK(H25),"",TRUNC(51.39*(H25-1.5)^1.05))</f>
        <v>596</v>
      </c>
      <c r="I26" s="12">
        <f>IF(ISBLANK(I25),"",TRUNC(0.8465*(I25*100-75)^1.42))</f>
        <v>528</v>
      </c>
      <c r="J26" s="12">
        <f>IF(ISBLANK(J25),"",TRUNC(20.5173*(15.5-J25)^1.92))</f>
        <v>717</v>
      </c>
      <c r="K26" s="12">
        <f>IF(ISBLANK(K25),"",TRUNC(0.2797*(K25*100-100)^1.35))</f>
        <v>220</v>
      </c>
      <c r="L26" s="12"/>
      <c r="M26" s="26">
        <f>M25</f>
        <v>3048</v>
      </c>
    </row>
    <row r="27" spans="1:13" ht="12.75">
      <c r="A27" s="6">
        <f>A26+1</f>
        <v>11</v>
      </c>
      <c r="B27" s="17" t="s">
        <v>214</v>
      </c>
      <c r="C27" s="18" t="s">
        <v>215</v>
      </c>
      <c r="D27" s="19">
        <v>34903</v>
      </c>
      <c r="E27" s="18" t="s">
        <v>19</v>
      </c>
      <c r="F27" s="36">
        <v>7.82</v>
      </c>
      <c r="G27" s="36">
        <v>5.02</v>
      </c>
      <c r="H27" s="36">
        <v>9.04</v>
      </c>
      <c r="I27" s="20">
        <v>1.5</v>
      </c>
      <c r="J27" s="20">
        <v>10.44</v>
      </c>
      <c r="K27" s="37">
        <v>2</v>
      </c>
      <c r="L27" s="21">
        <v>0.0023475694444444442</v>
      </c>
      <c r="M27" s="38">
        <f>SUM(F28:L28)</f>
        <v>2875</v>
      </c>
    </row>
    <row r="28" spans="1:13" ht="12.75">
      <c r="A28" s="22">
        <f>A27</f>
        <v>11</v>
      </c>
      <c r="B28" s="23"/>
      <c r="C28" s="24" t="s">
        <v>220</v>
      </c>
      <c r="D28" s="25"/>
      <c r="E28" s="24"/>
      <c r="F28" s="39">
        <f>IF(ISBLANK(F27),"",TRUNC(58.015*(11.5-F27)^1.81))</f>
        <v>613</v>
      </c>
      <c r="G28" s="12">
        <f>IF(ISBLANK(G27),"",TRUNC(0.14354*(G27*100-220)^1.4))</f>
        <v>386</v>
      </c>
      <c r="H28" s="40">
        <f>IF(ISBLANK(H27),"",TRUNC(51.39*(H27-1.5)^1.05))</f>
        <v>428</v>
      </c>
      <c r="I28" s="12">
        <f>IF(ISBLANK(I27),"",TRUNC(0.8465*(I27*100-75)^1.42))</f>
        <v>389</v>
      </c>
      <c r="J28" s="12">
        <f>IF(ISBLANK(J27),"",TRUNC(20.5173*(15.5-J27)^1.92))</f>
        <v>461</v>
      </c>
      <c r="K28" s="12">
        <f>IF(ISBLANK(K27),"",TRUNC(0.2797*(K27*100-100)^1.35))</f>
        <v>140</v>
      </c>
      <c r="L28" s="12">
        <f>IF(ISBLANK(L27),"",INT(0.08713*(305.5-(L27/$D$2))^1.85))</f>
        <v>458</v>
      </c>
      <c r="M28" s="26">
        <f>M27</f>
        <v>2875</v>
      </c>
    </row>
    <row r="29" spans="1:13" ht="12.75">
      <c r="A29" s="6">
        <f>A28+1</f>
        <v>12</v>
      </c>
      <c r="B29" s="17" t="s">
        <v>212</v>
      </c>
      <c r="C29" s="18" t="s">
        <v>213</v>
      </c>
      <c r="D29" s="19">
        <v>34551</v>
      </c>
      <c r="E29" s="18" t="s">
        <v>19</v>
      </c>
      <c r="F29" s="36">
        <v>8.33</v>
      </c>
      <c r="G29" s="36">
        <v>5.2</v>
      </c>
      <c r="H29" s="36">
        <v>9.2</v>
      </c>
      <c r="I29" s="20">
        <v>1.6</v>
      </c>
      <c r="J29" s="20">
        <v>10.62</v>
      </c>
      <c r="K29" s="37">
        <v>2.2</v>
      </c>
      <c r="L29" s="21">
        <v>0.002466666666666667</v>
      </c>
      <c r="M29" s="38">
        <f>SUM(F30:L30)</f>
        <v>2777</v>
      </c>
    </row>
    <row r="30" spans="1:13" ht="12.75">
      <c r="A30" s="22">
        <f>A29</f>
        <v>12</v>
      </c>
      <c r="B30" s="23"/>
      <c r="C30" s="24" t="s">
        <v>220</v>
      </c>
      <c r="D30" s="25"/>
      <c r="E30" s="24"/>
      <c r="F30" s="39">
        <f>IF(ISBLANK(F29),"",TRUNC(58.015*(11.5-F29)^1.81))</f>
        <v>468</v>
      </c>
      <c r="G30" s="12">
        <f>IF(ISBLANK(G29),"",TRUNC(0.14354*(G29*100-220)^1.4))</f>
        <v>421</v>
      </c>
      <c r="H30" s="40">
        <f>IF(ISBLANK(H29),"",TRUNC(51.39*(H29-1.5)^1.05))</f>
        <v>438</v>
      </c>
      <c r="I30" s="12">
        <f>IF(ISBLANK(I29),"",TRUNC(0.8465*(I29*100-75)^1.42))</f>
        <v>464</v>
      </c>
      <c r="J30" s="12">
        <f>IF(ISBLANK(J29),"",TRUNC(20.5173*(15.5-J29)^1.92))</f>
        <v>430</v>
      </c>
      <c r="K30" s="12">
        <f>IF(ISBLANK(K29),"",TRUNC(0.2797*(K29*100-100)^1.35))</f>
        <v>179</v>
      </c>
      <c r="L30" s="12">
        <f>IF(ISBLANK(L29),"",INT(0.08713*(305.5-(L29/$D$2))^1.85))</f>
        <v>377</v>
      </c>
      <c r="M30" s="26">
        <f>M29</f>
        <v>2777</v>
      </c>
    </row>
    <row r="31" spans="1:13" ht="12.75">
      <c r="A31" s="6">
        <f>A30+1</f>
        <v>13</v>
      </c>
      <c r="B31" s="17" t="s">
        <v>84</v>
      </c>
      <c r="C31" s="18" t="s">
        <v>152</v>
      </c>
      <c r="D31" s="19">
        <v>34520</v>
      </c>
      <c r="E31" s="18" t="s">
        <v>19</v>
      </c>
      <c r="F31" s="36">
        <v>7.78</v>
      </c>
      <c r="G31" s="36">
        <v>5.65</v>
      </c>
      <c r="H31" s="36">
        <v>8.75</v>
      </c>
      <c r="I31" s="20">
        <v>1.6</v>
      </c>
      <c r="J31" s="20" t="s">
        <v>275</v>
      </c>
      <c r="K31" s="37">
        <v>2.2</v>
      </c>
      <c r="L31" s="21">
        <v>0.00221875</v>
      </c>
      <c r="M31" s="38">
        <f>SUM(F32:L32)</f>
        <v>2745</v>
      </c>
    </row>
    <row r="32" spans="1:13" ht="12.75">
      <c r="A32" s="22">
        <f>A31</f>
        <v>13</v>
      </c>
      <c r="B32" s="23"/>
      <c r="C32" s="24" t="s">
        <v>36</v>
      </c>
      <c r="D32" s="25"/>
      <c r="E32" s="24"/>
      <c r="F32" s="39">
        <f>IF(ISBLANK(F31),"",TRUNC(58.015*(11.5-F31)^1.81))</f>
        <v>625</v>
      </c>
      <c r="G32" s="12">
        <f>IF(ISBLANK(G31),"",TRUNC(0.14354*(G31*100-220)^1.4))</f>
        <v>512</v>
      </c>
      <c r="H32" s="40">
        <f>IF(ISBLANK(H31),"",TRUNC(51.39*(H31-1.5)^1.05))</f>
        <v>411</v>
      </c>
      <c r="I32" s="12">
        <f>IF(ISBLANK(I31),"",TRUNC(0.8465*(I31*100-75)^1.42))</f>
        <v>464</v>
      </c>
      <c r="J32" s="12"/>
      <c r="K32" s="12">
        <f>IF(ISBLANK(K31),"",TRUNC(0.2797*(K31*100-100)^1.35))</f>
        <v>179</v>
      </c>
      <c r="L32" s="12">
        <f>IF(ISBLANK(L31),"",INT(0.08713*(305.5-(L31/$D$2))^1.85))</f>
        <v>554</v>
      </c>
      <c r="M32" s="26">
        <f>M31</f>
        <v>2745</v>
      </c>
    </row>
    <row r="33" spans="1:13" ht="12.75">
      <c r="A33" s="6">
        <f>A32+1</f>
        <v>14</v>
      </c>
      <c r="B33" s="17" t="s">
        <v>72</v>
      </c>
      <c r="C33" s="18" t="s">
        <v>125</v>
      </c>
      <c r="D33" s="19" t="s">
        <v>126</v>
      </c>
      <c r="E33" s="18" t="s">
        <v>21</v>
      </c>
      <c r="F33" s="36">
        <v>8.12</v>
      </c>
      <c r="G33" s="36">
        <v>5.39</v>
      </c>
      <c r="H33" s="36">
        <v>11.09</v>
      </c>
      <c r="I33" s="20">
        <v>1.6</v>
      </c>
      <c r="J33" s="20">
        <v>9.98</v>
      </c>
      <c r="K33" s="37">
        <v>2.2</v>
      </c>
      <c r="L33" s="21" t="s">
        <v>275</v>
      </c>
      <c r="M33" s="38">
        <f>SUM(F34:L34)</f>
        <v>2723</v>
      </c>
    </row>
    <row r="34" spans="1:13" ht="12.75">
      <c r="A34" s="22">
        <f>A33</f>
        <v>14</v>
      </c>
      <c r="B34" s="23"/>
      <c r="C34" s="24" t="s">
        <v>69</v>
      </c>
      <c r="D34" s="25"/>
      <c r="E34" s="24"/>
      <c r="F34" s="39">
        <f>IF(ISBLANK(F33),"",TRUNC(58.015*(11.5-F33)^1.81))</f>
        <v>525</v>
      </c>
      <c r="G34" s="12">
        <f>IF(ISBLANK(G33),"",TRUNC(0.14354*(G33*100-220)^1.4))</f>
        <v>459</v>
      </c>
      <c r="H34" s="40">
        <f>IF(ISBLANK(H33),"",TRUNC(51.39*(H33-1.5)^1.05))</f>
        <v>551</v>
      </c>
      <c r="I34" s="12">
        <f>IF(ISBLANK(I33),"",TRUNC(0.8465*(I33*100-75)^1.42))</f>
        <v>464</v>
      </c>
      <c r="J34" s="12">
        <f>IF(ISBLANK(J33),"",TRUNC(20.5173*(15.5-J33)^1.92))</f>
        <v>545</v>
      </c>
      <c r="K34" s="12">
        <f>IF(ISBLANK(K33),"",TRUNC(0.2797*(K33*100-100)^1.35))</f>
        <v>179</v>
      </c>
      <c r="L34" s="12"/>
      <c r="M34" s="26">
        <f>M33</f>
        <v>2723</v>
      </c>
    </row>
    <row r="35" spans="1:13" ht="12.75">
      <c r="A35" s="6">
        <f>A34+1</f>
        <v>15</v>
      </c>
      <c r="B35" s="17" t="s">
        <v>103</v>
      </c>
      <c r="C35" s="18" t="s">
        <v>104</v>
      </c>
      <c r="D35" s="19" t="s">
        <v>105</v>
      </c>
      <c r="E35" s="18" t="s">
        <v>21</v>
      </c>
      <c r="F35" s="36">
        <v>7.94</v>
      </c>
      <c r="G35" s="36">
        <v>5.87</v>
      </c>
      <c r="H35" s="36">
        <v>9.1</v>
      </c>
      <c r="I35" s="20">
        <v>1.55</v>
      </c>
      <c r="J35" s="20">
        <v>12.95</v>
      </c>
      <c r="K35" s="37">
        <v>2.4</v>
      </c>
      <c r="L35" s="21">
        <v>0.002455208333333333</v>
      </c>
      <c r="M35" s="38">
        <f>SUM(F36:L36)</f>
        <v>2721</v>
      </c>
    </row>
    <row r="36" spans="1:13" ht="12.75">
      <c r="A36" s="22">
        <f>A35</f>
        <v>15</v>
      </c>
      <c r="B36" s="23"/>
      <c r="C36" s="24" t="s">
        <v>27</v>
      </c>
      <c r="D36" s="25"/>
      <c r="E36" s="24"/>
      <c r="F36" s="39">
        <f>IF(ISBLANK(F35),"",TRUNC(58.015*(11.5-F35)^1.81))</f>
        <v>577</v>
      </c>
      <c r="G36" s="12">
        <f>IF(ISBLANK(G35),"",TRUNC(0.14354*(G35*100-220)^1.4))</f>
        <v>559</v>
      </c>
      <c r="H36" s="40">
        <f>IF(ISBLANK(H35),"",TRUNC(51.39*(H35-1.5)^1.05))</f>
        <v>432</v>
      </c>
      <c r="I36" s="12">
        <f>IF(ISBLANK(I35),"",TRUNC(0.8465*(I35*100-75)^1.42))</f>
        <v>426</v>
      </c>
      <c r="J36" s="12">
        <f>IF(ISBLANK(J35),"",TRUNC(20.5173*(15.5-J35)^1.92))</f>
        <v>123</v>
      </c>
      <c r="K36" s="12">
        <f>IF(ISBLANK(K35),"",TRUNC(0.2797*(K35*100-100)^1.35))</f>
        <v>220</v>
      </c>
      <c r="L36" s="12">
        <f>IF(ISBLANK(L35),"",INT(0.08713*(305.5-(L35/$D$2))^1.85))</f>
        <v>384</v>
      </c>
      <c r="M36" s="26">
        <f>M35</f>
        <v>2721</v>
      </c>
    </row>
    <row r="37" spans="1:13" ht="12.75">
      <c r="A37" s="6">
        <f>A36+1</f>
        <v>16</v>
      </c>
      <c r="B37" s="17" t="s">
        <v>92</v>
      </c>
      <c r="C37" s="18" t="s">
        <v>211</v>
      </c>
      <c r="D37" s="19">
        <v>34610</v>
      </c>
      <c r="E37" s="18" t="s">
        <v>19</v>
      </c>
      <c r="F37" s="36">
        <v>8.11</v>
      </c>
      <c r="G37" s="36">
        <v>4.68</v>
      </c>
      <c r="H37" s="36">
        <v>8.22</v>
      </c>
      <c r="I37" s="20">
        <v>0</v>
      </c>
      <c r="J37" s="20" t="s">
        <v>274</v>
      </c>
      <c r="K37" s="37" t="s">
        <v>269</v>
      </c>
      <c r="L37" s="21">
        <v>0.0023195601851851854</v>
      </c>
      <c r="M37" s="38">
        <f>SUM(F38:L38)</f>
        <v>1708</v>
      </c>
    </row>
    <row r="38" spans="1:13" ht="12.75">
      <c r="A38" s="22">
        <f>A37</f>
        <v>16</v>
      </c>
      <c r="B38" s="23"/>
      <c r="C38" s="24" t="s">
        <v>220</v>
      </c>
      <c r="D38" s="25"/>
      <c r="E38" s="24"/>
      <c r="F38" s="39">
        <f>IF(ISBLANK(F37),"",TRUNC(58.015*(11.5-F37)^1.81))</f>
        <v>528</v>
      </c>
      <c r="G38" s="12">
        <f>IF(ISBLANK(G37),"",TRUNC(0.14354*(G37*100-220)^1.4))</f>
        <v>323</v>
      </c>
      <c r="H38" s="40">
        <f>IF(ISBLANK(H37),"",TRUNC(51.39*(H37-1.5)^1.05))</f>
        <v>379</v>
      </c>
      <c r="I38" s="12"/>
      <c r="J38" s="22" t="s">
        <v>276</v>
      </c>
      <c r="K38" s="12"/>
      <c r="L38" s="12">
        <f>IF(ISBLANK(L37),"",INT(0.08713*(305.5-(L37/$D$2))^1.85))</f>
        <v>478</v>
      </c>
      <c r="M38" s="26">
        <f>M37</f>
        <v>1708</v>
      </c>
    </row>
    <row r="39" spans="1:13" ht="12.75">
      <c r="A39" s="6">
        <f>A38+1</f>
        <v>17</v>
      </c>
      <c r="B39" s="17" t="s">
        <v>209</v>
      </c>
      <c r="C39" s="18" t="s">
        <v>210</v>
      </c>
      <c r="D39" s="19">
        <v>34629</v>
      </c>
      <c r="E39" s="18" t="s">
        <v>19</v>
      </c>
      <c r="F39" s="36">
        <v>7.8</v>
      </c>
      <c r="G39" s="36">
        <v>5.51</v>
      </c>
      <c r="H39" s="36">
        <v>8</v>
      </c>
      <c r="I39" s="20">
        <v>1.45</v>
      </c>
      <c r="J39" s="20" t="s">
        <v>44</v>
      </c>
      <c r="K39" s="37"/>
      <c r="L39" s="21"/>
      <c r="M39" s="38"/>
    </row>
    <row r="40" spans="1:13" ht="12.75">
      <c r="A40" s="22">
        <f>A39</f>
        <v>17</v>
      </c>
      <c r="B40" s="23"/>
      <c r="C40" s="24" t="s">
        <v>220</v>
      </c>
      <c r="D40" s="25"/>
      <c r="E40" s="24"/>
      <c r="F40" s="39">
        <f>IF(ISBLANK(F39),"",TRUNC(58.015*(11.5-F39)^1.81))</f>
        <v>619</v>
      </c>
      <c r="G40" s="12">
        <f>IF(ISBLANK(G39),"",TRUNC(0.14354*(G39*100-220)^1.4))</f>
        <v>483</v>
      </c>
      <c r="H40" s="40">
        <f>IF(ISBLANK(H39),"",TRUNC(51.39*(H39-1.5)^1.05))</f>
        <v>366</v>
      </c>
      <c r="I40" s="12">
        <f>IF(ISBLANK(I39),"",TRUNC(0.8465*(I39*100-75)^1.42))</f>
        <v>352</v>
      </c>
      <c r="J40" s="12"/>
      <c r="K40" s="12">
        <f>IF(ISBLANK(K39),"",TRUNC(0.2797*(K39*100-100)^1.35))</f>
      </c>
      <c r="L40" s="12">
        <f>IF(ISBLANK(L39),"",INT(0.08713*(305.5-(L39/$D$2))^1.85))</f>
      </c>
      <c r="M40" s="26"/>
    </row>
    <row r="41" spans="1:13" ht="12.75">
      <c r="A41" s="6">
        <f>A40+1</f>
        <v>18</v>
      </c>
      <c r="B41" s="17" t="s">
        <v>218</v>
      </c>
      <c r="C41" s="18" t="s">
        <v>219</v>
      </c>
      <c r="D41" s="19">
        <v>35663</v>
      </c>
      <c r="E41" s="18" t="s">
        <v>19</v>
      </c>
      <c r="F41" s="36">
        <v>9.47</v>
      </c>
      <c r="G41" s="36">
        <v>3.52</v>
      </c>
      <c r="H41" s="36">
        <v>4.66</v>
      </c>
      <c r="I41" s="20">
        <v>0</v>
      </c>
      <c r="J41" s="20" t="s">
        <v>44</v>
      </c>
      <c r="K41" s="37"/>
      <c r="L41" s="21"/>
      <c r="M41" s="38"/>
    </row>
    <row r="42" spans="1:13" ht="12.75">
      <c r="A42" s="22">
        <f>A41</f>
        <v>18</v>
      </c>
      <c r="B42" s="23"/>
      <c r="C42" s="24" t="s">
        <v>220</v>
      </c>
      <c r="D42" s="25"/>
      <c r="E42" s="24"/>
      <c r="F42" s="39">
        <f>IF(ISBLANK(F41),"",TRUNC(58.015*(11.5-F41)^1.81))</f>
        <v>208</v>
      </c>
      <c r="G42" s="12">
        <f>IF(ISBLANK(G41),"",TRUNC(0.14354*(G41*100-220)^1.4))</f>
        <v>133</v>
      </c>
      <c r="H42" s="40">
        <f>IF(ISBLANK(H41),"",TRUNC(51.39*(H41-1.5)^1.05))</f>
        <v>172</v>
      </c>
      <c r="I42" s="12"/>
      <c r="J42" s="12"/>
      <c r="K42" s="12">
        <f>IF(ISBLANK(K41),"",TRUNC(0.2797*(K41*100-100)^1.35))</f>
      </c>
      <c r="L42" s="12">
        <f>IF(ISBLANK(L41),"",INT(0.08713*(305.5-(L41/$D$2))^1.85))</f>
      </c>
      <c r="M42" s="26"/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2.7109375" style="0" customWidth="1"/>
    <col min="4" max="4" width="10.421875" style="0" customWidth="1"/>
    <col min="5" max="5" width="12.8515625" style="0" customWidth="1"/>
    <col min="12" max="12" width="8.8515625" style="0" customWidth="1"/>
  </cols>
  <sheetData>
    <row r="1" ht="15.75">
      <c r="F1" s="1" t="s">
        <v>0</v>
      </c>
    </row>
    <row r="2" spans="4:6" ht="5.25" customHeight="1">
      <c r="D2" s="33">
        <v>1.1574074074074073E-05</v>
      </c>
      <c r="F2" s="1"/>
    </row>
    <row r="3" spans="1:13" ht="12.75">
      <c r="A3" s="3" t="s">
        <v>1</v>
      </c>
      <c r="E3" s="4" t="s">
        <v>169</v>
      </c>
      <c r="J3" s="5"/>
      <c r="M3" s="5" t="s">
        <v>164</v>
      </c>
    </row>
    <row r="5" spans="1:13" s="11" customFormat="1" ht="12.7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45</v>
      </c>
      <c r="G5" s="9" t="s">
        <v>10</v>
      </c>
      <c r="H5" s="9" t="s">
        <v>9</v>
      </c>
      <c r="I5" s="9" t="s">
        <v>8</v>
      </c>
      <c r="J5" s="28" t="s">
        <v>7</v>
      </c>
      <c r="K5" s="9" t="s">
        <v>46</v>
      </c>
      <c r="L5" s="9" t="s">
        <v>47</v>
      </c>
      <c r="M5" s="9" t="s">
        <v>12</v>
      </c>
    </row>
    <row r="6" spans="1:13" s="16" customFormat="1" ht="13.5">
      <c r="A6" s="12"/>
      <c r="B6" s="13"/>
      <c r="C6" s="14" t="s">
        <v>13</v>
      </c>
      <c r="D6" s="12"/>
      <c r="E6" s="15"/>
      <c r="F6" s="12"/>
      <c r="G6" s="34"/>
      <c r="H6" s="12" t="s">
        <v>59</v>
      </c>
      <c r="I6" s="12"/>
      <c r="J6" s="41" t="s">
        <v>60</v>
      </c>
      <c r="K6" s="12"/>
      <c r="L6" s="12"/>
      <c r="M6" s="12"/>
    </row>
    <row r="7" spans="1:13" ht="12.75">
      <c r="A7" s="6">
        <f>A6+1</f>
        <v>1</v>
      </c>
      <c r="B7" s="17" t="s">
        <v>228</v>
      </c>
      <c r="C7" s="18" t="s">
        <v>229</v>
      </c>
      <c r="D7" s="19">
        <v>33911</v>
      </c>
      <c r="E7" s="18" t="s">
        <v>230</v>
      </c>
      <c r="F7" s="36">
        <v>7.4</v>
      </c>
      <c r="G7" s="20">
        <v>6.46</v>
      </c>
      <c r="H7" s="20">
        <v>11.77</v>
      </c>
      <c r="I7" s="20">
        <v>1.92</v>
      </c>
      <c r="J7" s="20">
        <v>8.71</v>
      </c>
      <c r="K7" s="20">
        <v>3.7</v>
      </c>
      <c r="L7" s="21">
        <v>0.0021347222222222223</v>
      </c>
      <c r="M7" s="6">
        <f>SUM(F8:L8)</f>
        <v>4723</v>
      </c>
    </row>
    <row r="8" spans="1:13" ht="12.75">
      <c r="A8" s="22">
        <f>A7</f>
        <v>1</v>
      </c>
      <c r="B8" s="23"/>
      <c r="C8" s="24" t="s">
        <v>231</v>
      </c>
      <c r="D8" s="25"/>
      <c r="E8" s="24"/>
      <c r="F8" s="39">
        <f>IF(ISBLANK(F7),"",TRUNC(58.015*(11.5-F7)^1.81))</f>
        <v>745</v>
      </c>
      <c r="G8" s="12">
        <f>IF(ISBLANK(G7),"",TRUNC(0.14354*(G7*100-220)^1.4))</f>
        <v>688</v>
      </c>
      <c r="H8" s="12">
        <f>IF(ISBLANK(H7),"",TRUNC(51.39*(H7-1.5)^1.05))</f>
        <v>592</v>
      </c>
      <c r="I8" s="12">
        <f>IF(ISBLANK(I7),"",TRUNC(0.8465*(I7*100-75)^1.42))</f>
        <v>731</v>
      </c>
      <c r="J8" s="12">
        <f>IF(ISBLANK(J7),"",TRUNC(20.5173*(15.5-J7)^1.92))</f>
        <v>811</v>
      </c>
      <c r="K8" s="12">
        <f>IF(ISBLANK(K7),"",TRUNC(0.2797*(K7*100-100)^1.35))</f>
        <v>535</v>
      </c>
      <c r="L8" s="12">
        <f>IF(ISBLANK(L7),"",INT(0.08713*(305.5-(L7/$D$2))^1.85))</f>
        <v>621</v>
      </c>
      <c r="M8" s="26">
        <f>M7</f>
        <v>4723</v>
      </c>
    </row>
    <row r="9" spans="1:13" ht="12.75">
      <c r="A9" s="6">
        <f>A8+1</f>
        <v>2</v>
      </c>
      <c r="B9" s="17" t="s">
        <v>50</v>
      </c>
      <c r="C9" s="18" t="s">
        <v>51</v>
      </c>
      <c r="D9" s="19" t="s">
        <v>52</v>
      </c>
      <c r="E9" s="18" t="s">
        <v>21</v>
      </c>
      <c r="F9" s="36">
        <v>7.55</v>
      </c>
      <c r="G9" s="20">
        <v>6.44</v>
      </c>
      <c r="H9" s="20">
        <v>13.02</v>
      </c>
      <c r="I9" s="20">
        <v>1.89</v>
      </c>
      <c r="J9" s="20">
        <v>8.96</v>
      </c>
      <c r="K9" s="20">
        <v>3.9</v>
      </c>
      <c r="L9" s="21">
        <v>0.0022</v>
      </c>
      <c r="M9" s="6">
        <f>SUM(F10:L10)</f>
        <v>4668</v>
      </c>
    </row>
    <row r="10" spans="1:13" ht="12.75">
      <c r="A10" s="22">
        <f>A9</f>
        <v>2</v>
      </c>
      <c r="B10" s="23"/>
      <c r="C10" s="24" t="s">
        <v>97</v>
      </c>
      <c r="D10" s="25"/>
      <c r="E10" s="24"/>
      <c r="F10" s="39">
        <f>IF(ISBLANK(F9),"",TRUNC(58.015*(11.5-F9)^1.81))</f>
        <v>697</v>
      </c>
      <c r="G10" s="12">
        <f>IF(ISBLANK(G9),"",TRUNC(0.14354*(G9*100-220)^1.4))</f>
        <v>684</v>
      </c>
      <c r="H10" s="12">
        <f>IF(ISBLANK(H9),"",TRUNC(51.39*(H9-1.5)^1.05))</f>
        <v>668</v>
      </c>
      <c r="I10" s="12">
        <f>IF(ISBLANK(I9),"",TRUNC(0.8465*(I9*100-75)^1.42))</f>
        <v>705</v>
      </c>
      <c r="J10" s="12">
        <f>IF(ISBLANK(J9),"",TRUNC(20.5173*(15.5-J9)^1.92))</f>
        <v>755</v>
      </c>
      <c r="K10" s="12">
        <f>IF(ISBLANK(K9),"",TRUNC(0.2797*(K9*100-100)^1.35))</f>
        <v>590</v>
      </c>
      <c r="L10" s="12">
        <f>IF(ISBLANK(L9),"",INT(0.08713*(305.5-(L9/$D$2))^1.85))</f>
        <v>569</v>
      </c>
      <c r="M10" s="26">
        <f>M9</f>
        <v>4668</v>
      </c>
    </row>
    <row r="11" spans="1:13" ht="12.75">
      <c r="A11" s="6">
        <f>A10+1</f>
        <v>3</v>
      </c>
      <c r="B11" s="17" t="s">
        <v>53</v>
      </c>
      <c r="C11" s="18" t="s">
        <v>54</v>
      </c>
      <c r="D11" s="19" t="s">
        <v>99</v>
      </c>
      <c r="E11" s="18" t="s">
        <v>21</v>
      </c>
      <c r="F11" s="36">
        <v>7.34</v>
      </c>
      <c r="G11" s="20">
        <v>6.38</v>
      </c>
      <c r="H11" s="20">
        <v>11.8</v>
      </c>
      <c r="I11" s="20">
        <v>1.77</v>
      </c>
      <c r="J11" s="20">
        <v>8.65</v>
      </c>
      <c r="K11" s="20">
        <v>3.5</v>
      </c>
      <c r="L11" s="21">
        <v>0.0021444444444444445</v>
      </c>
      <c r="M11" s="6">
        <f>SUM(F12:L12)</f>
        <v>4551</v>
      </c>
    </row>
    <row r="12" spans="1:13" ht="12.75">
      <c r="A12" s="22">
        <f>A11</f>
        <v>3</v>
      </c>
      <c r="B12" s="23"/>
      <c r="C12" s="24" t="s">
        <v>97</v>
      </c>
      <c r="D12" s="25"/>
      <c r="E12" s="24"/>
      <c r="F12" s="39">
        <f>IF(ISBLANK(F11),"",TRUNC(58.015*(11.5-F11)^1.81))</f>
        <v>765</v>
      </c>
      <c r="G12" s="12">
        <f>IF(ISBLANK(G11),"",TRUNC(0.14354*(G11*100-220)^1.4))</f>
        <v>670</v>
      </c>
      <c r="H12" s="12">
        <f>IF(ISBLANK(H11),"",TRUNC(51.39*(H11-1.5)^1.05))</f>
        <v>594</v>
      </c>
      <c r="I12" s="12">
        <f>IF(ISBLANK(I11),"",TRUNC(0.8465*(I11*100-75)^1.42))</f>
        <v>602</v>
      </c>
      <c r="J12" s="12">
        <f>IF(ISBLANK(J11),"",TRUNC(20.5173*(15.5-J11)^1.92))</f>
        <v>825</v>
      </c>
      <c r="K12" s="12">
        <f>IF(ISBLANK(K11),"",TRUNC(0.2797*(K11*100-100)^1.35))</f>
        <v>482</v>
      </c>
      <c r="L12" s="12">
        <f>IF(ISBLANK(L11),"",INT(0.08713*(305.5-(L11/$D$2))^1.85))</f>
        <v>613</v>
      </c>
      <c r="M12" s="26">
        <f>M11</f>
        <v>4551</v>
      </c>
    </row>
    <row r="13" spans="1:13" ht="12.75">
      <c r="A13" s="6">
        <f>A12+1</f>
        <v>4</v>
      </c>
      <c r="B13" s="17" t="s">
        <v>56</v>
      </c>
      <c r="C13" s="18" t="s">
        <v>63</v>
      </c>
      <c r="D13" s="19">
        <v>33395</v>
      </c>
      <c r="E13" s="18" t="s">
        <v>19</v>
      </c>
      <c r="F13" s="36">
        <v>7.68</v>
      </c>
      <c r="G13" s="20">
        <v>6.57</v>
      </c>
      <c r="H13" s="20">
        <v>11.21</v>
      </c>
      <c r="I13" s="20">
        <v>1.86</v>
      </c>
      <c r="J13" s="20">
        <v>9.11</v>
      </c>
      <c r="K13" s="20">
        <v>3.4</v>
      </c>
      <c r="L13" s="21">
        <v>0.002129398148148148</v>
      </c>
      <c r="M13" s="6">
        <f>SUM(F14:L14)</f>
        <v>4412</v>
      </c>
    </row>
    <row r="14" spans="1:13" ht="12.75">
      <c r="A14" s="22">
        <f>A13</f>
        <v>4</v>
      </c>
      <c r="B14" s="23"/>
      <c r="C14" s="24" t="s">
        <v>64</v>
      </c>
      <c r="D14" s="25"/>
      <c r="E14" s="24"/>
      <c r="F14" s="39">
        <f>IF(ISBLANK(F13),"",TRUNC(58.015*(11.5-F13)^1.81))</f>
        <v>656</v>
      </c>
      <c r="G14" s="12">
        <f>IF(ISBLANK(G13),"",TRUNC(0.14354*(G13*100-220)^1.4))</f>
        <v>713</v>
      </c>
      <c r="H14" s="12">
        <f>IF(ISBLANK(H13),"",TRUNC(51.39*(H13-1.5)^1.05))</f>
        <v>559</v>
      </c>
      <c r="I14" s="12">
        <f>IF(ISBLANK(I13),"",TRUNC(0.8465*(I13*100-75)^1.42))</f>
        <v>679</v>
      </c>
      <c r="J14" s="12">
        <f>IF(ISBLANK(J13),"",TRUNC(20.5173*(15.5-J13)^1.92))</f>
        <v>722</v>
      </c>
      <c r="K14" s="12">
        <f>IF(ISBLANK(K13),"",TRUNC(0.2797*(K13*100-100)^1.35))</f>
        <v>457</v>
      </c>
      <c r="L14" s="12">
        <f>IF(ISBLANK(L13),"",INT(0.08713*(305.5-(L13/$D$2))^1.85))</f>
        <v>626</v>
      </c>
      <c r="M14" s="26">
        <f>M13</f>
        <v>4412</v>
      </c>
    </row>
    <row r="15" spans="1:13" ht="12.75">
      <c r="A15" s="6">
        <f>A14+1</f>
        <v>5</v>
      </c>
      <c r="B15" s="17" t="s">
        <v>143</v>
      </c>
      <c r="C15" s="18" t="s">
        <v>144</v>
      </c>
      <c r="D15" s="19">
        <v>33469</v>
      </c>
      <c r="E15" s="18" t="s">
        <v>19</v>
      </c>
      <c r="F15" s="36">
        <v>7.49</v>
      </c>
      <c r="G15" s="20">
        <v>6.07</v>
      </c>
      <c r="H15" s="20">
        <v>9.91</v>
      </c>
      <c r="I15" s="20">
        <v>1.71</v>
      </c>
      <c r="J15" s="20">
        <v>9.08</v>
      </c>
      <c r="K15" s="20">
        <v>3.7</v>
      </c>
      <c r="L15" s="21">
        <v>0.002112384259259259</v>
      </c>
      <c r="M15" s="6">
        <f>SUM(F16:L16)</f>
        <v>4253</v>
      </c>
    </row>
    <row r="16" spans="1:13" ht="12.75">
      <c r="A16" s="22">
        <f>A15</f>
        <v>5</v>
      </c>
      <c r="B16" s="23"/>
      <c r="C16" s="24" t="s">
        <v>36</v>
      </c>
      <c r="D16" s="25"/>
      <c r="E16" s="24"/>
      <c r="F16" s="39">
        <f>IF(ISBLANK(F15),"",TRUNC(58.015*(11.5-F15)^1.81))</f>
        <v>716</v>
      </c>
      <c r="G16" s="12">
        <f>IF(ISBLANK(G15),"",TRUNC(0.14354*(G15*100-220)^1.4))</f>
        <v>602</v>
      </c>
      <c r="H16" s="12">
        <f>IF(ISBLANK(H15),"",TRUNC(51.39*(H15-1.5)^1.05))</f>
        <v>480</v>
      </c>
      <c r="I16" s="12">
        <f>IF(ISBLANK(I15),"",TRUNC(0.8465*(I15*100-75)^1.42))</f>
        <v>552</v>
      </c>
      <c r="J16" s="12">
        <f>IF(ISBLANK(J15),"",TRUNC(20.5173*(15.5-J15)^1.92))</f>
        <v>728</v>
      </c>
      <c r="K16" s="12">
        <f>IF(ISBLANK(K15),"",TRUNC(0.2797*(K15*100-100)^1.35))</f>
        <v>535</v>
      </c>
      <c r="L16" s="12">
        <f>IF(ISBLANK(L15),"",INT(0.08713*(305.5-(L15/$D$2))^1.85))</f>
        <v>640</v>
      </c>
      <c r="M16" s="26">
        <f>M15</f>
        <v>4253</v>
      </c>
    </row>
    <row r="17" spans="1:13" ht="12.75">
      <c r="A17" s="6">
        <f>A16+1</f>
        <v>6</v>
      </c>
      <c r="B17" s="17" t="s">
        <v>65</v>
      </c>
      <c r="C17" s="18" t="s">
        <v>66</v>
      </c>
      <c r="D17" s="19" t="s">
        <v>67</v>
      </c>
      <c r="E17" s="18" t="s">
        <v>21</v>
      </c>
      <c r="F17" s="36">
        <v>7.86</v>
      </c>
      <c r="G17" s="20">
        <v>6.23</v>
      </c>
      <c r="H17" s="20">
        <v>11.57</v>
      </c>
      <c r="I17" s="20">
        <v>1.86</v>
      </c>
      <c r="J17" s="20">
        <v>10.1</v>
      </c>
      <c r="K17" s="20">
        <v>3.6</v>
      </c>
      <c r="L17" s="21">
        <v>0.002193287037037037</v>
      </c>
      <c r="M17" s="6">
        <f>SUM(F18:L18)</f>
        <v>4102</v>
      </c>
    </row>
    <row r="18" spans="1:13" ht="12.75">
      <c r="A18" s="22">
        <f>A17</f>
        <v>6</v>
      </c>
      <c r="B18" s="23"/>
      <c r="C18" s="24" t="s">
        <v>69</v>
      </c>
      <c r="D18" s="25"/>
      <c r="E18" s="24"/>
      <c r="F18" s="39">
        <f>IF(ISBLANK(F17),"",TRUNC(58.015*(11.5-F17)^1.81))</f>
        <v>601</v>
      </c>
      <c r="G18" s="12">
        <f>IF(ISBLANK(G17),"",TRUNC(0.14354*(G17*100-220)^1.4))</f>
        <v>637</v>
      </c>
      <c r="H18" s="12">
        <f>IF(ISBLANK(H17),"",TRUNC(51.39*(H17-1.5)^1.05))</f>
        <v>580</v>
      </c>
      <c r="I18" s="12">
        <f>IF(ISBLANK(I17),"",TRUNC(0.8465*(I17*100-75)^1.42))</f>
        <v>679</v>
      </c>
      <c r="J18" s="12">
        <f>IF(ISBLANK(J17),"",TRUNC(20.5173*(15.5-J17)^1.92))</f>
        <v>522</v>
      </c>
      <c r="K18" s="12">
        <f>IF(ISBLANK(K17),"",TRUNC(0.2797*(K17*100-100)^1.35))</f>
        <v>509</v>
      </c>
      <c r="L18" s="12">
        <f>IF(ISBLANK(L17),"",INT(0.08713*(305.5-(L17/$D$2))^1.85))</f>
        <v>574</v>
      </c>
      <c r="M18" s="26">
        <f>M17</f>
        <v>4102</v>
      </c>
    </row>
    <row r="19" spans="1:13" ht="12.75">
      <c r="A19" s="6">
        <f>A18+1</f>
        <v>7</v>
      </c>
      <c r="B19" s="17" t="s">
        <v>232</v>
      </c>
      <c r="C19" s="18" t="s">
        <v>233</v>
      </c>
      <c r="D19" s="19">
        <v>33533</v>
      </c>
      <c r="E19" s="18" t="s">
        <v>230</v>
      </c>
      <c r="F19" s="36">
        <v>7.85</v>
      </c>
      <c r="G19" s="20">
        <v>6.15</v>
      </c>
      <c r="H19" s="20">
        <v>10.99</v>
      </c>
      <c r="I19" s="20">
        <v>1.68</v>
      </c>
      <c r="J19" s="20">
        <v>9.82</v>
      </c>
      <c r="K19" s="20">
        <v>3.6</v>
      </c>
      <c r="L19" s="21">
        <v>0.002200347222222222</v>
      </c>
      <c r="M19" s="6">
        <f>SUM(F20:L20)</f>
        <v>3950</v>
      </c>
    </row>
    <row r="20" spans="1:13" ht="12.75">
      <c r="A20" s="22">
        <f>A19</f>
        <v>7</v>
      </c>
      <c r="B20" s="23"/>
      <c r="C20" s="24" t="s">
        <v>231</v>
      </c>
      <c r="D20" s="25"/>
      <c r="E20" s="24"/>
      <c r="F20" s="39">
        <f>IF(ISBLANK(F19),"",TRUNC(58.015*(11.5-F19)^1.81))</f>
        <v>604</v>
      </c>
      <c r="G20" s="12">
        <f>IF(ISBLANK(G19),"",TRUNC(0.14354*(G19*100-220)^1.4))</f>
        <v>619</v>
      </c>
      <c r="H20" s="12">
        <f>IF(ISBLANK(H19),"",TRUNC(51.39*(H19-1.5)^1.05))</f>
        <v>545</v>
      </c>
      <c r="I20" s="12">
        <f>IF(ISBLANK(I19),"",TRUNC(0.8465*(I19*100-75)^1.42))</f>
        <v>528</v>
      </c>
      <c r="J20" s="12">
        <f>IF(ISBLANK(J19),"",TRUNC(20.5173*(15.5-J19)^1.92))</f>
        <v>576</v>
      </c>
      <c r="K20" s="12">
        <f>IF(ISBLANK(K19),"",TRUNC(0.2797*(K19*100-100)^1.35))</f>
        <v>509</v>
      </c>
      <c r="L20" s="12">
        <f>IF(ISBLANK(L19),"",INT(0.08713*(305.5-(L19/$D$2))^1.85))</f>
        <v>569</v>
      </c>
      <c r="M20" s="26">
        <f>M19</f>
        <v>3950</v>
      </c>
    </row>
    <row r="21" spans="1:13" ht="12.75">
      <c r="A21" s="6">
        <f>A20+1</f>
        <v>8</v>
      </c>
      <c r="B21" s="17" t="s">
        <v>56</v>
      </c>
      <c r="C21" s="18" t="s">
        <v>57</v>
      </c>
      <c r="D21" s="19" t="s">
        <v>58</v>
      </c>
      <c r="E21" s="18" t="s">
        <v>21</v>
      </c>
      <c r="F21" s="36">
        <v>7.81</v>
      </c>
      <c r="G21" s="20">
        <v>6.1</v>
      </c>
      <c r="H21" s="20">
        <v>10.59</v>
      </c>
      <c r="I21" s="20">
        <v>1.68</v>
      </c>
      <c r="J21" s="20">
        <v>9.79</v>
      </c>
      <c r="K21" s="20">
        <v>3.5</v>
      </c>
      <c r="L21" s="21">
        <v>0.002185185185185185</v>
      </c>
      <c r="M21" s="6">
        <f>SUM(F22:L22)</f>
        <v>3917</v>
      </c>
    </row>
    <row r="22" spans="1:13" ht="12.75">
      <c r="A22" s="22">
        <f>A21</f>
        <v>8</v>
      </c>
      <c r="B22" s="23"/>
      <c r="C22" s="24" t="s">
        <v>31</v>
      </c>
      <c r="D22" s="25"/>
      <c r="E22" s="24"/>
      <c r="F22" s="39">
        <f>IF(ISBLANK(F21),"",TRUNC(58.015*(11.5-F21)^1.81))</f>
        <v>616</v>
      </c>
      <c r="G22" s="12">
        <f>IF(ISBLANK(G21),"",TRUNC(0.14354*(G21*100-220)^1.4))</f>
        <v>608</v>
      </c>
      <c r="H22" s="12">
        <f>IF(ISBLANK(H21),"",TRUNC(51.39*(H21-1.5)^1.05))</f>
        <v>521</v>
      </c>
      <c r="I22" s="12">
        <f>IF(ISBLANK(I21),"",TRUNC(0.8465*(I21*100-75)^1.42))</f>
        <v>528</v>
      </c>
      <c r="J22" s="12">
        <f>IF(ISBLANK(J21),"",TRUNC(20.5173*(15.5-J21)^1.92))</f>
        <v>581</v>
      </c>
      <c r="K22" s="12">
        <f>IF(ISBLANK(K21),"",TRUNC(0.2797*(K21*100-100)^1.35))</f>
        <v>482</v>
      </c>
      <c r="L22" s="12">
        <f>IF(ISBLANK(L21),"",INT(0.08713*(305.5-(L21/$D$2))^1.85))</f>
        <v>581</v>
      </c>
      <c r="M22" s="26">
        <f>M21</f>
        <v>3917</v>
      </c>
    </row>
    <row r="23" spans="1:13" ht="12.75">
      <c r="A23" s="6">
        <f>A22+1</f>
        <v>9</v>
      </c>
      <c r="B23" s="17" t="s">
        <v>110</v>
      </c>
      <c r="C23" s="18" t="s">
        <v>111</v>
      </c>
      <c r="D23" s="19" t="s">
        <v>112</v>
      </c>
      <c r="E23" s="18" t="s">
        <v>21</v>
      </c>
      <c r="F23" s="36">
        <v>7.98</v>
      </c>
      <c r="G23" s="20">
        <v>5.73</v>
      </c>
      <c r="H23" s="20">
        <v>9.83</v>
      </c>
      <c r="I23" s="20">
        <v>0</v>
      </c>
      <c r="J23" s="20">
        <v>10.93</v>
      </c>
      <c r="K23" s="20">
        <v>3.1</v>
      </c>
      <c r="L23" s="21">
        <v>0.002215162037037037</v>
      </c>
      <c r="M23" s="6">
        <f>SUM(F24:L24)</f>
        <v>2886</v>
      </c>
    </row>
    <row r="24" spans="1:13" ht="12.75">
      <c r="A24" s="22">
        <f>A23</f>
        <v>9</v>
      </c>
      <c r="B24" s="23"/>
      <c r="C24" s="24" t="s">
        <v>69</v>
      </c>
      <c r="D24" s="25"/>
      <c r="E24" s="24"/>
      <c r="F24" s="39">
        <f>IF(ISBLANK(F23),"",TRUNC(58.015*(11.5-F23)^1.81))</f>
        <v>565</v>
      </c>
      <c r="G24" s="12">
        <f>IF(ISBLANK(G23),"",TRUNC(0.14354*(G23*100-220)^1.4))</f>
        <v>529</v>
      </c>
      <c r="H24" s="12">
        <f>IF(ISBLANK(H23),"",TRUNC(51.39*(H23-1.5)^1.05))</f>
        <v>475</v>
      </c>
      <c r="I24" s="12"/>
      <c r="J24" s="12">
        <f>IF(ISBLANK(J23),"",TRUNC(20.5173*(15.5-J23)^1.92))</f>
        <v>379</v>
      </c>
      <c r="K24" s="12">
        <f>IF(ISBLANK(K23),"",TRUNC(0.2797*(K23*100-100)^1.35))</f>
        <v>381</v>
      </c>
      <c r="L24" s="12">
        <f>IF(ISBLANK(L23),"",INT(0.08713*(305.5-(L23/$D$2))^1.85))</f>
        <v>557</v>
      </c>
      <c r="M24" s="26">
        <f>M23</f>
        <v>2886</v>
      </c>
    </row>
    <row r="25" spans="1:13" ht="12.75">
      <c r="A25" s="6"/>
      <c r="B25" s="17" t="s">
        <v>73</v>
      </c>
      <c r="C25" s="18" t="s">
        <v>74</v>
      </c>
      <c r="D25" s="19" t="s">
        <v>75</v>
      </c>
      <c r="E25" s="18" t="s">
        <v>21</v>
      </c>
      <c r="F25" s="36">
        <v>7.33</v>
      </c>
      <c r="G25" s="20">
        <v>6.61</v>
      </c>
      <c r="H25" s="20">
        <v>12.94</v>
      </c>
      <c r="I25" s="20">
        <v>1.89</v>
      </c>
      <c r="J25" s="20">
        <v>9.68</v>
      </c>
      <c r="K25" s="20" t="s">
        <v>44</v>
      </c>
      <c r="L25" s="21"/>
      <c r="M25" s="6"/>
    </row>
    <row r="26" spans="1:13" ht="12.75">
      <c r="A26" s="22"/>
      <c r="B26" s="23"/>
      <c r="C26" s="24" t="s">
        <v>97</v>
      </c>
      <c r="D26" s="25"/>
      <c r="E26" s="24"/>
      <c r="F26" s="39">
        <f>IF(ISBLANK(F25),"",TRUNC(58.015*(11.5-F25)^1.81))</f>
        <v>769</v>
      </c>
      <c r="G26" s="12">
        <f>IF(ISBLANK(G25),"",TRUNC(0.14354*(G25*100-220)^1.4))</f>
        <v>723</v>
      </c>
      <c r="H26" s="12">
        <f>IF(ISBLANK(H25),"",TRUNC(51.39*(H25-1.5)^1.05))</f>
        <v>664</v>
      </c>
      <c r="I26" s="12">
        <f>IF(ISBLANK(I25),"",TRUNC(0.8465*(I25*100-75)^1.42))</f>
        <v>705</v>
      </c>
      <c r="J26" s="12">
        <f>IF(ISBLANK(J25),"",TRUNC(20.5173*(15.5-J25)^1.92))</f>
        <v>603</v>
      </c>
      <c r="K26" s="12"/>
      <c r="L26" s="12">
        <f>IF(ISBLANK(L25),"",INT(0.08713*(305.5-(L25/$D$2))^1.85))</f>
      </c>
      <c r="M26" s="26"/>
    </row>
    <row r="27" spans="1:13" ht="12.75">
      <c r="A27" s="6"/>
      <c r="B27" s="17" t="s">
        <v>76</v>
      </c>
      <c r="C27" s="18" t="s">
        <v>77</v>
      </c>
      <c r="D27" s="19" t="s">
        <v>78</v>
      </c>
      <c r="E27" s="18" t="s">
        <v>19</v>
      </c>
      <c r="F27" s="36">
        <v>7.52</v>
      </c>
      <c r="G27" s="20">
        <v>6.77</v>
      </c>
      <c r="H27" s="20">
        <v>10.19</v>
      </c>
      <c r="I27" s="20">
        <v>1.83</v>
      </c>
      <c r="J27" s="20">
        <v>8.96</v>
      </c>
      <c r="K27" s="20" t="s">
        <v>44</v>
      </c>
      <c r="L27" s="21"/>
      <c r="M27" s="6"/>
    </row>
    <row r="28" spans="1:13" ht="12.75">
      <c r="A28" s="22"/>
      <c r="B28" s="23"/>
      <c r="C28" s="24" t="s">
        <v>64</v>
      </c>
      <c r="D28" s="25"/>
      <c r="E28" s="24"/>
      <c r="F28" s="39">
        <f>IF(ISBLANK(F27),"",TRUNC(58.015*(11.5-F27)^1.81))</f>
        <v>706</v>
      </c>
      <c r="G28" s="12">
        <f>IF(ISBLANK(G27),"",TRUNC(0.14354*(G27*100-220)^1.4))</f>
        <v>760</v>
      </c>
      <c r="H28" s="12">
        <f>IF(ISBLANK(H27),"",TRUNC(51.39*(H27-1.5)^1.05))</f>
        <v>497</v>
      </c>
      <c r="I28" s="12">
        <f>IF(ISBLANK(I27),"",TRUNC(0.8465*(I27*100-75)^1.42))</f>
        <v>653</v>
      </c>
      <c r="J28" s="12">
        <f>IF(ISBLANK(J27),"",TRUNC(20.5173*(15.5-J27)^1.92))</f>
        <v>755</v>
      </c>
      <c r="K28" s="12"/>
      <c r="L28" s="12">
        <f>IF(ISBLANK(L27),"",INT(0.08713*(305.5-(L27/$D$2))^1.85))</f>
      </c>
      <c r="M28" s="26"/>
    </row>
    <row r="29" spans="1:13" ht="12.75">
      <c r="A29" s="6"/>
      <c r="B29" s="17" t="s">
        <v>61</v>
      </c>
      <c r="C29" s="18" t="s">
        <v>162</v>
      </c>
      <c r="D29" s="19">
        <v>33628</v>
      </c>
      <c r="E29" s="18" t="s">
        <v>227</v>
      </c>
      <c r="F29" s="36">
        <v>7.91</v>
      </c>
      <c r="G29" s="20">
        <v>6.03</v>
      </c>
      <c r="H29" s="20">
        <v>10.46</v>
      </c>
      <c r="I29" s="20">
        <v>1.65</v>
      </c>
      <c r="J29" s="20" t="s">
        <v>44</v>
      </c>
      <c r="K29" s="20"/>
      <c r="L29" s="21"/>
      <c r="M29" s="6"/>
    </row>
    <row r="30" spans="1:13" ht="12.75">
      <c r="A30" s="22"/>
      <c r="B30" s="23"/>
      <c r="C30" s="24" t="s">
        <v>163</v>
      </c>
      <c r="D30" s="25"/>
      <c r="E30" s="24"/>
      <c r="F30" s="39">
        <f>IF(ISBLANK(F29),"",TRUNC(58.015*(11.5-F29)^1.81))</f>
        <v>586</v>
      </c>
      <c r="G30" s="12">
        <f>IF(ISBLANK(G29),"",TRUNC(0.14354*(G29*100-220)^1.4))</f>
        <v>593</v>
      </c>
      <c r="H30" s="12">
        <f>IF(ISBLANK(H29),"",TRUNC(51.39*(H29-1.5)^1.05))</f>
        <v>513</v>
      </c>
      <c r="I30" s="12">
        <f>IF(ISBLANK(I29),"",TRUNC(0.8465*(I29*100-75)^1.42))</f>
        <v>504</v>
      </c>
      <c r="J30" s="12"/>
      <c r="K30" s="12">
        <f>IF(ISBLANK(K29),"",TRUNC(0.2797*(K29*100-100)^1.35))</f>
      </c>
      <c r="L30" s="12">
        <f>IF(ISBLANK(L29),"",INT(0.08713*(305.5-(L29/$D$2))^1.85))</f>
      </c>
      <c r="M30" s="26"/>
    </row>
    <row r="31" spans="1:13" ht="12.75">
      <c r="A31" s="6"/>
      <c r="B31" s="17" t="s">
        <v>84</v>
      </c>
      <c r="C31" s="18" t="s">
        <v>87</v>
      </c>
      <c r="D31" s="19">
        <v>33241</v>
      </c>
      <c r="E31" s="18" t="s">
        <v>55</v>
      </c>
      <c r="F31" s="36">
        <v>7.99</v>
      </c>
      <c r="G31" s="20">
        <v>5.15</v>
      </c>
      <c r="H31" s="20">
        <v>11.14</v>
      </c>
      <c r="I31" s="20" t="s">
        <v>44</v>
      </c>
      <c r="J31" s="20"/>
      <c r="K31" s="20"/>
      <c r="L31" s="21"/>
      <c r="M31" s="6"/>
    </row>
    <row r="32" spans="1:13" ht="12.75">
      <c r="A32" s="22"/>
      <c r="B32" s="23"/>
      <c r="C32" s="24" t="s">
        <v>161</v>
      </c>
      <c r="D32" s="25"/>
      <c r="E32" s="24"/>
      <c r="F32" s="39">
        <f>IF(ISBLANK(F31),"",TRUNC(58.015*(11.5-F31)^1.81))</f>
        <v>563</v>
      </c>
      <c r="G32" s="12">
        <f>IF(ISBLANK(G31),"",TRUNC(0.14354*(G31*100-220)^1.4))</f>
        <v>411</v>
      </c>
      <c r="H32" s="12">
        <f>IF(ISBLANK(H31),"",TRUNC(51.39*(H31-1.5)^1.05))</f>
        <v>554</v>
      </c>
      <c r="I32" s="12"/>
      <c r="J32" s="12">
        <f>IF(ISBLANK(J31),"",TRUNC(20.5173*(15.5-J31)^1.92))</f>
      </c>
      <c r="K32" s="12">
        <f>IF(ISBLANK(K31),"",TRUNC(0.2797*(K31*100-100)^1.35))</f>
      </c>
      <c r="L32" s="12">
        <f>IF(ISBLANK(L31),"",INT(0.08713*(305.5-(L31/$D$2))^1.85))</f>
      </c>
      <c r="M32" s="26"/>
    </row>
    <row r="33" spans="1:13" ht="12.75">
      <c r="A33" s="6"/>
      <c r="B33" s="17" t="s">
        <v>149</v>
      </c>
      <c r="C33" s="18" t="s">
        <v>150</v>
      </c>
      <c r="D33" s="19">
        <v>33714</v>
      </c>
      <c r="E33" s="18" t="s">
        <v>19</v>
      </c>
      <c r="F33" s="36">
        <v>7.45</v>
      </c>
      <c r="G33" s="20">
        <v>6.39</v>
      </c>
      <c r="H33" s="20" t="s">
        <v>44</v>
      </c>
      <c r="I33" s="20"/>
      <c r="J33" s="20"/>
      <c r="K33" s="20"/>
      <c r="L33" s="21"/>
      <c r="M33" s="6"/>
    </row>
    <row r="34" spans="1:13" ht="12.75">
      <c r="A34" s="22"/>
      <c r="B34" s="23"/>
      <c r="C34" s="24" t="s">
        <v>64</v>
      </c>
      <c r="D34" s="25"/>
      <c r="E34" s="24"/>
      <c r="F34" s="39">
        <f>IF(ISBLANK(F33),"",TRUNC(58.015*(11.5-F33)^1.81))</f>
        <v>729</v>
      </c>
      <c r="G34" s="12">
        <f>IF(ISBLANK(G33),"",TRUNC(0.14354*(G33*100-220)^1.4))</f>
        <v>673</v>
      </c>
      <c r="H34" s="12"/>
      <c r="I34" s="12">
        <f>IF(ISBLANK(I33),"",TRUNC(0.8465*(I33*100-75)^1.42))</f>
      </c>
      <c r="J34" s="12">
        <f>IF(ISBLANK(J33),"",TRUNC(20.5173*(15.5-J33)^1.92))</f>
      </c>
      <c r="K34" s="12">
        <f>IF(ISBLANK(K33),"",TRUNC(0.2797*(K33*100-100)^1.35))</f>
      </c>
      <c r="L34" s="12">
        <f>IF(ISBLANK(L33),"",INT(0.08713*(305.5-(L33/'[1]Jauniai'!$D$2))^1.85))</f>
      </c>
      <c r="M34" s="26"/>
    </row>
    <row r="35" spans="1:13" ht="12.75">
      <c r="A35" s="6"/>
      <c r="B35" s="17" t="s">
        <v>70</v>
      </c>
      <c r="C35" s="18" t="s">
        <v>71</v>
      </c>
      <c r="D35" s="19">
        <v>33294</v>
      </c>
      <c r="E35" s="18" t="s">
        <v>19</v>
      </c>
      <c r="F35" s="36">
        <v>7.63</v>
      </c>
      <c r="G35" s="20">
        <v>6.09</v>
      </c>
      <c r="H35" s="20" t="s">
        <v>44</v>
      </c>
      <c r="I35" s="20"/>
      <c r="J35" s="20"/>
      <c r="K35" s="20"/>
      <c r="L35" s="21"/>
      <c r="M35" s="6"/>
    </row>
    <row r="36" spans="1:13" ht="12.75">
      <c r="A36" s="22"/>
      <c r="B36" s="23"/>
      <c r="C36" s="24" t="s">
        <v>160</v>
      </c>
      <c r="D36" s="25"/>
      <c r="E36" s="24"/>
      <c r="F36" s="39">
        <f>IF(ISBLANK(F35),"",TRUNC(58.015*(11.5-F35)^1.81))</f>
        <v>671</v>
      </c>
      <c r="G36" s="12">
        <f>IF(ISBLANK(G35),"",TRUNC(0.14354*(G35*100-220)^1.4))</f>
        <v>606</v>
      </c>
      <c r="H36" s="12"/>
      <c r="I36" s="12">
        <f>IF(ISBLANK(I35),"",TRUNC(0.8465*(I35*100-75)^1.42))</f>
      </c>
      <c r="J36" s="12">
        <f>IF(ISBLANK(J35),"",TRUNC(20.5173*(15.5-J35)^1.92))</f>
      </c>
      <c r="K36" s="12">
        <f>IF(ISBLANK(K35),"",TRUNC(0.2797*(K35*100-100)^1.35))</f>
      </c>
      <c r="L36" s="12">
        <f>IF(ISBLANK(L35),"",INT(0.08713*(305.5-(L35/'[1]Jauniai'!$D$2))^1.85))</f>
      </c>
      <c r="M36" s="26"/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28125" style="0" customWidth="1"/>
    <col min="5" max="5" width="10.140625" style="0" customWidth="1"/>
  </cols>
  <sheetData>
    <row r="1" ht="15.75">
      <c r="F1" s="1" t="s">
        <v>0</v>
      </c>
    </row>
    <row r="2" spans="4:6" ht="5.25" customHeight="1">
      <c r="D2" s="33">
        <v>1.1574074074074073E-05</v>
      </c>
      <c r="F2" s="1"/>
    </row>
    <row r="3" spans="1:13" ht="12.75">
      <c r="A3" s="3" t="s">
        <v>1</v>
      </c>
      <c r="E3" s="4" t="s">
        <v>79</v>
      </c>
      <c r="J3" s="5"/>
      <c r="M3" s="5" t="s">
        <v>164</v>
      </c>
    </row>
    <row r="5" spans="1:13" s="11" customFormat="1" ht="12.7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45</v>
      </c>
      <c r="G5" s="9" t="s">
        <v>10</v>
      </c>
      <c r="H5" s="9" t="s">
        <v>9</v>
      </c>
      <c r="I5" s="9" t="s">
        <v>8</v>
      </c>
      <c r="J5" s="28" t="s">
        <v>7</v>
      </c>
      <c r="K5" s="9" t="s">
        <v>46</v>
      </c>
      <c r="L5" s="9" t="s">
        <v>47</v>
      </c>
      <c r="M5" s="9" t="s">
        <v>12</v>
      </c>
    </row>
    <row r="6" spans="1:13" s="16" customFormat="1" ht="13.5">
      <c r="A6" s="12"/>
      <c r="B6" s="13"/>
      <c r="C6" s="14" t="s">
        <v>13</v>
      </c>
      <c r="D6" s="12"/>
      <c r="E6" s="15"/>
      <c r="F6" s="12"/>
      <c r="G6" s="12"/>
      <c r="H6" s="12"/>
      <c r="I6" s="12"/>
      <c r="J6" s="29"/>
      <c r="K6" s="34"/>
      <c r="L6" s="12"/>
      <c r="M6" s="12"/>
    </row>
    <row r="7" spans="1:13" s="43" customFormat="1" ht="12.75">
      <c r="A7" s="6">
        <f>A6+1</f>
        <v>1</v>
      </c>
      <c r="B7" s="17" t="s">
        <v>234</v>
      </c>
      <c r="C7" s="18" t="s">
        <v>235</v>
      </c>
      <c r="D7" s="19">
        <v>32017</v>
      </c>
      <c r="E7" s="18" t="s">
        <v>230</v>
      </c>
      <c r="F7" s="36">
        <v>7.45</v>
      </c>
      <c r="G7" s="20">
        <v>6.34</v>
      </c>
      <c r="H7" s="20">
        <v>12.93</v>
      </c>
      <c r="I7" s="42" t="s">
        <v>249</v>
      </c>
      <c r="J7" s="20">
        <v>8.76</v>
      </c>
      <c r="K7" s="20">
        <v>4.2</v>
      </c>
      <c r="L7" s="21">
        <v>0.002089351851851852</v>
      </c>
      <c r="M7" s="6">
        <f>SUM(F8:L8)</f>
        <v>4864</v>
      </c>
    </row>
    <row r="8" spans="1:13" s="43" customFormat="1" ht="12.75">
      <c r="A8" s="22">
        <f>A7</f>
        <v>1</v>
      </c>
      <c r="B8" s="23"/>
      <c r="C8" s="24" t="s">
        <v>231</v>
      </c>
      <c r="D8" s="25"/>
      <c r="E8" s="24"/>
      <c r="F8" s="39">
        <f>IF(ISBLANK(F7),"",TRUNC(58.015*(11.5-F7)^1.81))</f>
        <v>729</v>
      </c>
      <c r="G8" s="12">
        <f>IF(ISBLANK(G7),"",TRUNC(0.14354*(G7*100-220)^1.4))</f>
        <v>661</v>
      </c>
      <c r="H8" s="12">
        <f>IF(ISBLANK(H7),"",TRUNC(51.39*(H7-1.5)^1.05))</f>
        <v>663</v>
      </c>
      <c r="I8" s="12">
        <f>IF(ISBLANK(I7),"",TRUNC(0.8465*(I7*100-75)^1.42))</f>
        <v>679</v>
      </c>
      <c r="J8" s="12">
        <f>IF(ISBLANK(J7),"",TRUNC(20.5173*(15.5-J7)^1.92))</f>
        <v>800</v>
      </c>
      <c r="K8" s="12">
        <f>IF(ISBLANK(K7),"",TRUNC(0.2797*(K7*100-100)^1.35))</f>
        <v>673</v>
      </c>
      <c r="L8" s="12">
        <f>IF(ISBLANK(L7),"",INT(0.08713*(305.5-(L7/$D$2))^1.85))</f>
        <v>659</v>
      </c>
      <c r="M8" s="26">
        <f>M7</f>
        <v>4864</v>
      </c>
    </row>
    <row r="9" spans="1:13" s="43" customFormat="1" ht="12.75">
      <c r="A9" s="6">
        <f>A8+1</f>
        <v>2</v>
      </c>
      <c r="B9" s="17" t="s">
        <v>236</v>
      </c>
      <c r="C9" s="18" t="s">
        <v>237</v>
      </c>
      <c r="D9" s="19">
        <v>32769</v>
      </c>
      <c r="E9" s="18" t="s">
        <v>230</v>
      </c>
      <c r="F9" s="36">
        <v>7.42</v>
      </c>
      <c r="G9" s="20">
        <v>6.19</v>
      </c>
      <c r="H9" s="20">
        <v>14</v>
      </c>
      <c r="I9" s="42" t="s">
        <v>250</v>
      </c>
      <c r="J9" s="20">
        <v>9.55</v>
      </c>
      <c r="K9" s="20">
        <v>3.5</v>
      </c>
      <c r="L9" s="21">
        <v>0.002121875</v>
      </c>
      <c r="M9" s="6">
        <f>SUM(F10:L10)</f>
        <v>4596</v>
      </c>
    </row>
    <row r="10" spans="1:13" s="43" customFormat="1" ht="12.75">
      <c r="A10" s="22">
        <f>A9</f>
        <v>2</v>
      </c>
      <c r="B10" s="23"/>
      <c r="C10" s="24" t="s">
        <v>231</v>
      </c>
      <c r="D10" s="25"/>
      <c r="E10" s="24"/>
      <c r="F10" s="39">
        <f>IF(ISBLANK(F9),"",TRUNC(58.015*(11.5-F9)^1.81))</f>
        <v>739</v>
      </c>
      <c r="G10" s="12">
        <f>IF(ISBLANK(G9),"",TRUNC(0.14354*(G9*100-220)^1.4))</f>
        <v>628</v>
      </c>
      <c r="H10" s="12">
        <f>IF(ISBLANK(H9),"",TRUNC(51.39*(H9-1.5)^1.05))</f>
        <v>728</v>
      </c>
      <c r="I10" s="12">
        <f>IF(ISBLANK(I9),"",TRUNC(0.8465*(I9*100-75)^1.42))</f>
        <v>758</v>
      </c>
      <c r="J10" s="12">
        <f>IF(ISBLANK(J9),"",TRUNC(20.5173*(15.5-J9)^1.92))</f>
        <v>629</v>
      </c>
      <c r="K10" s="12">
        <f>IF(ISBLANK(K9),"",TRUNC(0.2797*(K9*100-100)^1.35))</f>
        <v>482</v>
      </c>
      <c r="L10" s="12">
        <f>IF(ISBLANK(L9),"",INT(0.08713*(305.5-(L9/$D$2))^1.85))</f>
        <v>632</v>
      </c>
      <c r="M10" s="26">
        <f>M9</f>
        <v>4596</v>
      </c>
    </row>
    <row r="11" spans="1:13" s="43" customFormat="1" ht="12.75">
      <c r="A11" s="6">
        <f>A10+1</f>
        <v>3</v>
      </c>
      <c r="B11" s="17" t="s">
        <v>62</v>
      </c>
      <c r="C11" s="18" t="s">
        <v>80</v>
      </c>
      <c r="D11" s="19" t="s">
        <v>81</v>
      </c>
      <c r="E11" s="18" t="s">
        <v>21</v>
      </c>
      <c r="F11" s="36">
        <v>7.54</v>
      </c>
      <c r="G11" s="20">
        <v>6.46</v>
      </c>
      <c r="H11" s="20">
        <v>12.23</v>
      </c>
      <c r="I11" s="42" t="s">
        <v>251</v>
      </c>
      <c r="J11" s="20">
        <v>8.9</v>
      </c>
      <c r="K11" s="20">
        <v>3.6</v>
      </c>
      <c r="L11" s="21">
        <v>0.0023020833333333335</v>
      </c>
      <c r="M11" s="6">
        <f>SUM(F12:L12)</f>
        <v>4481</v>
      </c>
    </row>
    <row r="12" spans="1:13" s="43" customFormat="1" ht="12.75">
      <c r="A12" s="22">
        <f>A11</f>
        <v>3</v>
      </c>
      <c r="B12" s="23"/>
      <c r="C12" s="24" t="s">
        <v>97</v>
      </c>
      <c r="D12" s="25"/>
      <c r="E12" s="24"/>
      <c r="F12" s="39">
        <f>IF(ISBLANK(F11),"",TRUNC(58.015*(11.5-F11)^1.81))</f>
        <v>700</v>
      </c>
      <c r="G12" s="12">
        <f>IF(ISBLANK(G11),"",TRUNC(0.14354*(G11*100-220)^1.4))</f>
        <v>688</v>
      </c>
      <c r="H12" s="12">
        <f>IF(ISBLANK(H11),"",TRUNC(51.39*(H11-1.5)^1.05))</f>
        <v>620</v>
      </c>
      <c r="I12" s="12">
        <f>IF(ISBLANK(I11),"",TRUNC(0.8465*(I11*100-75)^1.42))</f>
        <v>705</v>
      </c>
      <c r="J12" s="12">
        <f>IF(ISBLANK(J11),"",TRUNC(20.5173*(15.5-J11)^1.92))</f>
        <v>768</v>
      </c>
      <c r="K12" s="12">
        <f>IF(ISBLANK(K11),"",TRUNC(0.2797*(K11*100-100)^1.35))</f>
        <v>509</v>
      </c>
      <c r="L12" s="12">
        <f>IF(ISBLANK(L11),"",INT(0.08713*(305.5-(L11/$D$2))^1.85))</f>
        <v>491</v>
      </c>
      <c r="M12" s="26">
        <f>M11</f>
        <v>4481</v>
      </c>
    </row>
    <row r="13" spans="1:13" s="43" customFormat="1" ht="12.75">
      <c r="A13" s="6">
        <f>A12+1</f>
        <v>4</v>
      </c>
      <c r="B13" s="17" t="s">
        <v>68</v>
      </c>
      <c r="C13" s="18" t="s">
        <v>135</v>
      </c>
      <c r="D13" s="19" t="s">
        <v>136</v>
      </c>
      <c r="E13" s="18" t="s">
        <v>21</v>
      </c>
      <c r="F13" s="36">
        <v>7.49</v>
      </c>
      <c r="G13" s="20">
        <v>6.16</v>
      </c>
      <c r="H13" s="20">
        <v>8.61</v>
      </c>
      <c r="I13" s="42" t="s">
        <v>247</v>
      </c>
      <c r="J13" s="20">
        <v>9.04</v>
      </c>
      <c r="K13" s="20">
        <v>3.4</v>
      </c>
      <c r="L13" s="21">
        <v>0.0021141203703703704</v>
      </c>
      <c r="M13" s="6">
        <f>SUM(F14:L14)</f>
        <v>4199</v>
      </c>
    </row>
    <row r="14" spans="1:13" s="43" customFormat="1" ht="12.75">
      <c r="A14" s="22">
        <f>A13</f>
        <v>4</v>
      </c>
      <c r="B14" s="23"/>
      <c r="C14" s="24" t="s">
        <v>69</v>
      </c>
      <c r="D14" s="25"/>
      <c r="E14" s="24"/>
      <c r="F14" s="39">
        <f>IF(ISBLANK(F13),"",TRUNC(58.015*(11.5-F13)^1.81))</f>
        <v>716</v>
      </c>
      <c r="G14" s="12">
        <f>IF(ISBLANK(G13),"",TRUNC(0.14354*(G13*100-220)^1.4))</f>
        <v>621</v>
      </c>
      <c r="H14" s="12">
        <f>IF(ISBLANK(H13),"",TRUNC(51.39*(H13-1.5)^1.05))</f>
        <v>403</v>
      </c>
      <c r="I14" s="12">
        <f>IF(ISBLANK(I13),"",TRUNC(0.8465*(I13*100-75)^1.42))</f>
        <v>627</v>
      </c>
      <c r="J14" s="12">
        <f>IF(ISBLANK(J13),"",TRUNC(20.5173*(15.5-J13)^1.92))</f>
        <v>737</v>
      </c>
      <c r="K14" s="12">
        <f>IF(ISBLANK(K13),"",TRUNC(0.2797*(K13*100-100)^1.35))</f>
        <v>457</v>
      </c>
      <c r="L14" s="12">
        <f>IF(ISBLANK(L13),"",INT(0.08713*(305.5-(L13/$D$2))^1.85))</f>
        <v>638</v>
      </c>
      <c r="M14" s="26">
        <f>M13</f>
        <v>4199</v>
      </c>
    </row>
    <row r="15" spans="1:13" s="43" customFormat="1" ht="12.75">
      <c r="A15" s="6"/>
      <c r="B15" s="17" t="s">
        <v>106</v>
      </c>
      <c r="C15" s="18" t="s">
        <v>107</v>
      </c>
      <c r="D15" s="19" t="s">
        <v>108</v>
      </c>
      <c r="E15" s="18" t="s">
        <v>21</v>
      </c>
      <c r="F15" s="36">
        <v>7.55</v>
      </c>
      <c r="G15" s="20">
        <v>6.45</v>
      </c>
      <c r="H15" s="20">
        <v>13.11</v>
      </c>
      <c r="I15" s="42" t="s">
        <v>248</v>
      </c>
      <c r="J15" s="20">
        <v>9.17</v>
      </c>
      <c r="K15" s="20">
        <v>3.5</v>
      </c>
      <c r="L15" s="21" t="s">
        <v>44</v>
      </c>
      <c r="M15" s="6"/>
    </row>
    <row r="16" spans="1:13" s="43" customFormat="1" ht="12.75">
      <c r="A16" s="22"/>
      <c r="B16" s="23"/>
      <c r="C16" s="24" t="s">
        <v>109</v>
      </c>
      <c r="D16" s="25"/>
      <c r="E16" s="24"/>
      <c r="F16" s="39">
        <f>IF(ISBLANK(F15),"",TRUNC(58.015*(11.5-F15)^1.81))</f>
        <v>697</v>
      </c>
      <c r="G16" s="12">
        <f>IF(ISBLANK(G15),"",TRUNC(0.14354*(G15*100-220)^1.4))</f>
        <v>686</v>
      </c>
      <c r="H16" s="12">
        <f>IF(ISBLANK(H15),"",TRUNC(51.39*(H15-1.5)^1.05))</f>
        <v>674</v>
      </c>
      <c r="I16" s="12">
        <f>IF(ISBLANK(I15),"",TRUNC(0.8465*(I15*100-75)^1.42))</f>
        <v>653</v>
      </c>
      <c r="J16" s="12">
        <f>IF(ISBLANK(J15),"",TRUNC(20.5173*(15.5-J15)^1.92))</f>
        <v>709</v>
      </c>
      <c r="K16" s="12">
        <f>IF(ISBLANK(K15),"",TRUNC(0.2797*(K15*100-100)^1.35))</f>
        <v>482</v>
      </c>
      <c r="L16" s="12"/>
      <c r="M16" s="26"/>
    </row>
    <row r="17" spans="1:13" s="43" customFormat="1" ht="12.75">
      <c r="A17" s="6"/>
      <c r="B17" s="17" t="s">
        <v>82</v>
      </c>
      <c r="C17" s="18" t="s">
        <v>83</v>
      </c>
      <c r="D17" s="19" t="s">
        <v>151</v>
      </c>
      <c r="E17" s="18" t="s">
        <v>19</v>
      </c>
      <c r="F17" s="36">
        <v>7.32</v>
      </c>
      <c r="G17" s="20" t="s">
        <v>44</v>
      </c>
      <c r="H17" s="20"/>
      <c r="I17" s="42"/>
      <c r="J17" s="20"/>
      <c r="K17" s="20"/>
      <c r="L17" s="21"/>
      <c r="M17" s="6"/>
    </row>
    <row r="18" spans="1:13" s="43" customFormat="1" ht="12.75">
      <c r="A18" s="22"/>
      <c r="B18" s="23"/>
      <c r="C18" s="24" t="s">
        <v>85</v>
      </c>
      <c r="D18" s="25"/>
      <c r="E18" s="24"/>
      <c r="F18" s="39">
        <f>IF(ISBLANK(F17),"",TRUNC(58.015*(11.5-F17)^1.81))</f>
        <v>772</v>
      </c>
      <c r="G18" s="12"/>
      <c r="H18" s="12">
        <f>IF(ISBLANK(H17),"",TRUNC(51.39*(H17-1.5)^1.05))</f>
      </c>
      <c r="I18" s="12">
        <f>IF(ISBLANK(I17),"",TRUNC(0.8465*(I17*100-75)^1.42))</f>
      </c>
      <c r="J18" s="12">
        <f>IF(ISBLANK(J17),"",TRUNC(20.5173*(15.5-J17)^1.92))</f>
      </c>
      <c r="K18" s="12">
        <f>IF(ISBLANK(K17),"",TRUNC(0.2797*(K17*100-100)^1.35))</f>
      </c>
      <c r="L18" s="12">
        <f>IF(ISBLANK(L17),"",INT(0.08713*(305.5-(L17/$D$2))^1.85))</f>
      </c>
      <c r="M18" s="26"/>
    </row>
    <row r="20" s="30" customFormat="1" ht="15.75"/>
    <row r="21" s="30" customFormat="1" ht="15.75"/>
    <row r="22" spans="2:10" s="30" customFormat="1" ht="15.75">
      <c r="B22" s="30" t="s">
        <v>86</v>
      </c>
      <c r="J22" s="30" t="s">
        <v>350</v>
      </c>
    </row>
    <row r="23" s="30" customFormat="1" ht="15.75"/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44" customWidth="1"/>
    <col min="2" max="2" width="10.421875" style="44" customWidth="1"/>
    <col min="3" max="3" width="14.140625" style="44" bestFit="1" customWidth="1"/>
    <col min="4" max="4" width="10.28125" style="44" customWidth="1"/>
    <col min="5" max="5" width="12.00390625" style="44" customWidth="1"/>
    <col min="6" max="6" width="7.28125" style="44" customWidth="1"/>
    <col min="7" max="7" width="9.421875" style="44" customWidth="1"/>
    <col min="8" max="9" width="9.140625" style="44" customWidth="1"/>
    <col min="10" max="10" width="10.7109375" style="44" customWidth="1"/>
    <col min="11" max="11" width="10.00390625" style="44" bestFit="1" customWidth="1"/>
    <col min="12" max="16384" width="9.140625" style="44" customWidth="1"/>
  </cols>
  <sheetData>
    <row r="1" spans="2:5" ht="15.75" customHeight="1">
      <c r="B1" s="49"/>
      <c r="D1" s="1" t="s">
        <v>170</v>
      </c>
      <c r="E1" s="50"/>
    </row>
    <row r="2" spans="2:5" ht="15.75" customHeight="1">
      <c r="B2" s="49"/>
      <c r="D2" s="49" t="s">
        <v>171</v>
      </c>
      <c r="E2" s="50"/>
    </row>
    <row r="3" spans="1:7" ht="13.5" customHeight="1">
      <c r="A3" s="51" t="s">
        <v>19</v>
      </c>
      <c r="B3" s="52"/>
      <c r="D3" s="49"/>
      <c r="G3" s="5" t="s">
        <v>186</v>
      </c>
    </row>
    <row r="4" spans="2:5" s="53" customFormat="1" ht="5.25">
      <c r="B4" s="54"/>
      <c r="E4" s="55"/>
    </row>
    <row r="5" spans="2:7" ht="12.75">
      <c r="B5" s="56" t="s">
        <v>45</v>
      </c>
      <c r="C5" s="51"/>
      <c r="D5" s="56" t="s">
        <v>173</v>
      </c>
      <c r="E5" s="57" t="s">
        <v>174</v>
      </c>
      <c r="F5" s="51" t="s">
        <v>175</v>
      </c>
      <c r="G5" s="57"/>
    </row>
    <row r="6" spans="2:5" s="53" customFormat="1" ht="5.25">
      <c r="B6" s="54"/>
      <c r="E6" s="55"/>
    </row>
    <row r="7" spans="1:7" ht="12.75">
      <c r="A7" s="58" t="s">
        <v>176</v>
      </c>
      <c r="B7" s="59" t="s">
        <v>3</v>
      </c>
      <c r="C7" s="60" t="s">
        <v>4</v>
      </c>
      <c r="D7" s="58" t="s">
        <v>177</v>
      </c>
      <c r="E7" s="58" t="s">
        <v>178</v>
      </c>
      <c r="F7" s="61" t="s">
        <v>179</v>
      </c>
      <c r="G7" s="61" t="s">
        <v>180</v>
      </c>
    </row>
    <row r="8" spans="1:7" ht="17.25" customHeight="1">
      <c r="A8" s="62" t="s">
        <v>175</v>
      </c>
      <c r="B8" s="45" t="s">
        <v>113</v>
      </c>
      <c r="C8" s="46" t="s">
        <v>114</v>
      </c>
      <c r="D8" s="47" t="s">
        <v>115</v>
      </c>
      <c r="E8" s="48" t="s">
        <v>21</v>
      </c>
      <c r="F8" s="63">
        <v>7.71</v>
      </c>
      <c r="G8" s="64">
        <f>IF(ISBLANK(G7),"",TRUNC(58.015*(11.5-F8)^1.81))</f>
        <v>646</v>
      </c>
    </row>
    <row r="9" spans="1:7" ht="17.25" customHeight="1">
      <c r="A9" s="62" t="s">
        <v>181</v>
      </c>
      <c r="B9" s="45" t="s">
        <v>84</v>
      </c>
      <c r="C9" s="46" t="s">
        <v>152</v>
      </c>
      <c r="D9" s="47">
        <v>34520</v>
      </c>
      <c r="E9" s="48" t="s">
        <v>19</v>
      </c>
      <c r="F9" s="63">
        <v>7.78</v>
      </c>
      <c r="G9" s="64">
        <f>IF(ISBLANK(G8),"",TRUNC(58.015*(11.5-F9)^1.81))</f>
        <v>625</v>
      </c>
    </row>
    <row r="10" spans="1:7" ht="17.25" customHeight="1">
      <c r="A10" s="62" t="s">
        <v>182</v>
      </c>
      <c r="B10" s="45" t="s">
        <v>103</v>
      </c>
      <c r="C10" s="46" t="s">
        <v>104</v>
      </c>
      <c r="D10" s="47" t="s">
        <v>105</v>
      </c>
      <c r="E10" s="48" t="s">
        <v>21</v>
      </c>
      <c r="F10" s="63">
        <v>7.94</v>
      </c>
      <c r="G10" s="64">
        <f>IF(ISBLANK(G9),"",TRUNC(58.015*(11.5-F10)^1.81))</f>
        <v>577</v>
      </c>
    </row>
    <row r="11" spans="1:7" ht="17.25" customHeight="1">
      <c r="A11" s="62" t="s">
        <v>183</v>
      </c>
      <c r="B11" s="45" t="s">
        <v>72</v>
      </c>
      <c r="C11" s="46" t="s">
        <v>125</v>
      </c>
      <c r="D11" s="47" t="s">
        <v>126</v>
      </c>
      <c r="E11" s="48" t="s">
        <v>21</v>
      </c>
      <c r="F11" s="63">
        <v>8.12</v>
      </c>
      <c r="G11" s="64">
        <f>IF(ISBLANK(G10),"",TRUNC(58.015*(11.5-F11)^1.81))</f>
        <v>525</v>
      </c>
    </row>
    <row r="12" spans="1:7" ht="17.25" customHeight="1">
      <c r="A12" s="62" t="s">
        <v>184</v>
      </c>
      <c r="B12" s="45" t="s">
        <v>119</v>
      </c>
      <c r="C12" s="46" t="s">
        <v>120</v>
      </c>
      <c r="D12" s="47" t="s">
        <v>121</v>
      </c>
      <c r="E12" s="48" t="s">
        <v>21</v>
      </c>
      <c r="F12" s="63">
        <v>8.25</v>
      </c>
      <c r="G12" s="64">
        <f>IF(ISBLANK(G11),"",TRUNC(58.015*(11.5-F12)^1.81))</f>
        <v>489</v>
      </c>
    </row>
    <row r="13" spans="1:7" ht="17.25" customHeight="1">
      <c r="A13" s="62" t="s">
        <v>187</v>
      </c>
      <c r="B13" s="45"/>
      <c r="C13" s="46"/>
      <c r="D13" s="47"/>
      <c r="E13" s="48"/>
      <c r="F13" s="63"/>
      <c r="G13" s="64"/>
    </row>
    <row r="14" spans="2:5" s="53" customFormat="1" ht="5.25">
      <c r="B14" s="54"/>
      <c r="E14" s="55"/>
    </row>
    <row r="15" spans="2:7" ht="12.75">
      <c r="B15" s="56" t="s">
        <v>45</v>
      </c>
      <c r="C15" s="51"/>
      <c r="D15" s="56" t="s">
        <v>173</v>
      </c>
      <c r="E15" s="57" t="s">
        <v>174</v>
      </c>
      <c r="F15" s="51" t="s">
        <v>181</v>
      </c>
      <c r="G15" s="57"/>
    </row>
    <row r="16" spans="2:5" s="53" customFormat="1" ht="5.25">
      <c r="B16" s="54"/>
      <c r="E16" s="55"/>
    </row>
    <row r="17" spans="1:7" ht="12.75">
      <c r="A17" s="58" t="s">
        <v>176</v>
      </c>
      <c r="B17" s="59" t="s">
        <v>3</v>
      </c>
      <c r="C17" s="60" t="s">
        <v>4</v>
      </c>
      <c r="D17" s="58" t="s">
        <v>177</v>
      </c>
      <c r="E17" s="58" t="s">
        <v>178</v>
      </c>
      <c r="F17" s="61" t="s">
        <v>179</v>
      </c>
      <c r="G17" s="61" t="s">
        <v>180</v>
      </c>
    </row>
    <row r="18" spans="1:7" ht="17.25" customHeight="1">
      <c r="A18" s="62" t="s">
        <v>175</v>
      </c>
      <c r="B18" s="45" t="s">
        <v>110</v>
      </c>
      <c r="C18" s="46" t="s">
        <v>54</v>
      </c>
      <c r="D18" s="47">
        <v>34505</v>
      </c>
      <c r="E18" s="48" t="s">
        <v>19</v>
      </c>
      <c r="F18" s="63">
        <v>7.76</v>
      </c>
      <c r="G18" s="64">
        <f>IF(ISBLANK(G17),"",TRUNC(58.015*(11.5-F18)^1.81))</f>
        <v>631</v>
      </c>
    </row>
    <row r="19" spans="1:7" ht="17.25" customHeight="1">
      <c r="A19" s="62" t="s">
        <v>181</v>
      </c>
      <c r="B19" s="45" t="s">
        <v>100</v>
      </c>
      <c r="C19" s="46" t="s">
        <v>101</v>
      </c>
      <c r="D19" s="47" t="s">
        <v>102</v>
      </c>
      <c r="E19" s="48" t="s">
        <v>21</v>
      </c>
      <c r="F19" s="63">
        <v>7.83</v>
      </c>
      <c r="G19" s="64">
        <f>IF(ISBLANK(G18),"",TRUNC(58.015*(11.5-F19)^1.81))</f>
        <v>610</v>
      </c>
    </row>
    <row r="20" spans="1:7" ht="17.25" customHeight="1">
      <c r="A20" s="62" t="s">
        <v>182</v>
      </c>
      <c r="B20" s="45" t="s">
        <v>154</v>
      </c>
      <c r="C20" s="46" t="s">
        <v>155</v>
      </c>
      <c r="D20" s="47">
        <v>34014</v>
      </c>
      <c r="E20" s="48" t="s">
        <v>157</v>
      </c>
      <c r="F20" s="63">
        <v>7.95</v>
      </c>
      <c r="G20" s="64">
        <f>IF(ISBLANK(G19),"",TRUNC(58.015*(11.5-F20)^1.81))</f>
        <v>574</v>
      </c>
    </row>
    <row r="21" spans="1:7" ht="17.25" customHeight="1">
      <c r="A21" s="62" t="s">
        <v>183</v>
      </c>
      <c r="B21" s="45" t="s">
        <v>56</v>
      </c>
      <c r="C21" s="46" t="s">
        <v>116</v>
      </c>
      <c r="D21" s="47" t="s">
        <v>117</v>
      </c>
      <c r="E21" s="48" t="s">
        <v>21</v>
      </c>
      <c r="F21" s="63">
        <v>7.53</v>
      </c>
      <c r="G21" s="64">
        <f>IF(ISBLANK(G20),"",TRUNC(58.015*(11.5-F21)^1.81))</f>
        <v>703</v>
      </c>
    </row>
    <row r="22" spans="1:7" ht="17.25" customHeight="1">
      <c r="A22" s="62" t="s">
        <v>184</v>
      </c>
      <c r="B22" s="45" t="s">
        <v>122</v>
      </c>
      <c r="C22" s="46" t="s">
        <v>123</v>
      </c>
      <c r="D22" s="47" t="s">
        <v>124</v>
      </c>
      <c r="E22" s="48" t="s">
        <v>21</v>
      </c>
      <c r="F22" s="63">
        <v>7.82</v>
      </c>
      <c r="G22" s="64">
        <f>IF(ISBLANK(G21),"",TRUNC(58.015*(11.5-F22)^1.81))</f>
        <v>613</v>
      </c>
    </row>
    <row r="23" spans="1:7" ht="17.25" customHeight="1">
      <c r="A23" s="62" t="s">
        <v>187</v>
      </c>
      <c r="B23" s="45"/>
      <c r="C23" s="46"/>
      <c r="D23" s="47"/>
      <c r="E23" s="48"/>
      <c r="F23" s="63"/>
      <c r="G23" s="64"/>
    </row>
    <row r="24" spans="2:5" s="53" customFormat="1" ht="5.25">
      <c r="B24" s="54"/>
      <c r="E24" s="55"/>
    </row>
    <row r="25" spans="2:7" ht="12.75">
      <c r="B25" s="56" t="s">
        <v>45</v>
      </c>
      <c r="C25" s="51"/>
      <c r="D25" s="56" t="s">
        <v>173</v>
      </c>
      <c r="E25" s="57" t="s">
        <v>174</v>
      </c>
      <c r="F25" s="51" t="s">
        <v>182</v>
      </c>
      <c r="G25" s="57"/>
    </row>
    <row r="26" spans="2:5" s="53" customFormat="1" ht="5.25">
      <c r="B26" s="54"/>
      <c r="E26" s="55"/>
    </row>
    <row r="27" spans="1:7" ht="12.75">
      <c r="A27" s="58" t="s">
        <v>176</v>
      </c>
      <c r="B27" s="59" t="s">
        <v>3</v>
      </c>
      <c r="C27" s="60" t="s">
        <v>4</v>
      </c>
      <c r="D27" s="58" t="s">
        <v>177</v>
      </c>
      <c r="E27" s="58" t="s">
        <v>178</v>
      </c>
      <c r="F27" s="61" t="s">
        <v>179</v>
      </c>
      <c r="G27" s="61" t="s">
        <v>180</v>
      </c>
    </row>
    <row r="28" spans="1:7" ht="17.25" customHeight="1">
      <c r="A28" s="62" t="s">
        <v>175</v>
      </c>
      <c r="B28" s="45" t="s">
        <v>209</v>
      </c>
      <c r="C28" s="46" t="s">
        <v>210</v>
      </c>
      <c r="D28" s="47">
        <v>34629</v>
      </c>
      <c r="E28" s="48" t="s">
        <v>19</v>
      </c>
      <c r="F28" s="63">
        <v>7.8</v>
      </c>
      <c r="G28" s="64">
        <f>IF(ISBLANK(G27),"",TRUNC(58.015*(11.5-F28)^1.81))</f>
        <v>619</v>
      </c>
    </row>
    <row r="29" spans="1:7" ht="17.25" customHeight="1">
      <c r="A29" s="62" t="s">
        <v>181</v>
      </c>
      <c r="B29" s="45" t="s">
        <v>205</v>
      </c>
      <c r="C29" s="46" t="s">
        <v>206</v>
      </c>
      <c r="D29" s="47" t="s">
        <v>202</v>
      </c>
      <c r="E29" s="48" t="s">
        <v>37</v>
      </c>
      <c r="F29" s="63">
        <v>7.7</v>
      </c>
      <c r="G29" s="64">
        <f>IF(ISBLANK(G28),"",TRUNC(58.015*(11.5-F29)^1.81))</f>
        <v>650</v>
      </c>
    </row>
    <row r="30" spans="1:7" ht="17.25" customHeight="1">
      <c r="A30" s="62" t="s">
        <v>182</v>
      </c>
      <c r="B30" s="45" t="s">
        <v>212</v>
      </c>
      <c r="C30" s="46" t="s">
        <v>213</v>
      </c>
      <c r="D30" s="47">
        <v>34551</v>
      </c>
      <c r="E30" s="48" t="s">
        <v>19</v>
      </c>
      <c r="F30" s="63">
        <v>8.33</v>
      </c>
      <c r="G30" s="64">
        <f>IF(ISBLANK(G29),"",TRUNC(58.015*(11.5-F30)^1.81))</f>
        <v>468</v>
      </c>
    </row>
    <row r="31" spans="1:7" ht="17.25" customHeight="1">
      <c r="A31" s="62" t="s">
        <v>183</v>
      </c>
      <c r="B31" s="45" t="s">
        <v>216</v>
      </c>
      <c r="C31" s="46" t="s">
        <v>217</v>
      </c>
      <c r="D31" s="47">
        <v>34783</v>
      </c>
      <c r="E31" s="48" t="s">
        <v>19</v>
      </c>
      <c r="F31" s="63" t="s">
        <v>44</v>
      </c>
      <c r="G31" s="121" t="e">
        <f>IF(ISBLANK(G30),"",TRUNC(58.015*(11.5-F31)^1.81))</f>
        <v>#VALUE!</v>
      </c>
    </row>
    <row r="32" spans="1:7" ht="17.25" customHeight="1">
      <c r="A32" s="62" t="s">
        <v>184</v>
      </c>
      <c r="B32" s="45" t="s">
        <v>95</v>
      </c>
      <c r="C32" s="46" t="s">
        <v>96</v>
      </c>
      <c r="D32" s="47" t="s">
        <v>91</v>
      </c>
      <c r="E32" s="48" t="s">
        <v>37</v>
      </c>
      <c r="F32" s="63">
        <v>7.9</v>
      </c>
      <c r="G32" s="64">
        <f>IF(ISBLANK(G31),"",TRUNC(58.015*(11.5-F32)^1.81))</f>
        <v>589</v>
      </c>
    </row>
    <row r="33" spans="1:7" ht="17.25" customHeight="1">
      <c r="A33" s="62" t="s">
        <v>187</v>
      </c>
      <c r="B33" s="45"/>
      <c r="C33" s="46"/>
      <c r="D33" s="47"/>
      <c r="E33" s="48"/>
      <c r="F33" s="63"/>
      <c r="G33" s="64"/>
    </row>
    <row r="34" spans="2:5" s="53" customFormat="1" ht="5.25">
      <c r="B34" s="54"/>
      <c r="E34" s="55"/>
    </row>
    <row r="35" spans="2:7" ht="12.75">
      <c r="B35" s="56" t="s">
        <v>45</v>
      </c>
      <c r="C35" s="51"/>
      <c r="D35" s="56" t="s">
        <v>173</v>
      </c>
      <c r="E35" s="57" t="s">
        <v>174</v>
      </c>
      <c r="F35" s="51" t="s">
        <v>183</v>
      </c>
      <c r="G35" s="57"/>
    </row>
    <row r="36" spans="2:5" s="53" customFormat="1" ht="5.25">
      <c r="B36" s="54"/>
      <c r="E36" s="55"/>
    </row>
    <row r="37" spans="1:7" ht="12.75">
      <c r="A37" s="58" t="s">
        <v>176</v>
      </c>
      <c r="B37" s="59" t="s">
        <v>3</v>
      </c>
      <c r="C37" s="60" t="s">
        <v>4</v>
      </c>
      <c r="D37" s="58" t="s">
        <v>177</v>
      </c>
      <c r="E37" s="58" t="s">
        <v>178</v>
      </c>
      <c r="F37" s="61" t="s">
        <v>179</v>
      </c>
      <c r="G37" s="61" t="s">
        <v>180</v>
      </c>
    </row>
    <row r="38" spans="1:7" ht="17.25" customHeight="1">
      <c r="A38" s="62" t="s">
        <v>175</v>
      </c>
      <c r="B38" s="45" t="s">
        <v>92</v>
      </c>
      <c r="C38" s="46" t="s">
        <v>211</v>
      </c>
      <c r="D38" s="47">
        <v>34610</v>
      </c>
      <c r="E38" s="48" t="s">
        <v>19</v>
      </c>
      <c r="F38" s="63">
        <v>8.11</v>
      </c>
      <c r="G38" s="64">
        <f aca="true" t="shared" si="0" ref="G38:G43">IF(ISBLANK(G37),"",TRUNC(58.015*(11.5-F38)^1.81))</f>
        <v>528</v>
      </c>
    </row>
    <row r="39" spans="1:7" ht="17.25" customHeight="1">
      <c r="A39" s="62" t="s">
        <v>181</v>
      </c>
      <c r="B39" s="45" t="s">
        <v>214</v>
      </c>
      <c r="C39" s="46" t="s">
        <v>215</v>
      </c>
      <c r="D39" s="47">
        <v>34903</v>
      </c>
      <c r="E39" s="48" t="s">
        <v>19</v>
      </c>
      <c r="F39" s="63">
        <v>7.82</v>
      </c>
      <c r="G39" s="64">
        <f t="shared" si="0"/>
        <v>613</v>
      </c>
    </row>
    <row r="40" spans="1:7" ht="17.25" customHeight="1">
      <c r="A40" s="62" t="s">
        <v>182</v>
      </c>
      <c r="B40" s="45" t="s">
        <v>218</v>
      </c>
      <c r="C40" s="46" t="s">
        <v>219</v>
      </c>
      <c r="D40" s="47">
        <v>35663</v>
      </c>
      <c r="E40" s="48" t="s">
        <v>19</v>
      </c>
      <c r="F40" s="63">
        <v>9.47</v>
      </c>
      <c r="G40" s="64">
        <f t="shared" si="0"/>
        <v>208</v>
      </c>
    </row>
    <row r="41" spans="1:7" ht="17.25" customHeight="1">
      <c r="A41" s="62" t="s">
        <v>183</v>
      </c>
      <c r="B41" s="45" t="s">
        <v>93</v>
      </c>
      <c r="C41" s="46" t="s">
        <v>94</v>
      </c>
      <c r="D41" s="47" t="s">
        <v>90</v>
      </c>
      <c r="E41" s="48" t="s">
        <v>37</v>
      </c>
      <c r="F41" s="63">
        <v>7.53</v>
      </c>
      <c r="G41" s="64">
        <f t="shared" si="0"/>
        <v>703</v>
      </c>
    </row>
    <row r="42" spans="1:7" ht="17.25" customHeight="1">
      <c r="A42" s="62" t="s">
        <v>184</v>
      </c>
      <c r="B42" s="45"/>
      <c r="C42" s="46"/>
      <c r="D42" s="47"/>
      <c r="E42" s="48"/>
      <c r="F42" s="63"/>
      <c r="G42" s="64">
        <f t="shared" si="0"/>
        <v>4823</v>
      </c>
    </row>
    <row r="43" spans="1:7" ht="17.25" customHeight="1">
      <c r="A43" s="62" t="s">
        <v>187</v>
      </c>
      <c r="B43" s="45"/>
      <c r="C43" s="46"/>
      <c r="D43" s="47"/>
      <c r="E43" s="48"/>
      <c r="F43" s="63"/>
      <c r="G43" s="64">
        <f t="shared" si="0"/>
        <v>4823</v>
      </c>
    </row>
    <row r="44" spans="1:7" ht="17.25" customHeight="1">
      <c r="A44" s="65"/>
      <c r="B44" s="106"/>
      <c r="C44" s="107"/>
      <c r="E44" s="31"/>
      <c r="F44" s="66"/>
      <c r="G44" s="109"/>
    </row>
    <row r="45" spans="1:7" ht="17.25" customHeight="1">
      <c r="A45" s="65"/>
      <c r="B45" s="106"/>
      <c r="C45" s="107"/>
      <c r="E45" s="31"/>
      <c r="F45" s="66"/>
      <c r="G45" s="109"/>
    </row>
    <row r="46" spans="1:7" ht="17.25" customHeight="1">
      <c r="A46" s="65"/>
      <c r="B46" s="106"/>
      <c r="C46" s="107"/>
      <c r="D46" s="108"/>
      <c r="E46" s="31"/>
      <c r="F46" s="66"/>
      <c r="G46" s="109"/>
    </row>
    <row r="47" spans="1:7" ht="17.25" customHeight="1">
      <c r="A47" s="65"/>
      <c r="B47" s="106"/>
      <c r="C47" s="107"/>
      <c r="D47" s="108"/>
      <c r="E47" s="31"/>
      <c r="F47" s="66"/>
      <c r="G47" s="109"/>
    </row>
    <row r="48" spans="1:7" ht="17.25" customHeight="1">
      <c r="A48" s="65"/>
      <c r="B48" s="106"/>
      <c r="C48" s="107"/>
      <c r="D48" s="108"/>
      <c r="E48" s="31"/>
      <c r="F48" s="66"/>
      <c r="G48" s="109"/>
    </row>
    <row r="49" spans="1:7" ht="17.25" customHeight="1">
      <c r="A49" s="65"/>
      <c r="B49" s="106"/>
      <c r="C49" s="107"/>
      <c r="D49" s="108"/>
      <c r="E49" s="31"/>
      <c r="F49" s="66"/>
      <c r="G49" s="109"/>
    </row>
    <row r="50" spans="1:7" ht="17.25" customHeight="1">
      <c r="A50" s="65"/>
      <c r="B50" s="106"/>
      <c r="C50" s="107"/>
      <c r="D50" s="108"/>
      <c r="E50" s="31"/>
      <c r="F50" s="66"/>
      <c r="G50" s="109"/>
    </row>
    <row r="51" spans="1:7" ht="17.25" customHeight="1">
      <c r="A51" s="65"/>
      <c r="B51" s="106"/>
      <c r="C51" s="107"/>
      <c r="D51" s="108"/>
      <c r="E51" s="31"/>
      <c r="F51" s="66"/>
      <c r="G51" s="109"/>
    </row>
    <row r="52" spans="1:7" ht="17.25" customHeight="1">
      <c r="A52" s="65"/>
      <c r="B52" s="106"/>
      <c r="C52" s="107"/>
      <c r="D52" s="108"/>
      <c r="E52" s="31"/>
      <c r="F52" s="66"/>
      <c r="G52" s="109"/>
    </row>
    <row r="53" spans="1:7" ht="17.25" customHeight="1">
      <c r="A53" s="65"/>
      <c r="B53" s="106"/>
      <c r="C53" s="107"/>
      <c r="D53" s="108"/>
      <c r="E53" s="31"/>
      <c r="F53" s="66"/>
      <c r="G53" s="109"/>
    </row>
    <row r="54" spans="2:5" s="53" customFormat="1" ht="5.25">
      <c r="B54" s="54"/>
      <c r="E54" s="55"/>
    </row>
    <row r="55" spans="2:7" ht="12.75">
      <c r="B55" s="56" t="s">
        <v>45</v>
      </c>
      <c r="C55" s="51"/>
      <c r="D55" s="56" t="s">
        <v>185</v>
      </c>
      <c r="E55" s="57" t="s">
        <v>174</v>
      </c>
      <c r="F55" s="51" t="s">
        <v>175</v>
      </c>
      <c r="G55" s="57"/>
    </row>
    <row r="56" spans="2:5" s="53" customFormat="1" ht="5.25">
      <c r="B56" s="54"/>
      <c r="E56" s="55"/>
    </row>
    <row r="57" spans="1:7" ht="12.75">
      <c r="A57" s="58" t="s">
        <v>176</v>
      </c>
      <c r="B57" s="59" t="s">
        <v>3</v>
      </c>
      <c r="C57" s="60" t="s">
        <v>4</v>
      </c>
      <c r="D57" s="58" t="s">
        <v>177</v>
      </c>
      <c r="E57" s="58" t="s">
        <v>178</v>
      </c>
      <c r="F57" s="61" t="s">
        <v>179</v>
      </c>
      <c r="G57" s="61" t="s">
        <v>180</v>
      </c>
    </row>
    <row r="58" spans="1:7" ht="18" customHeight="1">
      <c r="A58" s="62" t="s">
        <v>175</v>
      </c>
      <c r="B58" s="45" t="s">
        <v>56</v>
      </c>
      <c r="C58" s="46" t="s">
        <v>63</v>
      </c>
      <c r="D58" s="47">
        <v>33395</v>
      </c>
      <c r="E58" s="48" t="s">
        <v>19</v>
      </c>
      <c r="F58" s="63">
        <v>7.68</v>
      </c>
      <c r="G58" s="64">
        <f aca="true" t="shared" si="1" ref="G58:G63">IF(ISBLANK(F58),"",TRUNC(58.015*(11.5-F58)^1.81))</f>
        <v>656</v>
      </c>
    </row>
    <row r="59" spans="1:7" ht="18" customHeight="1">
      <c r="A59" s="62" t="s">
        <v>181</v>
      </c>
      <c r="B59" s="45" t="s">
        <v>53</v>
      </c>
      <c r="C59" s="46" t="s">
        <v>54</v>
      </c>
      <c r="D59" s="47" t="s">
        <v>99</v>
      </c>
      <c r="E59" s="48" t="s">
        <v>21</v>
      </c>
      <c r="F59" s="63">
        <v>7.34</v>
      </c>
      <c r="G59" s="64">
        <f t="shared" si="1"/>
        <v>765</v>
      </c>
    </row>
    <row r="60" spans="1:8" ht="17.25" customHeight="1">
      <c r="A60" s="62" t="s">
        <v>182</v>
      </c>
      <c r="B60" s="45" t="s">
        <v>76</v>
      </c>
      <c r="C60" s="46" t="s">
        <v>77</v>
      </c>
      <c r="D60" s="47" t="s">
        <v>78</v>
      </c>
      <c r="E60" s="48" t="s">
        <v>19</v>
      </c>
      <c r="F60" s="63">
        <v>7.52</v>
      </c>
      <c r="G60" s="64">
        <f t="shared" si="1"/>
        <v>706</v>
      </c>
      <c r="H60" s="53"/>
    </row>
    <row r="61" spans="1:7" ht="17.25" customHeight="1">
      <c r="A61" s="62" t="s">
        <v>183</v>
      </c>
      <c r="B61" s="45" t="s">
        <v>61</v>
      </c>
      <c r="C61" s="46" t="s">
        <v>162</v>
      </c>
      <c r="D61" s="47">
        <v>33628</v>
      </c>
      <c r="E61" s="48" t="s">
        <v>55</v>
      </c>
      <c r="F61" s="63">
        <v>7.91</v>
      </c>
      <c r="G61" s="64">
        <f t="shared" si="1"/>
        <v>586</v>
      </c>
    </row>
    <row r="62" spans="1:7" ht="17.25" customHeight="1">
      <c r="A62" s="62" t="s">
        <v>184</v>
      </c>
      <c r="B62" s="45" t="s">
        <v>65</v>
      </c>
      <c r="C62" s="46" t="s">
        <v>66</v>
      </c>
      <c r="D62" s="47" t="s">
        <v>67</v>
      </c>
      <c r="E62" s="48" t="s">
        <v>21</v>
      </c>
      <c r="F62" s="63">
        <v>7.86</v>
      </c>
      <c r="G62" s="64">
        <f t="shared" si="1"/>
        <v>601</v>
      </c>
    </row>
    <row r="63" spans="1:7" ht="17.25" customHeight="1">
      <c r="A63" s="62" t="s">
        <v>187</v>
      </c>
      <c r="B63" s="45" t="s">
        <v>232</v>
      </c>
      <c r="C63" s="46" t="s">
        <v>233</v>
      </c>
      <c r="D63" s="47">
        <v>33533</v>
      </c>
      <c r="E63" s="48" t="s">
        <v>230</v>
      </c>
      <c r="F63" s="63">
        <v>7.85</v>
      </c>
      <c r="G63" s="64">
        <f t="shared" si="1"/>
        <v>604</v>
      </c>
    </row>
    <row r="64" spans="2:8" s="53" customFormat="1" ht="12.75">
      <c r="B64" s="54"/>
      <c r="E64" s="55"/>
      <c r="H64" s="44"/>
    </row>
    <row r="65" spans="2:7" ht="12.75">
      <c r="B65" s="56" t="s">
        <v>45</v>
      </c>
      <c r="C65" s="51"/>
      <c r="D65" s="56" t="s">
        <v>185</v>
      </c>
      <c r="E65" s="57" t="s">
        <v>174</v>
      </c>
      <c r="F65" s="51" t="s">
        <v>181</v>
      </c>
      <c r="G65" s="57"/>
    </row>
    <row r="66" spans="2:8" s="53" customFormat="1" ht="12.75">
      <c r="B66" s="54"/>
      <c r="E66" s="55"/>
      <c r="H66" s="44"/>
    </row>
    <row r="67" spans="1:7" ht="12.75">
      <c r="A67" s="58" t="s">
        <v>176</v>
      </c>
      <c r="B67" s="59" t="s">
        <v>3</v>
      </c>
      <c r="C67" s="60" t="s">
        <v>4</v>
      </c>
      <c r="D67" s="58" t="s">
        <v>177</v>
      </c>
      <c r="E67" s="58" t="s">
        <v>178</v>
      </c>
      <c r="F67" s="61" t="s">
        <v>179</v>
      </c>
      <c r="G67" s="61" t="s">
        <v>180</v>
      </c>
    </row>
    <row r="68" spans="1:7" ht="17.25" customHeight="1">
      <c r="A68" s="62" t="s">
        <v>175</v>
      </c>
      <c r="B68" s="45" t="s">
        <v>143</v>
      </c>
      <c r="C68" s="46" t="s">
        <v>144</v>
      </c>
      <c r="D68" s="47">
        <v>33469</v>
      </c>
      <c r="E68" s="48" t="s">
        <v>19</v>
      </c>
      <c r="F68" s="63">
        <v>7.49</v>
      </c>
      <c r="G68" s="64">
        <f aca="true" t="shared" si="2" ref="G68:G73">IF(ISBLANK(F68),"",TRUNC(58.015*(11.5-F68)^1.81))</f>
        <v>716</v>
      </c>
    </row>
    <row r="69" spans="1:7" ht="17.25" customHeight="1">
      <c r="A69" s="62" t="s">
        <v>181</v>
      </c>
      <c r="B69" s="45" t="s">
        <v>50</v>
      </c>
      <c r="C69" s="46" t="s">
        <v>51</v>
      </c>
      <c r="D69" s="47" t="s">
        <v>52</v>
      </c>
      <c r="E69" s="48" t="s">
        <v>21</v>
      </c>
      <c r="F69" s="63">
        <v>7.55</v>
      </c>
      <c r="G69" s="64">
        <f t="shared" si="2"/>
        <v>697</v>
      </c>
    </row>
    <row r="70" spans="1:8" ht="17.25" customHeight="1">
      <c r="A70" s="62" t="s">
        <v>182</v>
      </c>
      <c r="B70" s="45" t="s">
        <v>84</v>
      </c>
      <c r="C70" s="46" t="s">
        <v>87</v>
      </c>
      <c r="D70" s="47">
        <v>33241</v>
      </c>
      <c r="E70" s="48" t="s">
        <v>55</v>
      </c>
      <c r="F70" s="63">
        <v>7.99</v>
      </c>
      <c r="G70" s="64">
        <f t="shared" si="2"/>
        <v>563</v>
      </c>
      <c r="H70" s="53"/>
    </row>
    <row r="71" spans="1:7" ht="17.25" customHeight="1">
      <c r="A71" s="62" t="s">
        <v>183</v>
      </c>
      <c r="B71" s="45" t="s">
        <v>149</v>
      </c>
      <c r="C71" s="46" t="s">
        <v>150</v>
      </c>
      <c r="D71" s="47">
        <v>33714</v>
      </c>
      <c r="E71" s="48" t="s">
        <v>19</v>
      </c>
      <c r="F71" s="63">
        <v>7.45</v>
      </c>
      <c r="G71" s="64">
        <f t="shared" si="2"/>
        <v>729</v>
      </c>
    </row>
    <row r="72" spans="1:7" ht="17.25" customHeight="1">
      <c r="A72" s="62" t="s">
        <v>184</v>
      </c>
      <c r="B72" s="45" t="s">
        <v>110</v>
      </c>
      <c r="C72" s="46" t="s">
        <v>111</v>
      </c>
      <c r="D72" s="47" t="s">
        <v>112</v>
      </c>
      <c r="E72" s="48" t="s">
        <v>21</v>
      </c>
      <c r="F72" s="63">
        <v>7.98</v>
      </c>
      <c r="G72" s="64">
        <f t="shared" si="2"/>
        <v>565</v>
      </c>
    </row>
    <row r="73" spans="1:7" ht="17.25" customHeight="1">
      <c r="A73" s="62" t="s">
        <v>187</v>
      </c>
      <c r="B73" s="45"/>
      <c r="C73" s="46"/>
      <c r="D73" s="47"/>
      <c r="E73" s="48"/>
      <c r="F73" s="63"/>
      <c r="G73" s="64">
        <f t="shared" si="2"/>
      </c>
    </row>
    <row r="74" spans="2:5" s="53" customFormat="1" ht="5.25">
      <c r="B74" s="54"/>
      <c r="E74" s="55"/>
    </row>
    <row r="75" spans="2:7" ht="12.75">
      <c r="B75" s="56" t="s">
        <v>45</v>
      </c>
      <c r="C75" s="51"/>
      <c r="D75" s="56" t="s">
        <v>185</v>
      </c>
      <c r="E75" s="57" t="s">
        <v>174</v>
      </c>
      <c r="F75" s="51" t="s">
        <v>182</v>
      </c>
      <c r="G75" s="57"/>
    </row>
    <row r="76" spans="2:5" s="53" customFormat="1" ht="5.25">
      <c r="B76" s="54"/>
      <c r="E76" s="55"/>
    </row>
    <row r="77" spans="1:7" ht="12.75">
      <c r="A77" s="58" t="s">
        <v>176</v>
      </c>
      <c r="B77" s="59" t="s">
        <v>3</v>
      </c>
      <c r="C77" s="60" t="s">
        <v>4</v>
      </c>
      <c r="D77" s="58" t="s">
        <v>177</v>
      </c>
      <c r="E77" s="58" t="s">
        <v>178</v>
      </c>
      <c r="F77" s="61" t="s">
        <v>179</v>
      </c>
      <c r="G77" s="61" t="s">
        <v>180</v>
      </c>
    </row>
    <row r="78" spans="1:7" ht="17.25" customHeight="1">
      <c r="A78" s="62" t="s">
        <v>175</v>
      </c>
      <c r="B78" s="45" t="s">
        <v>56</v>
      </c>
      <c r="C78" s="46" t="s">
        <v>57</v>
      </c>
      <c r="D78" s="47" t="s">
        <v>58</v>
      </c>
      <c r="E78" s="48" t="s">
        <v>21</v>
      </c>
      <c r="F78" s="63">
        <v>7.81</v>
      </c>
      <c r="G78" s="64">
        <f aca="true" t="shared" si="3" ref="G78:G83">IF(ISBLANK(F78),"",TRUNC(58.015*(11.5-F78)^1.81))</f>
        <v>616</v>
      </c>
    </row>
    <row r="79" spans="1:7" ht="17.25" customHeight="1">
      <c r="A79" s="62" t="s">
        <v>181</v>
      </c>
      <c r="B79" s="45" t="s">
        <v>92</v>
      </c>
      <c r="C79" s="46" t="s">
        <v>87</v>
      </c>
      <c r="D79" s="47" t="s">
        <v>88</v>
      </c>
      <c r="E79" s="48" t="s">
        <v>37</v>
      </c>
      <c r="F79" s="63" t="s">
        <v>44</v>
      </c>
      <c r="G79" s="64"/>
    </row>
    <row r="80" spans="1:7" ht="17.25" customHeight="1">
      <c r="A80" s="62" t="s">
        <v>182</v>
      </c>
      <c r="B80" s="45" t="s">
        <v>70</v>
      </c>
      <c r="C80" s="46" t="s">
        <v>71</v>
      </c>
      <c r="D80" s="47">
        <v>33294</v>
      </c>
      <c r="E80" s="48" t="s">
        <v>19</v>
      </c>
      <c r="F80" s="63">
        <v>7.63</v>
      </c>
      <c r="G80" s="64">
        <f t="shared" si="3"/>
        <v>671</v>
      </c>
    </row>
    <row r="81" spans="1:7" ht="17.25" customHeight="1">
      <c r="A81" s="62" t="s">
        <v>183</v>
      </c>
      <c r="B81" s="45" t="s">
        <v>73</v>
      </c>
      <c r="C81" s="46" t="s">
        <v>74</v>
      </c>
      <c r="D81" s="47" t="s">
        <v>75</v>
      </c>
      <c r="E81" s="48" t="s">
        <v>21</v>
      </c>
      <c r="F81" s="63">
        <v>7.33</v>
      </c>
      <c r="G81" s="64">
        <f t="shared" si="3"/>
        <v>769</v>
      </c>
    </row>
    <row r="82" spans="1:7" ht="17.25" customHeight="1">
      <c r="A82" s="62" t="s">
        <v>184</v>
      </c>
      <c r="B82" s="45" t="s">
        <v>228</v>
      </c>
      <c r="C82" s="46" t="s">
        <v>229</v>
      </c>
      <c r="D82" s="47">
        <v>33911</v>
      </c>
      <c r="E82" s="48" t="s">
        <v>230</v>
      </c>
      <c r="F82" s="122">
        <v>7.4</v>
      </c>
      <c r="G82" s="64">
        <f t="shared" si="3"/>
        <v>745</v>
      </c>
    </row>
    <row r="83" spans="1:7" ht="17.25" customHeight="1">
      <c r="A83" s="62" t="s">
        <v>187</v>
      </c>
      <c r="B83" s="45"/>
      <c r="C83" s="46"/>
      <c r="D83" s="47"/>
      <c r="E83" s="48"/>
      <c r="F83" s="63"/>
      <c r="G83" s="64">
        <f t="shared" si="3"/>
      </c>
    </row>
    <row r="84" spans="2:5" s="53" customFormat="1" ht="5.25">
      <c r="B84" s="54"/>
      <c r="E84" s="55"/>
    </row>
    <row r="85" spans="2:7" ht="12.75">
      <c r="B85" s="56" t="s">
        <v>45</v>
      </c>
      <c r="C85" s="51"/>
      <c r="D85" s="56" t="s">
        <v>79</v>
      </c>
      <c r="E85" s="57" t="s">
        <v>174</v>
      </c>
      <c r="F85" s="51" t="s">
        <v>175</v>
      </c>
      <c r="G85" s="57"/>
    </row>
    <row r="86" spans="2:5" s="53" customFormat="1" ht="5.25">
      <c r="B86" s="54"/>
      <c r="E86" s="55"/>
    </row>
    <row r="87" spans="1:7" ht="12.75">
      <c r="A87" s="58" t="s">
        <v>176</v>
      </c>
      <c r="B87" s="59" t="s">
        <v>3</v>
      </c>
      <c r="C87" s="60" t="s">
        <v>4</v>
      </c>
      <c r="D87" s="58" t="s">
        <v>177</v>
      </c>
      <c r="E87" s="58" t="s">
        <v>178</v>
      </c>
      <c r="F87" s="61" t="s">
        <v>179</v>
      </c>
      <c r="G87" s="61" t="s">
        <v>180</v>
      </c>
    </row>
    <row r="88" spans="1:7" ht="17.25" customHeight="1">
      <c r="A88" s="62" t="s">
        <v>175</v>
      </c>
      <c r="B88" s="45" t="s">
        <v>62</v>
      </c>
      <c r="C88" s="46" t="s">
        <v>80</v>
      </c>
      <c r="D88" s="47" t="s">
        <v>81</v>
      </c>
      <c r="E88" s="48" t="s">
        <v>21</v>
      </c>
      <c r="F88" s="63">
        <v>7.54</v>
      </c>
      <c r="G88" s="64">
        <f aca="true" t="shared" si="4" ref="G88:G93">IF(ISBLANK(F88),"",TRUNC(58.015*(11.5-F88)^1.81))</f>
        <v>700</v>
      </c>
    </row>
    <row r="89" spans="1:7" ht="17.25" customHeight="1">
      <c r="A89" s="62" t="s">
        <v>181</v>
      </c>
      <c r="B89" s="45" t="s">
        <v>82</v>
      </c>
      <c r="C89" s="46" t="s">
        <v>83</v>
      </c>
      <c r="D89" s="47" t="s">
        <v>151</v>
      </c>
      <c r="E89" s="48" t="s">
        <v>19</v>
      </c>
      <c r="F89" s="63">
        <v>7.32</v>
      </c>
      <c r="G89" s="64">
        <f t="shared" si="4"/>
        <v>772</v>
      </c>
    </row>
    <row r="90" spans="1:7" ht="17.25" customHeight="1">
      <c r="A90" s="62" t="s">
        <v>182</v>
      </c>
      <c r="B90" s="45" t="s">
        <v>106</v>
      </c>
      <c r="C90" s="46" t="s">
        <v>107</v>
      </c>
      <c r="D90" s="47" t="s">
        <v>108</v>
      </c>
      <c r="E90" s="48" t="s">
        <v>21</v>
      </c>
      <c r="F90" s="63">
        <v>7.55</v>
      </c>
      <c r="G90" s="64">
        <f t="shared" si="4"/>
        <v>697</v>
      </c>
    </row>
    <row r="91" spans="1:7" ht="17.25" customHeight="1">
      <c r="A91" s="62" t="s">
        <v>183</v>
      </c>
      <c r="B91" s="45" t="s">
        <v>68</v>
      </c>
      <c r="C91" s="46" t="s">
        <v>135</v>
      </c>
      <c r="D91" s="47" t="s">
        <v>136</v>
      </c>
      <c r="E91" s="48" t="s">
        <v>21</v>
      </c>
      <c r="F91" s="63">
        <v>7.49</v>
      </c>
      <c r="G91" s="64">
        <f t="shared" si="4"/>
        <v>716</v>
      </c>
    </row>
    <row r="92" spans="1:7" ht="17.25" customHeight="1">
      <c r="A92" s="62" t="s">
        <v>184</v>
      </c>
      <c r="B92" s="45" t="s">
        <v>234</v>
      </c>
      <c r="C92" s="46" t="s">
        <v>235</v>
      </c>
      <c r="D92" s="47">
        <v>32017</v>
      </c>
      <c r="E92" s="48" t="s">
        <v>230</v>
      </c>
      <c r="F92" s="63">
        <v>7.45</v>
      </c>
      <c r="G92" s="64">
        <f t="shared" si="4"/>
        <v>729</v>
      </c>
    </row>
    <row r="93" spans="1:7" ht="17.25" customHeight="1">
      <c r="A93" s="62" t="s">
        <v>187</v>
      </c>
      <c r="B93" s="45" t="s">
        <v>236</v>
      </c>
      <c r="C93" s="46" t="s">
        <v>237</v>
      </c>
      <c r="D93" s="47">
        <v>32769</v>
      </c>
      <c r="E93" s="48" t="s">
        <v>230</v>
      </c>
      <c r="F93" s="63">
        <v>7.42</v>
      </c>
      <c r="G93" s="64">
        <f t="shared" si="4"/>
        <v>739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44" customWidth="1"/>
    <col min="2" max="2" width="12.00390625" style="44" bestFit="1" customWidth="1"/>
    <col min="3" max="3" width="14.28125" style="44" customWidth="1"/>
    <col min="4" max="4" width="10.28125" style="44" customWidth="1"/>
    <col min="5" max="5" width="11.8515625" style="44" customWidth="1"/>
    <col min="6" max="8" width="5.57421875" style="83" customWidth="1"/>
    <col min="9" max="9" width="6.57421875" style="67" customWidth="1"/>
    <col min="10" max="10" width="6.421875" style="44" customWidth="1"/>
    <col min="11" max="16384" width="9.140625" style="44" customWidth="1"/>
  </cols>
  <sheetData>
    <row r="1" spans="2:9" ht="18.75">
      <c r="B1" s="49"/>
      <c r="D1" s="1" t="s">
        <v>170</v>
      </c>
      <c r="E1" s="50"/>
      <c r="F1" s="44"/>
      <c r="G1" s="44"/>
      <c r="H1" s="44"/>
      <c r="I1" s="44"/>
    </row>
    <row r="2" spans="2:10" ht="18.75">
      <c r="B2" s="52"/>
      <c r="D2" s="49" t="s">
        <v>171</v>
      </c>
      <c r="F2" s="44"/>
      <c r="G2" s="44"/>
      <c r="H2" s="44"/>
      <c r="J2" s="57" t="s">
        <v>186</v>
      </c>
    </row>
    <row r="3" spans="2:10" s="53" customFormat="1" ht="12.75">
      <c r="B3" s="54"/>
      <c r="E3" s="55"/>
      <c r="J3" s="57" t="s">
        <v>19</v>
      </c>
    </row>
    <row r="4" spans="2:9" ht="15.75">
      <c r="B4" s="68" t="s">
        <v>188</v>
      </c>
      <c r="D4" s="56" t="s">
        <v>173</v>
      </c>
      <c r="F4" s="44"/>
      <c r="G4" s="44"/>
      <c r="H4" s="44"/>
      <c r="I4" s="44"/>
    </row>
    <row r="5" spans="2:5" s="53" customFormat="1" ht="6" thickBot="1">
      <c r="B5" s="54"/>
      <c r="E5" s="55"/>
    </row>
    <row r="6" spans="6:8" ht="13.5" thickBot="1">
      <c r="F6" s="129" t="s">
        <v>189</v>
      </c>
      <c r="G6" s="130"/>
      <c r="H6" s="131"/>
    </row>
    <row r="7" spans="1:10" ht="13.5" thickBot="1">
      <c r="A7" s="69" t="s">
        <v>190</v>
      </c>
      <c r="B7" s="70" t="s">
        <v>3</v>
      </c>
      <c r="C7" s="71" t="s">
        <v>4</v>
      </c>
      <c r="D7" s="72" t="s">
        <v>177</v>
      </c>
      <c r="E7" s="73" t="s">
        <v>178</v>
      </c>
      <c r="F7" s="74">
        <v>1</v>
      </c>
      <c r="G7" s="75">
        <v>2</v>
      </c>
      <c r="H7" s="76">
        <v>3</v>
      </c>
      <c r="I7" s="77" t="s">
        <v>179</v>
      </c>
      <c r="J7" s="78" t="s">
        <v>180</v>
      </c>
    </row>
    <row r="8" spans="1:10" ht="19.5" customHeight="1">
      <c r="A8" s="62" t="s">
        <v>175</v>
      </c>
      <c r="B8" s="45" t="s">
        <v>103</v>
      </c>
      <c r="C8" s="46" t="s">
        <v>104</v>
      </c>
      <c r="D8" s="47" t="s">
        <v>105</v>
      </c>
      <c r="E8" s="48" t="s">
        <v>21</v>
      </c>
      <c r="F8" s="63">
        <v>5.67</v>
      </c>
      <c r="G8" s="63">
        <v>5.87</v>
      </c>
      <c r="H8" s="63">
        <v>5.51</v>
      </c>
      <c r="I8" s="82">
        <f aca="true" t="shared" si="0" ref="I8:I19">MAX(F8:H8)</f>
        <v>5.87</v>
      </c>
      <c r="J8" s="12">
        <f>IF(ISBLANK(J7),"",TRUNC(0.14354*(I8*100-220)^1.4))</f>
        <v>559</v>
      </c>
    </row>
    <row r="9" spans="1:10" ht="19.5" customHeight="1">
      <c r="A9" s="62" t="s">
        <v>181</v>
      </c>
      <c r="B9" s="45" t="s">
        <v>56</v>
      </c>
      <c r="C9" s="46" t="s">
        <v>116</v>
      </c>
      <c r="D9" s="47" t="s">
        <v>117</v>
      </c>
      <c r="E9" s="48" t="s">
        <v>21</v>
      </c>
      <c r="F9" s="63">
        <v>5.16</v>
      </c>
      <c r="G9" s="63">
        <v>5.1</v>
      </c>
      <c r="H9" s="63">
        <v>5.27</v>
      </c>
      <c r="I9" s="82">
        <f t="shared" si="0"/>
        <v>5.27</v>
      </c>
      <c r="J9" s="12">
        <f>IF(ISBLANK(J8),"",TRUNC(0.14354*(I9*100-220)^1.4))</f>
        <v>435</v>
      </c>
    </row>
    <row r="10" spans="1:10" ht="19.5" customHeight="1">
      <c r="A10" s="62" t="s">
        <v>182</v>
      </c>
      <c r="B10" s="45" t="s">
        <v>72</v>
      </c>
      <c r="C10" s="46" t="s">
        <v>125</v>
      </c>
      <c r="D10" s="47" t="s">
        <v>126</v>
      </c>
      <c r="E10" s="48" t="s">
        <v>21</v>
      </c>
      <c r="F10" s="63">
        <v>5.39</v>
      </c>
      <c r="G10" s="63">
        <v>5.35</v>
      </c>
      <c r="H10" s="63">
        <v>5.39</v>
      </c>
      <c r="I10" s="82">
        <f t="shared" si="0"/>
        <v>5.39</v>
      </c>
      <c r="J10" s="12">
        <f>IF(ISBLANK(J7),"",TRUNC(0.14354*(I10*100-220)^1.4))</f>
        <v>459</v>
      </c>
    </row>
    <row r="11" spans="1:10" ht="19.5" customHeight="1">
      <c r="A11" s="62" t="s">
        <v>183</v>
      </c>
      <c r="B11" s="45" t="s">
        <v>119</v>
      </c>
      <c r="C11" s="46" t="s">
        <v>120</v>
      </c>
      <c r="D11" s="47" t="s">
        <v>121</v>
      </c>
      <c r="E11" s="48" t="s">
        <v>21</v>
      </c>
      <c r="F11" s="63" t="s">
        <v>240</v>
      </c>
      <c r="G11" s="63">
        <v>5.4</v>
      </c>
      <c r="H11" s="63">
        <v>5.63</v>
      </c>
      <c r="I11" s="82">
        <f t="shared" si="0"/>
        <v>5.63</v>
      </c>
      <c r="J11" s="12">
        <f>IF(ISBLANK(J9),"",TRUNC(0.14354*(I11*100-220)^1.4))</f>
        <v>508</v>
      </c>
    </row>
    <row r="12" spans="1:10" ht="19.5" customHeight="1">
      <c r="A12" s="62" t="s">
        <v>184</v>
      </c>
      <c r="B12" s="45" t="s">
        <v>122</v>
      </c>
      <c r="C12" s="46" t="s">
        <v>123</v>
      </c>
      <c r="D12" s="47" t="s">
        <v>124</v>
      </c>
      <c r="E12" s="48" t="s">
        <v>21</v>
      </c>
      <c r="F12" s="63">
        <v>5.49</v>
      </c>
      <c r="G12" s="63">
        <v>5.76</v>
      </c>
      <c r="H12" s="63">
        <v>5.92</v>
      </c>
      <c r="I12" s="82">
        <f t="shared" si="0"/>
        <v>5.92</v>
      </c>
      <c r="J12" s="12">
        <f>IF(ISBLANK(J11),"",TRUNC(0.14354*(I12*100-220)^1.4))</f>
        <v>569</v>
      </c>
    </row>
    <row r="13" spans="1:10" ht="19.5" customHeight="1">
      <c r="A13" s="62" t="s">
        <v>187</v>
      </c>
      <c r="B13" s="45" t="s">
        <v>84</v>
      </c>
      <c r="C13" s="46" t="s">
        <v>152</v>
      </c>
      <c r="D13" s="47">
        <v>34520</v>
      </c>
      <c r="E13" s="48" t="s">
        <v>19</v>
      </c>
      <c r="F13" s="63">
        <v>5.65</v>
      </c>
      <c r="G13" s="63">
        <v>5.54</v>
      </c>
      <c r="H13" s="63" t="s">
        <v>240</v>
      </c>
      <c r="I13" s="82">
        <f t="shared" si="0"/>
        <v>5.65</v>
      </c>
      <c r="J13" s="12">
        <f>IF(ISBLANK(J12),"",TRUNC(0.14354*(I13*100-220)^1.4))</f>
        <v>512</v>
      </c>
    </row>
    <row r="14" spans="1:10" ht="19.5" customHeight="1">
      <c r="A14" s="62" t="s">
        <v>191</v>
      </c>
      <c r="B14" s="45" t="s">
        <v>93</v>
      </c>
      <c r="C14" s="46" t="s">
        <v>94</v>
      </c>
      <c r="D14" s="47" t="s">
        <v>90</v>
      </c>
      <c r="E14" s="48" t="s">
        <v>37</v>
      </c>
      <c r="F14" s="63">
        <v>5.86</v>
      </c>
      <c r="G14" s="63">
        <v>4.46</v>
      </c>
      <c r="H14" s="63">
        <v>5.57</v>
      </c>
      <c r="I14" s="82">
        <f t="shared" si="0"/>
        <v>5.86</v>
      </c>
      <c r="J14" s="12">
        <f>IF(ISBLANK(J13),"",TRUNC(0.14354*(I14*100-220)^1.4))</f>
        <v>556</v>
      </c>
    </row>
    <row r="15" spans="1:10" ht="19.5" customHeight="1">
      <c r="A15" s="62" t="s">
        <v>192</v>
      </c>
      <c r="B15" s="45" t="s">
        <v>95</v>
      </c>
      <c r="C15" s="46" t="s">
        <v>96</v>
      </c>
      <c r="D15" s="47" t="s">
        <v>91</v>
      </c>
      <c r="E15" s="48" t="s">
        <v>37</v>
      </c>
      <c r="F15" s="63" t="s">
        <v>240</v>
      </c>
      <c r="G15" s="63" t="s">
        <v>240</v>
      </c>
      <c r="H15" s="63">
        <v>5.29</v>
      </c>
      <c r="I15" s="82">
        <f t="shared" si="0"/>
        <v>5.29</v>
      </c>
      <c r="J15" s="12">
        <f>IF(ISBLANK(J14),"",TRUNC(0.14354*(I15*100-220)^1.4))</f>
        <v>439</v>
      </c>
    </row>
    <row r="16" spans="1:10" ht="19.5" customHeight="1">
      <c r="A16" s="62" t="s">
        <v>193</v>
      </c>
      <c r="B16" s="45" t="s">
        <v>154</v>
      </c>
      <c r="C16" s="46" t="s">
        <v>155</v>
      </c>
      <c r="D16" s="47">
        <v>34014</v>
      </c>
      <c r="E16" s="48" t="s">
        <v>157</v>
      </c>
      <c r="F16" s="63">
        <v>5.88</v>
      </c>
      <c r="G16" s="63">
        <v>5.75</v>
      </c>
      <c r="H16" s="63">
        <v>5.98</v>
      </c>
      <c r="I16" s="82">
        <f t="shared" si="0"/>
        <v>5.98</v>
      </c>
      <c r="J16" s="12">
        <f>IF(ISBLANK(J15),"",TRUNC(0.14354*(I16*100-220)^1.4))</f>
        <v>582</v>
      </c>
    </row>
    <row r="17" spans="1:10" ht="19.5" customHeight="1">
      <c r="A17" s="62" t="s">
        <v>194</v>
      </c>
      <c r="B17" s="45" t="s">
        <v>113</v>
      </c>
      <c r="C17" s="46" t="s">
        <v>114</v>
      </c>
      <c r="D17" s="47" t="s">
        <v>115</v>
      </c>
      <c r="E17" s="48" t="s">
        <v>21</v>
      </c>
      <c r="F17" s="63">
        <v>5.97</v>
      </c>
      <c r="G17" s="63">
        <v>5.69</v>
      </c>
      <c r="H17" s="63">
        <v>5.72</v>
      </c>
      <c r="I17" s="82">
        <f t="shared" si="0"/>
        <v>5.97</v>
      </c>
      <c r="J17" s="12">
        <f>IF(ISBLANK(#REF!),"",TRUNC(0.14354*(I17*100-220)^1.4))</f>
        <v>580</v>
      </c>
    </row>
    <row r="18" spans="1:10" ht="19.5" customHeight="1">
      <c r="A18" s="62" t="s">
        <v>195</v>
      </c>
      <c r="B18" s="45" t="s">
        <v>100</v>
      </c>
      <c r="C18" s="46" t="s">
        <v>101</v>
      </c>
      <c r="D18" s="47" t="s">
        <v>102</v>
      </c>
      <c r="E18" s="48" t="s">
        <v>21</v>
      </c>
      <c r="F18" s="63">
        <v>5.39</v>
      </c>
      <c r="G18" s="63" t="s">
        <v>240</v>
      </c>
      <c r="H18" s="63">
        <v>4.77</v>
      </c>
      <c r="I18" s="82">
        <f t="shared" si="0"/>
        <v>5.39</v>
      </c>
      <c r="J18" s="12">
        <f>IF(ISBLANK(J17),"",TRUNC(0.14354*(I18*100-220)^1.4))</f>
        <v>459</v>
      </c>
    </row>
    <row r="19" spans="1:10" ht="19.5" customHeight="1">
      <c r="A19" s="62" t="s">
        <v>196</v>
      </c>
      <c r="B19" s="45" t="s">
        <v>212</v>
      </c>
      <c r="C19" s="46" t="s">
        <v>213</v>
      </c>
      <c r="D19" s="47">
        <v>34551</v>
      </c>
      <c r="E19" s="48" t="s">
        <v>19</v>
      </c>
      <c r="F19" s="63" t="s">
        <v>240</v>
      </c>
      <c r="G19" s="63" t="s">
        <v>240</v>
      </c>
      <c r="H19" s="63">
        <v>5.2</v>
      </c>
      <c r="I19" s="82">
        <f t="shared" si="0"/>
        <v>5.2</v>
      </c>
      <c r="J19" s="12">
        <f>IF(ISBLANK(J18),"",TRUNC(0.14354*(I19*100-220)^1.4))</f>
        <v>421</v>
      </c>
    </row>
    <row r="20" spans="1:10" ht="19.5" customHeight="1">
      <c r="A20" s="62" t="s">
        <v>197</v>
      </c>
      <c r="B20" s="45" t="s">
        <v>92</v>
      </c>
      <c r="C20" s="46" t="s">
        <v>211</v>
      </c>
      <c r="D20" s="47">
        <v>34610</v>
      </c>
      <c r="E20" s="48" t="s">
        <v>19</v>
      </c>
      <c r="F20" s="63">
        <v>4.68</v>
      </c>
      <c r="G20" s="63">
        <v>4.66</v>
      </c>
      <c r="H20" s="63">
        <v>4.47</v>
      </c>
      <c r="I20" s="82">
        <f aca="true" t="shared" si="1" ref="I20:I25">MAX(F20:H20)</f>
        <v>4.68</v>
      </c>
      <c r="J20" s="12">
        <f>IF(ISBLANK(#REF!),"",TRUNC(0.14354*(I20*100-220)^1.4))</f>
        <v>323</v>
      </c>
    </row>
    <row r="21" spans="1:10" ht="19.5" customHeight="1">
      <c r="A21" s="62" t="s">
        <v>198</v>
      </c>
      <c r="B21" s="45" t="s">
        <v>214</v>
      </c>
      <c r="C21" s="46" t="s">
        <v>215</v>
      </c>
      <c r="D21" s="47">
        <v>34903</v>
      </c>
      <c r="E21" s="48" t="s">
        <v>19</v>
      </c>
      <c r="F21" s="63">
        <v>4.56</v>
      </c>
      <c r="G21" s="63">
        <v>5.02</v>
      </c>
      <c r="H21" s="63">
        <v>4.84</v>
      </c>
      <c r="I21" s="82">
        <f t="shared" si="1"/>
        <v>5.02</v>
      </c>
      <c r="J21" s="12">
        <f>IF(ISBLANK(#REF!),"",TRUNC(0.14354*(I21*100-220)^1.4))</f>
        <v>386</v>
      </c>
    </row>
    <row r="22" spans="1:10" ht="19.5" customHeight="1">
      <c r="A22" s="62" t="s">
        <v>221</v>
      </c>
      <c r="B22" s="45" t="s">
        <v>218</v>
      </c>
      <c r="C22" s="46" t="s">
        <v>219</v>
      </c>
      <c r="D22" s="47">
        <v>35663</v>
      </c>
      <c r="E22" s="48" t="s">
        <v>19</v>
      </c>
      <c r="F22" s="63">
        <v>3.52</v>
      </c>
      <c r="G22" s="63">
        <v>3.44</v>
      </c>
      <c r="H22" s="63" t="s">
        <v>240</v>
      </c>
      <c r="I22" s="82">
        <f t="shared" si="1"/>
        <v>3.52</v>
      </c>
      <c r="J22" s="12">
        <f>IF(ISBLANK(J21),"",TRUNC(0.14354*(I22*100-220)^1.4))</f>
        <v>133</v>
      </c>
    </row>
    <row r="23" spans="1:10" ht="19.5" customHeight="1">
      <c r="A23" s="62" t="s">
        <v>222</v>
      </c>
      <c r="B23" s="45" t="s">
        <v>209</v>
      </c>
      <c r="C23" s="46" t="s">
        <v>210</v>
      </c>
      <c r="D23" s="47">
        <v>34629</v>
      </c>
      <c r="E23" s="48" t="s">
        <v>19</v>
      </c>
      <c r="F23" s="63">
        <v>5.51</v>
      </c>
      <c r="G23" s="63">
        <v>5.13</v>
      </c>
      <c r="H23" s="63">
        <v>5.37</v>
      </c>
      <c r="I23" s="82">
        <f t="shared" si="1"/>
        <v>5.51</v>
      </c>
      <c r="J23" s="12">
        <f>IF(ISBLANK(J22),"",TRUNC(0.14354*(I23*100-220)^1.4))</f>
        <v>483</v>
      </c>
    </row>
    <row r="24" spans="1:10" ht="19.5" customHeight="1">
      <c r="A24" s="62" t="s">
        <v>223</v>
      </c>
      <c r="B24" s="45" t="s">
        <v>205</v>
      </c>
      <c r="C24" s="46" t="s">
        <v>206</v>
      </c>
      <c r="D24" s="47" t="s">
        <v>202</v>
      </c>
      <c r="E24" s="48" t="s">
        <v>37</v>
      </c>
      <c r="F24" s="63">
        <v>6.09</v>
      </c>
      <c r="G24" s="63">
        <v>6.13</v>
      </c>
      <c r="H24" s="63" t="s">
        <v>240</v>
      </c>
      <c r="I24" s="82">
        <f t="shared" si="1"/>
        <v>6.13</v>
      </c>
      <c r="J24" s="12">
        <f>IF(ISBLANK(J23),"",TRUNC(0.14354*(I24*100-220)^1.4))</f>
        <v>615</v>
      </c>
    </row>
    <row r="25" spans="1:10" ht="19.5" customHeight="1">
      <c r="A25" s="62" t="s">
        <v>224</v>
      </c>
      <c r="B25" s="45" t="s">
        <v>110</v>
      </c>
      <c r="C25" s="46" t="s">
        <v>54</v>
      </c>
      <c r="D25" s="47">
        <v>34505</v>
      </c>
      <c r="E25" s="48" t="s">
        <v>19</v>
      </c>
      <c r="F25" s="63">
        <v>4.43</v>
      </c>
      <c r="G25" s="63">
        <v>4.86</v>
      </c>
      <c r="H25" s="63">
        <v>4.86</v>
      </c>
      <c r="I25" s="82">
        <f t="shared" si="1"/>
        <v>4.86</v>
      </c>
      <c r="J25" s="12">
        <f>IF(ISBLANK(J24),"",TRUNC(0.14354*(I25*100-220)^1.4))</f>
        <v>356</v>
      </c>
    </row>
    <row r="51" spans="2:9" ht="18.75">
      <c r="B51" s="49"/>
      <c r="D51" s="1" t="s">
        <v>170</v>
      </c>
      <c r="E51" s="50"/>
      <c r="F51" s="44"/>
      <c r="G51" s="44"/>
      <c r="H51" s="44"/>
      <c r="I51" s="44"/>
    </row>
    <row r="52" spans="2:10" ht="18.75">
      <c r="B52" s="52"/>
      <c r="D52" s="49" t="s">
        <v>171</v>
      </c>
      <c r="F52" s="44"/>
      <c r="G52" s="44"/>
      <c r="H52" s="44"/>
      <c r="J52" s="57" t="s">
        <v>186</v>
      </c>
    </row>
    <row r="53" spans="2:10" s="53" customFormat="1" ht="12.75">
      <c r="B53" s="54"/>
      <c r="E53" s="55"/>
      <c r="J53" s="57" t="s">
        <v>19</v>
      </c>
    </row>
    <row r="54" spans="2:9" ht="15.75">
      <c r="B54" s="68" t="s">
        <v>188</v>
      </c>
      <c r="D54" s="56" t="s">
        <v>185</v>
      </c>
      <c r="E54" s="57"/>
      <c r="F54" s="44"/>
      <c r="G54" s="44"/>
      <c r="H54" s="44"/>
      <c r="I54" s="44"/>
    </row>
    <row r="55" spans="2:5" s="53" customFormat="1" ht="6" thickBot="1">
      <c r="B55" s="54"/>
      <c r="E55" s="55"/>
    </row>
    <row r="56" spans="6:8" ht="13.5" thickBot="1">
      <c r="F56" s="129" t="s">
        <v>189</v>
      </c>
      <c r="G56" s="130"/>
      <c r="H56" s="131"/>
    </row>
    <row r="57" spans="1:10" ht="13.5" thickBot="1">
      <c r="A57" s="69" t="s">
        <v>190</v>
      </c>
      <c r="B57" s="70" t="s">
        <v>3</v>
      </c>
      <c r="C57" s="71" t="s">
        <v>4</v>
      </c>
      <c r="D57" s="72" t="s">
        <v>177</v>
      </c>
      <c r="E57" s="73" t="s">
        <v>178</v>
      </c>
      <c r="F57" s="74">
        <v>1</v>
      </c>
      <c r="G57" s="75">
        <v>2</v>
      </c>
      <c r="H57" s="76">
        <v>3</v>
      </c>
      <c r="I57" s="77" t="s">
        <v>179</v>
      </c>
      <c r="J57" s="78" t="s">
        <v>180</v>
      </c>
    </row>
    <row r="58" spans="1:10" ht="19.5" customHeight="1">
      <c r="A58" s="62" t="s">
        <v>175</v>
      </c>
      <c r="B58" s="45" t="s">
        <v>92</v>
      </c>
      <c r="C58" s="46" t="s">
        <v>87</v>
      </c>
      <c r="D58" s="47" t="s">
        <v>88</v>
      </c>
      <c r="E58" s="48" t="s">
        <v>37</v>
      </c>
      <c r="F58" s="63">
        <v>5.15</v>
      </c>
      <c r="G58" s="63">
        <v>5.06</v>
      </c>
      <c r="H58" s="63">
        <v>5.12</v>
      </c>
      <c r="I58" s="82">
        <f>MAX(F58:H58)</f>
        <v>5.15</v>
      </c>
      <c r="J58" s="12">
        <f>IF(ISBLANK(I58),"",TRUNC(0.14354*(I58*100-220)^1.4))</f>
        <v>411</v>
      </c>
    </row>
    <row r="59" spans="1:10" ht="19.5" customHeight="1">
      <c r="A59" s="62" t="s">
        <v>181</v>
      </c>
      <c r="B59" s="45" t="s">
        <v>76</v>
      </c>
      <c r="C59" s="46" t="s">
        <v>77</v>
      </c>
      <c r="D59" s="47" t="s">
        <v>78</v>
      </c>
      <c r="E59" s="48" t="s">
        <v>19</v>
      </c>
      <c r="F59" s="63" t="s">
        <v>240</v>
      </c>
      <c r="G59" s="63" t="s">
        <v>240</v>
      </c>
      <c r="H59" s="63">
        <v>6.77</v>
      </c>
      <c r="I59" s="82">
        <f>MAX(F59:H59)</f>
        <v>6.77</v>
      </c>
      <c r="J59" s="12">
        <f aca="true" t="shared" si="2" ref="J59:J72">IF(ISBLANK(I59),"",TRUNC(0.14354*(I59*100-220)^1.4))</f>
        <v>760</v>
      </c>
    </row>
    <row r="60" spans="1:10" ht="19.5" customHeight="1">
      <c r="A60" s="62" t="s">
        <v>182</v>
      </c>
      <c r="B60" s="45" t="s">
        <v>70</v>
      </c>
      <c r="C60" s="46" t="s">
        <v>71</v>
      </c>
      <c r="D60" s="47">
        <v>33294</v>
      </c>
      <c r="E60" s="48" t="s">
        <v>19</v>
      </c>
      <c r="F60" s="63" t="s">
        <v>240</v>
      </c>
      <c r="G60" s="63">
        <v>6.09</v>
      </c>
      <c r="H60" s="63">
        <v>5.6</v>
      </c>
      <c r="I60" s="82">
        <f>MAX(F60:H60)</f>
        <v>6.09</v>
      </c>
      <c r="J60" s="12">
        <f t="shared" si="2"/>
        <v>606</v>
      </c>
    </row>
    <row r="61" spans="1:10" ht="19.5" customHeight="1">
      <c r="A61" s="62" t="s">
        <v>183</v>
      </c>
      <c r="B61" s="45" t="s">
        <v>61</v>
      </c>
      <c r="C61" s="46" t="s">
        <v>162</v>
      </c>
      <c r="D61" s="47">
        <v>33628</v>
      </c>
      <c r="E61" s="48" t="s">
        <v>55</v>
      </c>
      <c r="F61" s="63" t="s">
        <v>240</v>
      </c>
      <c r="G61" s="63" t="s">
        <v>240</v>
      </c>
      <c r="H61" s="63">
        <v>6.03</v>
      </c>
      <c r="I61" s="82">
        <f>MAX(F61:H61)</f>
        <v>6.03</v>
      </c>
      <c r="J61" s="12">
        <f t="shared" si="2"/>
        <v>593</v>
      </c>
    </row>
    <row r="62" spans="1:10" ht="19.5" customHeight="1">
      <c r="A62" s="62" t="s">
        <v>184</v>
      </c>
      <c r="B62" s="45" t="s">
        <v>149</v>
      </c>
      <c r="C62" s="46" t="s">
        <v>150</v>
      </c>
      <c r="D62" s="47">
        <v>33714</v>
      </c>
      <c r="E62" s="48" t="s">
        <v>19</v>
      </c>
      <c r="F62" s="63" t="s">
        <v>240</v>
      </c>
      <c r="G62" s="63" t="s">
        <v>240</v>
      </c>
      <c r="H62" s="63">
        <v>6.39</v>
      </c>
      <c r="I62" s="82">
        <f>MAX(F62:H62)</f>
        <v>6.39</v>
      </c>
      <c r="J62" s="12">
        <f t="shared" si="2"/>
        <v>673</v>
      </c>
    </row>
    <row r="63" spans="1:10" ht="19.5" customHeight="1">
      <c r="A63" s="62" t="s">
        <v>187</v>
      </c>
      <c r="B63" s="45" t="s">
        <v>73</v>
      </c>
      <c r="C63" s="46" t="s">
        <v>74</v>
      </c>
      <c r="D63" s="47" t="s">
        <v>75</v>
      </c>
      <c r="E63" s="48" t="s">
        <v>21</v>
      </c>
      <c r="F63" s="63">
        <v>6.61</v>
      </c>
      <c r="G63" s="63">
        <v>6.08</v>
      </c>
      <c r="H63" s="63" t="s">
        <v>240</v>
      </c>
      <c r="I63" s="82">
        <f aca="true" t="shared" si="3" ref="I63:I70">MAX(F63:H63)</f>
        <v>6.61</v>
      </c>
      <c r="J63" s="12">
        <f t="shared" si="2"/>
        <v>723</v>
      </c>
    </row>
    <row r="64" spans="1:10" ht="19.5" customHeight="1">
      <c r="A64" s="62" t="s">
        <v>191</v>
      </c>
      <c r="B64" s="45" t="s">
        <v>65</v>
      </c>
      <c r="C64" s="46" t="s">
        <v>66</v>
      </c>
      <c r="D64" s="47" t="s">
        <v>67</v>
      </c>
      <c r="E64" s="48" t="s">
        <v>21</v>
      </c>
      <c r="F64" s="63">
        <v>6.11</v>
      </c>
      <c r="G64" s="63">
        <v>6.23</v>
      </c>
      <c r="H64" s="63">
        <v>5.96</v>
      </c>
      <c r="I64" s="82">
        <f t="shared" si="3"/>
        <v>6.23</v>
      </c>
      <c r="J64" s="12">
        <f t="shared" si="2"/>
        <v>637</v>
      </c>
    </row>
    <row r="65" spans="1:10" ht="19.5" customHeight="1">
      <c r="A65" s="62" t="s">
        <v>192</v>
      </c>
      <c r="B65" s="45" t="s">
        <v>110</v>
      </c>
      <c r="C65" s="46" t="s">
        <v>111</v>
      </c>
      <c r="D65" s="47" t="s">
        <v>112</v>
      </c>
      <c r="E65" s="48" t="s">
        <v>21</v>
      </c>
      <c r="F65" s="63" t="s">
        <v>240</v>
      </c>
      <c r="G65" s="63">
        <v>5.34</v>
      </c>
      <c r="H65" s="63">
        <v>5.73</v>
      </c>
      <c r="I65" s="82">
        <f t="shared" si="3"/>
        <v>5.73</v>
      </c>
      <c r="J65" s="12">
        <f t="shared" si="2"/>
        <v>529</v>
      </c>
    </row>
    <row r="66" spans="1:10" ht="19.5" customHeight="1">
      <c r="A66" s="62" t="s">
        <v>193</v>
      </c>
      <c r="B66" s="45" t="s">
        <v>56</v>
      </c>
      <c r="C66" s="46" t="s">
        <v>57</v>
      </c>
      <c r="D66" s="47" t="s">
        <v>58</v>
      </c>
      <c r="E66" s="48" t="s">
        <v>21</v>
      </c>
      <c r="F66" s="63" t="s">
        <v>240</v>
      </c>
      <c r="G66" s="63">
        <v>5.74</v>
      </c>
      <c r="H66" s="63">
        <v>6.1</v>
      </c>
      <c r="I66" s="82">
        <f t="shared" si="3"/>
        <v>6.1</v>
      </c>
      <c r="J66" s="12">
        <f t="shared" si="2"/>
        <v>608</v>
      </c>
    </row>
    <row r="67" spans="1:10" ht="19.5" customHeight="1">
      <c r="A67" s="62" t="s">
        <v>194</v>
      </c>
      <c r="B67" s="45" t="s">
        <v>53</v>
      </c>
      <c r="C67" s="46" t="s">
        <v>54</v>
      </c>
      <c r="D67" s="47" t="s">
        <v>99</v>
      </c>
      <c r="E67" s="48" t="s">
        <v>21</v>
      </c>
      <c r="F67" s="63">
        <v>6.2</v>
      </c>
      <c r="G67" s="63">
        <v>6.38</v>
      </c>
      <c r="H67" s="63" t="s">
        <v>240</v>
      </c>
      <c r="I67" s="82">
        <f t="shared" si="3"/>
        <v>6.38</v>
      </c>
      <c r="J67" s="12">
        <f t="shared" si="2"/>
        <v>670</v>
      </c>
    </row>
    <row r="68" spans="1:10" ht="19.5" customHeight="1">
      <c r="A68" s="62" t="s">
        <v>195</v>
      </c>
      <c r="B68" s="45" t="s">
        <v>50</v>
      </c>
      <c r="C68" s="46" t="s">
        <v>51</v>
      </c>
      <c r="D68" s="47" t="s">
        <v>52</v>
      </c>
      <c r="E68" s="48" t="s">
        <v>21</v>
      </c>
      <c r="F68" s="63">
        <v>6.39</v>
      </c>
      <c r="G68" s="63">
        <v>6.44</v>
      </c>
      <c r="H68" s="63">
        <v>6.28</v>
      </c>
      <c r="I68" s="82">
        <f t="shared" si="3"/>
        <v>6.44</v>
      </c>
      <c r="J68" s="12">
        <f t="shared" si="2"/>
        <v>684</v>
      </c>
    </row>
    <row r="69" spans="1:10" ht="19.5" customHeight="1">
      <c r="A69" s="62" t="s">
        <v>196</v>
      </c>
      <c r="B69" s="45" t="s">
        <v>56</v>
      </c>
      <c r="C69" s="46" t="s">
        <v>63</v>
      </c>
      <c r="D69" s="47">
        <v>33395</v>
      </c>
      <c r="E69" s="48" t="s">
        <v>19</v>
      </c>
      <c r="F69" s="63">
        <v>6.57</v>
      </c>
      <c r="G69" s="63">
        <v>6.4</v>
      </c>
      <c r="H69" s="63" t="s">
        <v>240</v>
      </c>
      <c r="I69" s="82">
        <f t="shared" si="3"/>
        <v>6.57</v>
      </c>
      <c r="J69" s="12">
        <f t="shared" si="2"/>
        <v>713</v>
      </c>
    </row>
    <row r="70" spans="1:10" ht="19.5" customHeight="1">
      <c r="A70" s="62" t="s">
        <v>197</v>
      </c>
      <c r="B70" s="45" t="s">
        <v>143</v>
      </c>
      <c r="C70" s="46" t="s">
        <v>144</v>
      </c>
      <c r="D70" s="47">
        <v>33469</v>
      </c>
      <c r="E70" s="48" t="s">
        <v>19</v>
      </c>
      <c r="F70" s="63">
        <v>6.07</v>
      </c>
      <c r="G70" s="63">
        <v>5.95</v>
      </c>
      <c r="H70" s="63" t="s">
        <v>240</v>
      </c>
      <c r="I70" s="82">
        <f t="shared" si="3"/>
        <v>6.07</v>
      </c>
      <c r="J70" s="12">
        <f t="shared" si="2"/>
        <v>602</v>
      </c>
    </row>
    <row r="71" spans="1:10" ht="19.5" customHeight="1">
      <c r="A71" s="62" t="s">
        <v>198</v>
      </c>
      <c r="B71" s="45" t="s">
        <v>232</v>
      </c>
      <c r="C71" s="46" t="s">
        <v>233</v>
      </c>
      <c r="D71" s="47">
        <v>33533</v>
      </c>
      <c r="E71" s="48" t="s">
        <v>230</v>
      </c>
      <c r="F71" s="63">
        <v>4.98</v>
      </c>
      <c r="G71" s="63">
        <v>5.87</v>
      </c>
      <c r="H71" s="63">
        <v>6.15</v>
      </c>
      <c r="I71" s="82">
        <f aca="true" t="shared" si="4" ref="I71:I78">MAX(F71:H71)</f>
        <v>6.15</v>
      </c>
      <c r="J71" s="12">
        <f t="shared" si="2"/>
        <v>619</v>
      </c>
    </row>
    <row r="72" spans="1:10" ht="19.5" customHeight="1">
      <c r="A72" s="62" t="s">
        <v>221</v>
      </c>
      <c r="B72" s="45" t="s">
        <v>228</v>
      </c>
      <c r="C72" s="46" t="s">
        <v>229</v>
      </c>
      <c r="D72" s="47">
        <v>33911</v>
      </c>
      <c r="E72" s="48" t="s">
        <v>230</v>
      </c>
      <c r="F72" s="63">
        <v>6.46</v>
      </c>
      <c r="G72" s="63">
        <v>6.39</v>
      </c>
      <c r="H72" s="63" t="s">
        <v>240</v>
      </c>
      <c r="I72" s="82">
        <f t="shared" si="4"/>
        <v>6.46</v>
      </c>
      <c r="J72" s="12">
        <f t="shared" si="2"/>
        <v>688</v>
      </c>
    </row>
    <row r="74" spans="1:10" ht="19.5" customHeight="1">
      <c r="A74" s="62" t="s">
        <v>175</v>
      </c>
      <c r="B74" s="45" t="s">
        <v>82</v>
      </c>
      <c r="C74" s="46" t="s">
        <v>83</v>
      </c>
      <c r="D74" s="47" t="s">
        <v>151</v>
      </c>
      <c r="E74" s="48" t="s">
        <v>19</v>
      </c>
      <c r="F74" s="63" t="s">
        <v>44</v>
      </c>
      <c r="G74" s="63"/>
      <c r="H74" s="63"/>
      <c r="I74" s="82">
        <f t="shared" si="4"/>
        <v>0</v>
      </c>
      <c r="J74" s="89"/>
    </row>
    <row r="75" spans="1:10" ht="19.5" customHeight="1">
      <c r="A75" s="62" t="s">
        <v>181</v>
      </c>
      <c r="B75" s="45" t="s">
        <v>106</v>
      </c>
      <c r="C75" s="46" t="s">
        <v>107</v>
      </c>
      <c r="D75" s="47" t="s">
        <v>108</v>
      </c>
      <c r="E75" s="48" t="s">
        <v>21</v>
      </c>
      <c r="F75" s="63" t="s">
        <v>240</v>
      </c>
      <c r="G75" s="63">
        <v>6.16</v>
      </c>
      <c r="H75" s="63">
        <v>5.73</v>
      </c>
      <c r="I75" s="82">
        <f t="shared" si="4"/>
        <v>6.16</v>
      </c>
      <c r="J75" s="12">
        <f aca="true" t="shared" si="5" ref="J75:J80">IF(ISBLANK(I75),"",TRUNC(0.14354*(I75*100-220)^1.4))</f>
        <v>621</v>
      </c>
    </row>
    <row r="76" spans="1:10" ht="19.5" customHeight="1">
      <c r="A76" s="62" t="s">
        <v>182</v>
      </c>
      <c r="B76" s="45" t="s">
        <v>68</v>
      </c>
      <c r="C76" s="46" t="s">
        <v>135</v>
      </c>
      <c r="D76" s="47" t="s">
        <v>136</v>
      </c>
      <c r="E76" s="48" t="s">
        <v>21</v>
      </c>
      <c r="F76" s="63" t="s">
        <v>240</v>
      </c>
      <c r="G76" s="63">
        <v>6.16</v>
      </c>
      <c r="H76" s="63">
        <v>5.73</v>
      </c>
      <c r="I76" s="82">
        <f t="shared" si="4"/>
        <v>6.16</v>
      </c>
      <c r="J76" s="12">
        <f t="shared" si="5"/>
        <v>621</v>
      </c>
    </row>
    <row r="77" spans="1:10" ht="19.5" customHeight="1">
      <c r="A77" s="62" t="s">
        <v>183</v>
      </c>
      <c r="B77" s="45" t="s">
        <v>62</v>
      </c>
      <c r="C77" s="46" t="s">
        <v>80</v>
      </c>
      <c r="D77" s="47" t="s">
        <v>81</v>
      </c>
      <c r="E77" s="48" t="s">
        <v>21</v>
      </c>
      <c r="F77" s="63" t="s">
        <v>240</v>
      </c>
      <c r="G77" s="63" t="s">
        <v>240</v>
      </c>
      <c r="H77" s="63">
        <v>6.46</v>
      </c>
      <c r="I77" s="82">
        <f t="shared" si="4"/>
        <v>6.46</v>
      </c>
      <c r="J77" s="12">
        <f t="shared" si="5"/>
        <v>688</v>
      </c>
    </row>
    <row r="78" spans="1:10" ht="19.5" customHeight="1">
      <c r="A78" s="62" t="s">
        <v>184</v>
      </c>
      <c r="B78" s="45" t="s">
        <v>234</v>
      </c>
      <c r="C78" s="46" t="s">
        <v>235</v>
      </c>
      <c r="D78" s="47">
        <v>32017</v>
      </c>
      <c r="E78" s="48" t="s">
        <v>230</v>
      </c>
      <c r="F78" s="63">
        <v>6.21</v>
      </c>
      <c r="G78" s="63">
        <v>6.34</v>
      </c>
      <c r="H78" s="63">
        <v>6.28</v>
      </c>
      <c r="I78" s="82">
        <f t="shared" si="4"/>
        <v>6.34</v>
      </c>
      <c r="J78" s="12">
        <f t="shared" si="5"/>
        <v>661</v>
      </c>
    </row>
    <row r="79" spans="1:10" ht="19.5" customHeight="1">
      <c r="A79" s="62" t="s">
        <v>187</v>
      </c>
      <c r="B79" s="45" t="s">
        <v>236</v>
      </c>
      <c r="C79" s="46" t="s">
        <v>237</v>
      </c>
      <c r="D79" s="47">
        <v>32769</v>
      </c>
      <c r="E79" s="48" t="s">
        <v>230</v>
      </c>
      <c r="F79" s="63">
        <v>5.8</v>
      </c>
      <c r="G79" s="63">
        <v>6.19</v>
      </c>
      <c r="H79" s="63">
        <v>6.02</v>
      </c>
      <c r="I79" s="82">
        <f>MAX(F79:H79)</f>
        <v>6.19</v>
      </c>
      <c r="J79" s="12">
        <f t="shared" si="5"/>
        <v>628</v>
      </c>
    </row>
    <row r="80" spans="1:10" ht="19.5" customHeight="1">
      <c r="A80" s="62"/>
      <c r="B80" s="45" t="s">
        <v>245</v>
      </c>
      <c r="C80" s="46" t="s">
        <v>246</v>
      </c>
      <c r="D80" s="47">
        <v>32298</v>
      </c>
      <c r="E80" s="48" t="s">
        <v>19</v>
      </c>
      <c r="F80" s="63">
        <v>6.9</v>
      </c>
      <c r="G80" s="63">
        <v>6.8</v>
      </c>
      <c r="H80" s="63">
        <v>7</v>
      </c>
      <c r="I80" s="82">
        <f>MAX(F80:H80)</f>
        <v>7</v>
      </c>
      <c r="J80" s="12">
        <f t="shared" si="5"/>
        <v>814</v>
      </c>
    </row>
  </sheetData>
  <sheetProtection/>
  <mergeCells count="2">
    <mergeCell ref="F6:H6"/>
    <mergeCell ref="F56:H56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44" customWidth="1"/>
    <col min="2" max="2" width="12.00390625" style="44" bestFit="1" customWidth="1"/>
    <col min="3" max="3" width="14.28125" style="44" customWidth="1"/>
    <col min="4" max="4" width="10.28125" style="44" customWidth="1"/>
    <col min="5" max="5" width="11.7109375" style="44" customWidth="1"/>
    <col min="6" max="8" width="5.57421875" style="83" customWidth="1"/>
    <col min="9" max="9" width="6.57421875" style="67" customWidth="1"/>
    <col min="10" max="10" width="6.421875" style="44" customWidth="1"/>
    <col min="11" max="16384" width="9.140625" style="44" customWidth="1"/>
  </cols>
  <sheetData>
    <row r="1" spans="2:9" ht="18.75">
      <c r="B1" s="49"/>
      <c r="D1" s="1" t="s">
        <v>170</v>
      </c>
      <c r="E1" s="50"/>
      <c r="F1" s="44"/>
      <c r="G1" s="44"/>
      <c r="H1" s="44"/>
      <c r="I1" s="44"/>
    </row>
    <row r="2" spans="2:10" ht="18.75">
      <c r="B2" s="52"/>
      <c r="D2" s="49" t="s">
        <v>171</v>
      </c>
      <c r="F2" s="44"/>
      <c r="G2" s="44"/>
      <c r="H2" s="44"/>
      <c r="J2" s="57" t="s">
        <v>186</v>
      </c>
    </row>
    <row r="3" spans="2:10" s="53" customFormat="1" ht="12.75">
      <c r="B3" s="54"/>
      <c r="E3" s="55"/>
      <c r="J3" s="57" t="s">
        <v>19</v>
      </c>
    </row>
    <row r="4" spans="2:9" ht="15.75">
      <c r="B4" s="68" t="s">
        <v>199</v>
      </c>
      <c r="D4" s="56" t="s">
        <v>173</v>
      </c>
      <c r="E4" s="57" t="s">
        <v>48</v>
      </c>
      <c r="F4" s="44"/>
      <c r="G4" s="44"/>
      <c r="H4" s="44"/>
      <c r="I4" s="44"/>
    </row>
    <row r="5" spans="2:5" s="53" customFormat="1" ht="6" thickBot="1">
      <c r="B5" s="54"/>
      <c r="E5" s="55"/>
    </row>
    <row r="6" spans="6:8" ht="13.5" thickBot="1">
      <c r="F6" s="129" t="s">
        <v>189</v>
      </c>
      <c r="G6" s="130"/>
      <c r="H6" s="131"/>
    </row>
    <row r="7" spans="1:10" ht="13.5" thickBot="1">
      <c r="A7" s="69" t="s">
        <v>190</v>
      </c>
      <c r="B7" s="70" t="s">
        <v>3</v>
      </c>
      <c r="C7" s="71" t="s">
        <v>4</v>
      </c>
      <c r="D7" s="72" t="s">
        <v>177</v>
      </c>
      <c r="E7" s="73" t="s">
        <v>178</v>
      </c>
      <c r="F7" s="74">
        <v>1</v>
      </c>
      <c r="G7" s="75">
        <v>2</v>
      </c>
      <c r="H7" s="76">
        <v>3</v>
      </c>
      <c r="I7" s="77" t="s">
        <v>179</v>
      </c>
      <c r="J7" s="88" t="s">
        <v>180</v>
      </c>
    </row>
    <row r="8" spans="1:10" ht="19.5" customHeight="1">
      <c r="A8" s="62" t="s">
        <v>175</v>
      </c>
      <c r="B8" s="45" t="s">
        <v>72</v>
      </c>
      <c r="C8" s="46" t="s">
        <v>125</v>
      </c>
      <c r="D8" s="47" t="s">
        <v>126</v>
      </c>
      <c r="E8" s="48" t="s">
        <v>21</v>
      </c>
      <c r="F8" s="63">
        <v>11.09</v>
      </c>
      <c r="G8" s="63">
        <v>9.75</v>
      </c>
      <c r="H8" s="63" t="s">
        <v>240</v>
      </c>
      <c r="I8" s="82">
        <f>MAX(F8:H8)</f>
        <v>11.09</v>
      </c>
      <c r="J8" s="89">
        <f>IF(ISBLANK(I8),"",TRUNC(51.39*(I8-1.5)^1.05))</f>
        <v>551</v>
      </c>
    </row>
    <row r="9" spans="1:10" ht="19.5" customHeight="1">
      <c r="A9" s="62" t="s">
        <v>181</v>
      </c>
      <c r="B9" s="45" t="s">
        <v>119</v>
      </c>
      <c r="C9" s="46" t="s">
        <v>120</v>
      </c>
      <c r="D9" s="47" t="s">
        <v>121</v>
      </c>
      <c r="E9" s="48" t="s">
        <v>21</v>
      </c>
      <c r="F9" s="63">
        <v>8.97</v>
      </c>
      <c r="G9" s="63">
        <v>7.4</v>
      </c>
      <c r="H9" s="63">
        <v>7.82</v>
      </c>
      <c r="I9" s="82">
        <f>MAX(F9:H9)</f>
        <v>8.97</v>
      </c>
      <c r="J9" s="89">
        <f aca="true" t="shared" si="0" ref="J9:J25">IF(ISBLANK(I9),"",TRUNC(51.39*(I9-1.5)^1.05))</f>
        <v>424</v>
      </c>
    </row>
    <row r="10" spans="1:10" ht="19.5" customHeight="1">
      <c r="A10" s="62" t="s">
        <v>182</v>
      </c>
      <c r="B10" s="45" t="s">
        <v>122</v>
      </c>
      <c r="C10" s="46" t="s">
        <v>123</v>
      </c>
      <c r="D10" s="47" t="s">
        <v>124</v>
      </c>
      <c r="E10" s="48" t="s">
        <v>21</v>
      </c>
      <c r="F10" s="63">
        <v>10.36</v>
      </c>
      <c r="G10" s="63">
        <v>10.22</v>
      </c>
      <c r="H10" s="63">
        <v>10.23</v>
      </c>
      <c r="I10" s="82">
        <f>MAX(F10:H10)</f>
        <v>10.36</v>
      </c>
      <c r="J10" s="89">
        <f t="shared" si="0"/>
        <v>507</v>
      </c>
    </row>
    <row r="11" spans="1:10" ht="19.5" customHeight="1">
      <c r="A11" s="62" t="s">
        <v>183</v>
      </c>
      <c r="B11" s="45" t="s">
        <v>84</v>
      </c>
      <c r="C11" s="46" t="s">
        <v>152</v>
      </c>
      <c r="D11" s="47">
        <v>34520</v>
      </c>
      <c r="E11" s="48" t="s">
        <v>19</v>
      </c>
      <c r="F11" s="63">
        <v>7.85</v>
      </c>
      <c r="G11" s="63" t="s">
        <v>240</v>
      </c>
      <c r="H11" s="63">
        <v>7.77</v>
      </c>
      <c r="I11" s="82">
        <f>MAX(F11:H11)</f>
        <v>7.85</v>
      </c>
      <c r="J11" s="89">
        <f t="shared" si="0"/>
        <v>357</v>
      </c>
    </row>
    <row r="12" spans="1:10" ht="19.5" customHeight="1">
      <c r="A12" s="62" t="s">
        <v>184</v>
      </c>
      <c r="B12" s="45" t="s">
        <v>93</v>
      </c>
      <c r="C12" s="46" t="s">
        <v>94</v>
      </c>
      <c r="D12" s="47" t="s">
        <v>90</v>
      </c>
      <c r="E12" s="48" t="s">
        <v>37</v>
      </c>
      <c r="F12" s="63">
        <v>11.09</v>
      </c>
      <c r="G12" s="63">
        <v>9.85</v>
      </c>
      <c r="H12" s="63">
        <v>11.31</v>
      </c>
      <c r="I12" s="82">
        <f>MAX(F12:H12)</f>
        <v>11.31</v>
      </c>
      <c r="J12" s="89">
        <f t="shared" si="0"/>
        <v>565</v>
      </c>
    </row>
    <row r="13" spans="1:10" ht="19.5" customHeight="1">
      <c r="A13" s="62" t="s">
        <v>187</v>
      </c>
      <c r="B13" s="45" t="s">
        <v>95</v>
      </c>
      <c r="C13" s="46" t="s">
        <v>96</v>
      </c>
      <c r="D13" s="47" t="s">
        <v>91</v>
      </c>
      <c r="E13" s="48" t="s">
        <v>37</v>
      </c>
      <c r="F13" s="63">
        <v>9.3</v>
      </c>
      <c r="G13" s="63">
        <v>9.65</v>
      </c>
      <c r="H13" s="63">
        <v>8.85</v>
      </c>
      <c r="I13" s="82">
        <f aca="true" t="shared" si="1" ref="I13:I18">MAX(F13:H13)</f>
        <v>9.65</v>
      </c>
      <c r="J13" s="89">
        <f t="shared" si="0"/>
        <v>465</v>
      </c>
    </row>
    <row r="14" spans="1:10" ht="19.5" customHeight="1">
      <c r="A14" s="62" t="s">
        <v>191</v>
      </c>
      <c r="B14" s="45" t="s">
        <v>154</v>
      </c>
      <c r="C14" s="46" t="s">
        <v>155</v>
      </c>
      <c r="D14" s="47">
        <v>34014</v>
      </c>
      <c r="E14" s="48" t="s">
        <v>157</v>
      </c>
      <c r="F14" s="63">
        <v>12.98</v>
      </c>
      <c r="G14" s="63">
        <v>12.28</v>
      </c>
      <c r="H14" s="63">
        <v>13.07</v>
      </c>
      <c r="I14" s="82">
        <f t="shared" si="1"/>
        <v>13.07</v>
      </c>
      <c r="J14" s="89">
        <f t="shared" si="0"/>
        <v>672</v>
      </c>
    </row>
    <row r="15" spans="1:10" ht="19.5" customHeight="1">
      <c r="A15" s="62" t="s">
        <v>192</v>
      </c>
      <c r="B15" s="45" t="s">
        <v>113</v>
      </c>
      <c r="C15" s="46" t="s">
        <v>114</v>
      </c>
      <c r="D15" s="47" t="s">
        <v>115</v>
      </c>
      <c r="E15" s="48" t="s">
        <v>21</v>
      </c>
      <c r="F15" s="63">
        <v>11.28</v>
      </c>
      <c r="G15" s="63">
        <v>10.83</v>
      </c>
      <c r="H15" s="63">
        <v>10.7</v>
      </c>
      <c r="I15" s="82">
        <f t="shared" si="1"/>
        <v>11.28</v>
      </c>
      <c r="J15" s="89">
        <f t="shared" si="0"/>
        <v>563</v>
      </c>
    </row>
    <row r="16" spans="1:10" ht="19.5" customHeight="1">
      <c r="A16" s="62" t="s">
        <v>193</v>
      </c>
      <c r="B16" s="45" t="s">
        <v>100</v>
      </c>
      <c r="C16" s="46" t="s">
        <v>101</v>
      </c>
      <c r="D16" s="47" t="s">
        <v>102</v>
      </c>
      <c r="E16" s="48" t="s">
        <v>21</v>
      </c>
      <c r="F16" s="63">
        <v>9.43</v>
      </c>
      <c r="G16" s="63">
        <v>9.14</v>
      </c>
      <c r="H16" s="63">
        <v>9.34</v>
      </c>
      <c r="I16" s="82">
        <f t="shared" si="1"/>
        <v>9.43</v>
      </c>
      <c r="J16" s="89">
        <f t="shared" si="0"/>
        <v>451</v>
      </c>
    </row>
    <row r="17" spans="1:10" ht="19.5" customHeight="1">
      <c r="A17" s="62" t="s">
        <v>194</v>
      </c>
      <c r="B17" s="45" t="s">
        <v>103</v>
      </c>
      <c r="C17" s="46" t="s">
        <v>104</v>
      </c>
      <c r="D17" s="47" t="s">
        <v>105</v>
      </c>
      <c r="E17" s="48" t="s">
        <v>21</v>
      </c>
      <c r="F17" s="63">
        <v>8.72</v>
      </c>
      <c r="G17" s="63">
        <v>9.08</v>
      </c>
      <c r="H17" s="63">
        <v>9.1</v>
      </c>
      <c r="I17" s="82">
        <f t="shared" si="1"/>
        <v>9.1</v>
      </c>
      <c r="J17" s="89">
        <f t="shared" si="0"/>
        <v>432</v>
      </c>
    </row>
    <row r="18" spans="1:10" ht="19.5" customHeight="1">
      <c r="A18" s="62" t="s">
        <v>195</v>
      </c>
      <c r="B18" s="45" t="s">
        <v>56</v>
      </c>
      <c r="C18" s="46" t="s">
        <v>116</v>
      </c>
      <c r="D18" s="47" t="s">
        <v>117</v>
      </c>
      <c r="E18" s="48" t="s">
        <v>21</v>
      </c>
      <c r="F18" s="63" t="s">
        <v>240</v>
      </c>
      <c r="G18" s="63">
        <v>9.96</v>
      </c>
      <c r="H18" s="63">
        <v>10.71</v>
      </c>
      <c r="I18" s="82">
        <f t="shared" si="1"/>
        <v>10.71</v>
      </c>
      <c r="J18" s="89">
        <f t="shared" si="0"/>
        <v>528</v>
      </c>
    </row>
    <row r="19" spans="1:10" ht="19.5" customHeight="1">
      <c r="A19" s="62" t="s">
        <v>196</v>
      </c>
      <c r="B19" s="45" t="s">
        <v>92</v>
      </c>
      <c r="C19" s="46" t="s">
        <v>211</v>
      </c>
      <c r="D19" s="47">
        <v>34610</v>
      </c>
      <c r="E19" s="48" t="s">
        <v>19</v>
      </c>
      <c r="F19" s="63">
        <v>7.58</v>
      </c>
      <c r="G19" s="63" t="s">
        <v>240</v>
      </c>
      <c r="H19" s="63">
        <v>8.22</v>
      </c>
      <c r="I19" s="82">
        <f aca="true" t="shared" si="2" ref="I19:I25">MAX(F19:H19)</f>
        <v>8.22</v>
      </c>
      <c r="J19" s="89">
        <f t="shared" si="0"/>
        <v>379</v>
      </c>
    </row>
    <row r="20" spans="1:10" ht="19.5" customHeight="1">
      <c r="A20" s="62" t="s">
        <v>197</v>
      </c>
      <c r="B20" s="45" t="s">
        <v>214</v>
      </c>
      <c r="C20" s="46" t="s">
        <v>215</v>
      </c>
      <c r="D20" s="47">
        <v>34903</v>
      </c>
      <c r="E20" s="48" t="s">
        <v>19</v>
      </c>
      <c r="F20" s="63">
        <v>8.26</v>
      </c>
      <c r="G20" s="63" t="s">
        <v>240</v>
      </c>
      <c r="H20" s="63">
        <v>9.04</v>
      </c>
      <c r="I20" s="82">
        <f t="shared" si="2"/>
        <v>9.04</v>
      </c>
      <c r="J20" s="89">
        <f t="shared" si="0"/>
        <v>428</v>
      </c>
    </row>
    <row r="21" spans="1:10" ht="19.5" customHeight="1">
      <c r="A21" s="62" t="s">
        <v>198</v>
      </c>
      <c r="B21" s="45" t="s">
        <v>218</v>
      </c>
      <c r="C21" s="46" t="s">
        <v>219</v>
      </c>
      <c r="D21" s="47">
        <v>35663</v>
      </c>
      <c r="E21" s="48" t="s">
        <v>19</v>
      </c>
      <c r="F21" s="63">
        <v>4.66</v>
      </c>
      <c r="G21" s="63">
        <v>4.1</v>
      </c>
      <c r="H21" s="63">
        <v>4.14</v>
      </c>
      <c r="I21" s="82">
        <f t="shared" si="2"/>
        <v>4.66</v>
      </c>
      <c r="J21" s="89">
        <f t="shared" si="0"/>
        <v>172</v>
      </c>
    </row>
    <row r="22" spans="1:10" ht="19.5" customHeight="1">
      <c r="A22" s="62" t="s">
        <v>221</v>
      </c>
      <c r="B22" s="45" t="s">
        <v>209</v>
      </c>
      <c r="C22" s="46" t="s">
        <v>210</v>
      </c>
      <c r="D22" s="47">
        <v>34629</v>
      </c>
      <c r="E22" s="48" t="s">
        <v>19</v>
      </c>
      <c r="F22" s="63">
        <v>7.48</v>
      </c>
      <c r="G22" s="63">
        <v>8</v>
      </c>
      <c r="H22" s="63" t="s">
        <v>240</v>
      </c>
      <c r="I22" s="82">
        <f t="shared" si="2"/>
        <v>8</v>
      </c>
      <c r="J22" s="89">
        <f t="shared" si="0"/>
        <v>366</v>
      </c>
    </row>
    <row r="23" spans="1:10" ht="19.5" customHeight="1">
      <c r="A23" s="62" t="s">
        <v>222</v>
      </c>
      <c r="B23" s="45" t="s">
        <v>205</v>
      </c>
      <c r="C23" s="46" t="s">
        <v>206</v>
      </c>
      <c r="D23" s="47" t="s">
        <v>202</v>
      </c>
      <c r="E23" s="48" t="s">
        <v>37</v>
      </c>
      <c r="F23" s="63">
        <v>10.4</v>
      </c>
      <c r="G23" s="63">
        <v>10.11</v>
      </c>
      <c r="H23" s="63">
        <v>10.94</v>
      </c>
      <c r="I23" s="82">
        <f t="shared" si="2"/>
        <v>10.94</v>
      </c>
      <c r="J23" s="89">
        <f t="shared" si="0"/>
        <v>542</v>
      </c>
    </row>
    <row r="24" spans="1:10" ht="19.5" customHeight="1">
      <c r="A24" s="62" t="s">
        <v>223</v>
      </c>
      <c r="B24" s="45" t="s">
        <v>212</v>
      </c>
      <c r="C24" s="46" t="s">
        <v>213</v>
      </c>
      <c r="D24" s="47">
        <v>34551</v>
      </c>
      <c r="E24" s="48" t="s">
        <v>19</v>
      </c>
      <c r="F24" s="63">
        <v>8.37</v>
      </c>
      <c r="G24" s="63">
        <v>9.2</v>
      </c>
      <c r="H24" s="63">
        <v>8.53</v>
      </c>
      <c r="I24" s="82">
        <f t="shared" si="2"/>
        <v>9.2</v>
      </c>
      <c r="J24" s="89">
        <f t="shared" si="0"/>
        <v>438</v>
      </c>
    </row>
    <row r="25" spans="1:10" ht="19.5" customHeight="1">
      <c r="A25" s="62" t="s">
        <v>224</v>
      </c>
      <c r="B25" s="45" t="s">
        <v>110</v>
      </c>
      <c r="C25" s="46" t="s">
        <v>54</v>
      </c>
      <c r="D25" s="47">
        <v>34505</v>
      </c>
      <c r="E25" s="48" t="s">
        <v>19</v>
      </c>
      <c r="F25" s="63">
        <v>10.45</v>
      </c>
      <c r="G25" s="63">
        <v>11.33</v>
      </c>
      <c r="H25" s="63">
        <v>11.83</v>
      </c>
      <c r="I25" s="82">
        <f t="shared" si="2"/>
        <v>11.83</v>
      </c>
      <c r="J25" s="89">
        <f t="shared" si="0"/>
        <v>596</v>
      </c>
    </row>
    <row r="26" spans="1:10" s="90" customFormat="1" ht="19.5" customHeight="1">
      <c r="A26" s="65"/>
      <c r="B26" s="84"/>
      <c r="C26" s="85"/>
      <c r="D26" s="86"/>
      <c r="E26" s="31"/>
      <c r="F26" s="66"/>
      <c r="G26" s="66"/>
      <c r="H26" s="66"/>
      <c r="I26" s="87"/>
      <c r="J26" s="32"/>
    </row>
    <row r="27" spans="1:10" s="90" customFormat="1" ht="19.5" customHeight="1">
      <c r="A27" s="65"/>
      <c r="B27" s="84"/>
      <c r="C27" s="85"/>
      <c r="D27" s="86"/>
      <c r="E27" s="31"/>
      <c r="F27" s="66"/>
      <c r="G27" s="66"/>
      <c r="H27" s="66"/>
      <c r="I27" s="87"/>
      <c r="J27" s="32"/>
    </row>
    <row r="28" spans="1:10" s="90" customFormat="1" ht="19.5" customHeight="1">
      <c r="A28" s="65"/>
      <c r="B28" s="84"/>
      <c r="C28" s="85"/>
      <c r="D28" s="86"/>
      <c r="E28" s="31"/>
      <c r="F28" s="66"/>
      <c r="G28" s="66"/>
      <c r="H28" s="66"/>
      <c r="I28" s="87"/>
      <c r="J28" s="32"/>
    </row>
    <row r="29" spans="1:10" s="90" customFormat="1" ht="19.5" customHeight="1">
      <c r="A29" s="65"/>
      <c r="B29" s="84"/>
      <c r="C29" s="85"/>
      <c r="D29" s="86"/>
      <c r="E29" s="31"/>
      <c r="F29" s="66"/>
      <c r="G29" s="66"/>
      <c r="H29" s="66"/>
      <c r="I29" s="87"/>
      <c r="J29" s="32"/>
    </row>
    <row r="30" spans="1:10" s="90" customFormat="1" ht="19.5" customHeight="1">
      <c r="A30" s="65"/>
      <c r="B30" s="84"/>
      <c r="C30" s="85"/>
      <c r="D30" s="86"/>
      <c r="E30" s="31"/>
      <c r="F30" s="66"/>
      <c r="G30" s="66"/>
      <c r="H30" s="66"/>
      <c r="I30" s="87"/>
      <c r="J30" s="32"/>
    </row>
    <row r="31" spans="1:10" s="90" customFormat="1" ht="19.5" customHeight="1">
      <c r="A31" s="65"/>
      <c r="B31" s="84"/>
      <c r="C31" s="85"/>
      <c r="D31" s="86"/>
      <c r="E31" s="31"/>
      <c r="F31" s="66"/>
      <c r="G31" s="66"/>
      <c r="H31" s="66"/>
      <c r="I31" s="87"/>
      <c r="J31" s="32"/>
    </row>
    <row r="47" spans="2:9" ht="18.75">
      <c r="B47" s="49"/>
      <c r="D47" s="1" t="s">
        <v>170</v>
      </c>
      <c r="E47" s="50"/>
      <c r="F47" s="44"/>
      <c r="G47" s="44"/>
      <c r="H47" s="44"/>
      <c r="I47" s="44"/>
    </row>
    <row r="48" spans="2:10" ht="18.75">
      <c r="B48" s="52"/>
      <c r="D48" s="49" t="s">
        <v>171</v>
      </c>
      <c r="F48" s="44"/>
      <c r="G48" s="44"/>
      <c r="H48" s="44"/>
      <c r="J48" s="57" t="s">
        <v>186</v>
      </c>
    </row>
    <row r="49" spans="2:10" s="53" customFormat="1" ht="12.75">
      <c r="B49" s="54"/>
      <c r="E49" s="55"/>
      <c r="J49" s="57" t="s">
        <v>19</v>
      </c>
    </row>
    <row r="50" spans="2:9" ht="15.75">
      <c r="B50" s="68" t="s">
        <v>199</v>
      </c>
      <c r="D50" s="56" t="s">
        <v>185</v>
      </c>
      <c r="E50" s="57" t="s">
        <v>59</v>
      </c>
      <c r="F50" s="44"/>
      <c r="G50" s="44"/>
      <c r="H50" s="44"/>
      <c r="I50" s="44"/>
    </row>
    <row r="51" spans="2:5" s="53" customFormat="1" ht="6" thickBot="1">
      <c r="B51" s="54"/>
      <c r="E51" s="55"/>
    </row>
    <row r="52" spans="6:8" ht="13.5" thickBot="1">
      <c r="F52" s="129" t="s">
        <v>189</v>
      </c>
      <c r="G52" s="130"/>
      <c r="H52" s="131"/>
    </row>
    <row r="53" spans="1:10" ht="13.5" thickBot="1">
      <c r="A53" s="69" t="s">
        <v>190</v>
      </c>
      <c r="B53" s="70" t="s">
        <v>3</v>
      </c>
      <c r="C53" s="71" t="s">
        <v>4</v>
      </c>
      <c r="D53" s="72" t="s">
        <v>177</v>
      </c>
      <c r="E53" s="73" t="s">
        <v>178</v>
      </c>
      <c r="F53" s="74">
        <v>1</v>
      </c>
      <c r="G53" s="75">
        <v>2</v>
      </c>
      <c r="H53" s="76">
        <v>3</v>
      </c>
      <c r="I53" s="77" t="s">
        <v>179</v>
      </c>
      <c r="J53" s="78" t="s">
        <v>180</v>
      </c>
    </row>
    <row r="54" spans="1:10" ht="19.5" customHeight="1">
      <c r="A54" s="62" t="s">
        <v>175</v>
      </c>
      <c r="B54" s="45" t="s">
        <v>84</v>
      </c>
      <c r="C54" s="46" t="s">
        <v>87</v>
      </c>
      <c r="D54" s="47">
        <v>33241</v>
      </c>
      <c r="E54" s="48" t="s">
        <v>55</v>
      </c>
      <c r="F54" s="63">
        <v>11.14</v>
      </c>
      <c r="G54" s="63" t="s">
        <v>240</v>
      </c>
      <c r="H54" s="63">
        <v>11.03</v>
      </c>
      <c r="I54" s="82">
        <f aca="true" t="shared" si="3" ref="I54:I64">MAX(F54:H54)</f>
        <v>11.14</v>
      </c>
      <c r="J54" s="12">
        <f aca="true" t="shared" si="4" ref="J54:J66">IF(ISBLANK(I54),"",TRUNC(51.39*(I54-1.5)^1.05))</f>
        <v>554</v>
      </c>
    </row>
    <row r="55" spans="1:10" ht="19.5" customHeight="1">
      <c r="A55" s="62" t="s">
        <v>181</v>
      </c>
      <c r="B55" s="45" t="s">
        <v>61</v>
      </c>
      <c r="C55" s="46" t="s">
        <v>162</v>
      </c>
      <c r="D55" s="47">
        <v>33628</v>
      </c>
      <c r="E55" s="48" t="s">
        <v>55</v>
      </c>
      <c r="F55" s="63">
        <v>10</v>
      </c>
      <c r="G55" s="63">
        <v>10.46</v>
      </c>
      <c r="H55" s="63">
        <v>10.33</v>
      </c>
      <c r="I55" s="82">
        <f t="shared" si="3"/>
        <v>10.46</v>
      </c>
      <c r="J55" s="12">
        <f t="shared" si="4"/>
        <v>513</v>
      </c>
    </row>
    <row r="56" spans="1:10" ht="19.5" customHeight="1">
      <c r="A56" s="62" t="s">
        <v>182</v>
      </c>
      <c r="B56" s="45" t="s">
        <v>73</v>
      </c>
      <c r="C56" s="46" t="s">
        <v>74</v>
      </c>
      <c r="D56" s="47" t="s">
        <v>75</v>
      </c>
      <c r="E56" s="48" t="s">
        <v>21</v>
      </c>
      <c r="F56" s="63">
        <v>12.18</v>
      </c>
      <c r="G56" s="63">
        <v>12.94</v>
      </c>
      <c r="H56" s="63">
        <v>12.87</v>
      </c>
      <c r="I56" s="82">
        <f t="shared" si="3"/>
        <v>12.94</v>
      </c>
      <c r="J56" s="12">
        <f t="shared" si="4"/>
        <v>664</v>
      </c>
    </row>
    <row r="57" spans="1:10" ht="19.5" customHeight="1">
      <c r="A57" s="62" t="s">
        <v>183</v>
      </c>
      <c r="B57" s="45" t="s">
        <v>65</v>
      </c>
      <c r="C57" s="46" t="s">
        <v>66</v>
      </c>
      <c r="D57" s="47" t="s">
        <v>67</v>
      </c>
      <c r="E57" s="48" t="s">
        <v>21</v>
      </c>
      <c r="F57" s="63">
        <v>10.92</v>
      </c>
      <c r="G57" s="63">
        <v>11.48</v>
      </c>
      <c r="H57" s="63">
        <v>11.57</v>
      </c>
      <c r="I57" s="82">
        <f t="shared" si="3"/>
        <v>11.57</v>
      </c>
      <c r="J57" s="12">
        <f t="shared" si="4"/>
        <v>580</v>
      </c>
    </row>
    <row r="58" spans="1:10" ht="19.5" customHeight="1">
      <c r="A58" s="62" t="s">
        <v>184</v>
      </c>
      <c r="B58" s="45" t="s">
        <v>110</v>
      </c>
      <c r="C58" s="46" t="s">
        <v>111</v>
      </c>
      <c r="D58" s="47" t="s">
        <v>112</v>
      </c>
      <c r="E58" s="48" t="s">
        <v>21</v>
      </c>
      <c r="F58" s="63">
        <v>9.83</v>
      </c>
      <c r="G58" s="63" t="s">
        <v>240</v>
      </c>
      <c r="H58" s="63">
        <v>9.22</v>
      </c>
      <c r="I58" s="82">
        <f t="shared" si="3"/>
        <v>9.83</v>
      </c>
      <c r="J58" s="12">
        <f t="shared" si="4"/>
        <v>475</v>
      </c>
    </row>
    <row r="59" spans="1:10" ht="19.5" customHeight="1">
      <c r="A59" s="62" t="s">
        <v>187</v>
      </c>
      <c r="B59" s="45" t="s">
        <v>56</v>
      </c>
      <c r="C59" s="46" t="s">
        <v>57</v>
      </c>
      <c r="D59" s="47" t="s">
        <v>58</v>
      </c>
      <c r="E59" s="48" t="s">
        <v>21</v>
      </c>
      <c r="F59" s="63">
        <v>10.59</v>
      </c>
      <c r="G59" s="63">
        <v>10.28</v>
      </c>
      <c r="H59" s="63">
        <v>10.17</v>
      </c>
      <c r="I59" s="82">
        <f t="shared" si="3"/>
        <v>10.59</v>
      </c>
      <c r="J59" s="12">
        <f t="shared" si="4"/>
        <v>521</v>
      </c>
    </row>
    <row r="60" spans="1:10" ht="19.5" customHeight="1">
      <c r="A60" s="62" t="s">
        <v>191</v>
      </c>
      <c r="B60" s="45" t="s">
        <v>53</v>
      </c>
      <c r="C60" s="46" t="s">
        <v>54</v>
      </c>
      <c r="D60" s="47" t="s">
        <v>99</v>
      </c>
      <c r="E60" s="48" t="s">
        <v>21</v>
      </c>
      <c r="F60" s="63">
        <v>11.8</v>
      </c>
      <c r="G60" s="63" t="s">
        <v>240</v>
      </c>
      <c r="H60" s="63">
        <v>11.5</v>
      </c>
      <c r="I60" s="82">
        <f t="shared" si="3"/>
        <v>11.8</v>
      </c>
      <c r="J60" s="12">
        <f t="shared" si="4"/>
        <v>594</v>
      </c>
    </row>
    <row r="61" spans="1:10" ht="19.5" customHeight="1">
      <c r="A61" s="62" t="s">
        <v>192</v>
      </c>
      <c r="B61" s="45" t="s">
        <v>50</v>
      </c>
      <c r="C61" s="46" t="s">
        <v>51</v>
      </c>
      <c r="D61" s="47" t="s">
        <v>52</v>
      </c>
      <c r="E61" s="48" t="s">
        <v>21</v>
      </c>
      <c r="F61" s="63">
        <v>13.02</v>
      </c>
      <c r="G61" s="63">
        <v>12.87</v>
      </c>
      <c r="H61" s="63">
        <v>12.38</v>
      </c>
      <c r="I61" s="82">
        <f t="shared" si="3"/>
        <v>13.02</v>
      </c>
      <c r="J61" s="12">
        <f t="shared" si="4"/>
        <v>668</v>
      </c>
    </row>
    <row r="62" spans="1:10" ht="19.5" customHeight="1">
      <c r="A62" s="62" t="s">
        <v>193</v>
      </c>
      <c r="B62" s="45" t="s">
        <v>56</v>
      </c>
      <c r="C62" s="46" t="s">
        <v>63</v>
      </c>
      <c r="D62" s="47">
        <v>33395</v>
      </c>
      <c r="E62" s="48" t="s">
        <v>19</v>
      </c>
      <c r="F62" s="63">
        <v>11.21</v>
      </c>
      <c r="G62" s="63">
        <v>10.79</v>
      </c>
      <c r="H62" s="63" t="s">
        <v>240</v>
      </c>
      <c r="I62" s="82">
        <f t="shared" si="3"/>
        <v>11.21</v>
      </c>
      <c r="J62" s="12">
        <f t="shared" si="4"/>
        <v>559</v>
      </c>
    </row>
    <row r="63" spans="1:10" ht="19.5" customHeight="1">
      <c r="A63" s="62" t="s">
        <v>194</v>
      </c>
      <c r="B63" s="45" t="s">
        <v>143</v>
      </c>
      <c r="C63" s="46" t="s">
        <v>144</v>
      </c>
      <c r="D63" s="47">
        <v>33469</v>
      </c>
      <c r="E63" s="48" t="s">
        <v>19</v>
      </c>
      <c r="F63" s="63">
        <v>9.5</v>
      </c>
      <c r="G63" s="63">
        <v>9.74</v>
      </c>
      <c r="H63" s="63">
        <v>6.91</v>
      </c>
      <c r="I63" s="82">
        <f t="shared" si="3"/>
        <v>9.74</v>
      </c>
      <c r="J63" s="12">
        <f t="shared" si="4"/>
        <v>470</v>
      </c>
    </row>
    <row r="64" spans="1:10" ht="19.5" customHeight="1">
      <c r="A64" s="62" t="s">
        <v>195</v>
      </c>
      <c r="B64" s="45" t="s">
        <v>76</v>
      </c>
      <c r="C64" s="46" t="s">
        <v>77</v>
      </c>
      <c r="D64" s="47" t="s">
        <v>78</v>
      </c>
      <c r="E64" s="48" t="s">
        <v>19</v>
      </c>
      <c r="F64" s="63">
        <v>10.19</v>
      </c>
      <c r="G64" s="63" t="s">
        <v>243</v>
      </c>
      <c r="H64" s="63" t="s">
        <v>243</v>
      </c>
      <c r="I64" s="82">
        <f t="shared" si="3"/>
        <v>10.19</v>
      </c>
      <c r="J64" s="12">
        <f t="shared" si="4"/>
        <v>497</v>
      </c>
    </row>
    <row r="65" spans="1:10" ht="19.5" customHeight="1">
      <c r="A65" s="62" t="s">
        <v>196</v>
      </c>
      <c r="B65" s="45" t="s">
        <v>232</v>
      </c>
      <c r="C65" s="46" t="s">
        <v>233</v>
      </c>
      <c r="D65" s="47">
        <v>33533</v>
      </c>
      <c r="E65" s="48" t="s">
        <v>230</v>
      </c>
      <c r="F65" s="63">
        <v>10.86</v>
      </c>
      <c r="G65" s="63">
        <v>10.99</v>
      </c>
      <c r="H65" s="63">
        <v>10.82</v>
      </c>
      <c r="I65" s="82">
        <f>MAX(F65:H65)</f>
        <v>10.99</v>
      </c>
      <c r="J65" s="12">
        <f t="shared" si="4"/>
        <v>545</v>
      </c>
    </row>
    <row r="66" spans="1:10" ht="19.5" customHeight="1">
      <c r="A66" s="62" t="s">
        <v>197</v>
      </c>
      <c r="B66" s="45" t="s">
        <v>228</v>
      </c>
      <c r="C66" s="46" t="s">
        <v>229</v>
      </c>
      <c r="D66" s="47">
        <v>33911</v>
      </c>
      <c r="E66" s="48" t="s">
        <v>230</v>
      </c>
      <c r="F66" s="63">
        <v>11.26</v>
      </c>
      <c r="G66" s="63">
        <v>11.35</v>
      </c>
      <c r="H66" s="63">
        <v>11.77</v>
      </c>
      <c r="I66" s="82">
        <f>MAX(F66:H66)</f>
        <v>11.77</v>
      </c>
      <c r="J66" s="12">
        <f t="shared" si="4"/>
        <v>592</v>
      </c>
    </row>
    <row r="67" spans="2:5" ht="12.75">
      <c r="B67" s="106"/>
      <c r="C67" s="107"/>
      <c r="D67" s="108"/>
      <c r="E67" s="31"/>
    </row>
    <row r="68" spans="2:9" ht="15.75">
      <c r="B68" s="68" t="s">
        <v>199</v>
      </c>
      <c r="D68" s="56" t="s">
        <v>79</v>
      </c>
      <c r="E68" s="57"/>
      <c r="F68" s="44"/>
      <c r="G68" s="44"/>
      <c r="H68" s="44"/>
      <c r="I68" s="44"/>
    </row>
    <row r="69" spans="2:5" s="53" customFormat="1" ht="6" thickBot="1">
      <c r="B69" s="54"/>
      <c r="E69" s="55"/>
    </row>
    <row r="70" spans="6:8" ht="13.5" thickBot="1">
      <c r="F70" s="129" t="s">
        <v>189</v>
      </c>
      <c r="G70" s="130"/>
      <c r="H70" s="131"/>
    </row>
    <row r="71" spans="1:10" ht="13.5" thickBot="1">
      <c r="A71" s="69" t="s">
        <v>190</v>
      </c>
      <c r="B71" s="70" t="s">
        <v>3</v>
      </c>
      <c r="C71" s="71" t="s">
        <v>4</v>
      </c>
      <c r="D71" s="72" t="s">
        <v>177</v>
      </c>
      <c r="E71" s="73" t="s">
        <v>178</v>
      </c>
      <c r="F71" s="74">
        <v>1</v>
      </c>
      <c r="G71" s="75">
        <v>2</v>
      </c>
      <c r="H71" s="76">
        <v>3</v>
      </c>
      <c r="I71" s="77" t="s">
        <v>179</v>
      </c>
      <c r="J71" s="78" t="s">
        <v>180</v>
      </c>
    </row>
    <row r="72" spans="1:10" ht="19.5" customHeight="1">
      <c r="A72" s="62" t="s">
        <v>175</v>
      </c>
      <c r="B72" s="45" t="s">
        <v>106</v>
      </c>
      <c r="C72" s="46" t="s">
        <v>107</v>
      </c>
      <c r="D72" s="47" t="s">
        <v>108</v>
      </c>
      <c r="E72" s="48" t="s">
        <v>21</v>
      </c>
      <c r="F72" s="63" t="s">
        <v>240</v>
      </c>
      <c r="G72" s="63">
        <v>13.11</v>
      </c>
      <c r="H72" s="63">
        <v>12.93</v>
      </c>
      <c r="I72" s="82">
        <f>MAX(F72:H72)</f>
        <v>13.11</v>
      </c>
      <c r="J72" s="12">
        <f>IF(ISBLANK(I72),"",TRUNC(51.39*(I72-1.5)^1.05))</f>
        <v>674</v>
      </c>
    </row>
    <row r="73" spans="1:10" ht="19.5" customHeight="1">
      <c r="A73" s="62" t="s">
        <v>181</v>
      </c>
      <c r="B73" s="45" t="s">
        <v>68</v>
      </c>
      <c r="C73" s="46" t="s">
        <v>135</v>
      </c>
      <c r="D73" s="47" t="s">
        <v>136</v>
      </c>
      <c r="E73" s="48" t="s">
        <v>21</v>
      </c>
      <c r="F73" s="63" t="s">
        <v>240</v>
      </c>
      <c r="G73" s="63">
        <v>8.61</v>
      </c>
      <c r="H73" s="63">
        <v>7.93</v>
      </c>
      <c r="I73" s="82">
        <f>MAX(F73:H73)</f>
        <v>8.61</v>
      </c>
      <c r="J73" s="12">
        <f>IF(ISBLANK(I73),"",TRUNC(51.39*(I73-1.5)^1.05))</f>
        <v>403</v>
      </c>
    </row>
    <row r="74" spans="1:10" ht="19.5" customHeight="1">
      <c r="A74" s="62" t="s">
        <v>182</v>
      </c>
      <c r="B74" s="45" t="s">
        <v>62</v>
      </c>
      <c r="C74" s="46" t="s">
        <v>80</v>
      </c>
      <c r="D74" s="47" t="s">
        <v>81</v>
      </c>
      <c r="E74" s="48" t="s">
        <v>21</v>
      </c>
      <c r="F74" s="63">
        <v>12.23</v>
      </c>
      <c r="G74" s="63" t="s">
        <v>240</v>
      </c>
      <c r="H74" s="63">
        <v>12.23</v>
      </c>
      <c r="I74" s="82">
        <f>MAX(F74:H74)</f>
        <v>12.23</v>
      </c>
      <c r="J74" s="12">
        <f>IF(ISBLANK(I74),"",TRUNC(51.39*(I74-1.5)^1.05))</f>
        <v>620</v>
      </c>
    </row>
    <row r="75" spans="1:10" ht="19.5" customHeight="1">
      <c r="A75" s="62" t="s">
        <v>183</v>
      </c>
      <c r="B75" s="45" t="s">
        <v>234</v>
      </c>
      <c r="C75" s="46" t="s">
        <v>235</v>
      </c>
      <c r="D75" s="47">
        <v>32017</v>
      </c>
      <c r="E75" s="48" t="s">
        <v>230</v>
      </c>
      <c r="F75" s="63">
        <v>12</v>
      </c>
      <c r="G75" s="63">
        <v>12.93</v>
      </c>
      <c r="H75" s="63" t="s">
        <v>240</v>
      </c>
      <c r="I75" s="82">
        <f>MAX(F75:H75)</f>
        <v>12.93</v>
      </c>
      <c r="J75" s="12">
        <f>IF(ISBLANK(I75),"",TRUNC(51.39*(I75-1.5)^1.05))</f>
        <v>663</v>
      </c>
    </row>
    <row r="76" spans="1:10" ht="19.5" customHeight="1">
      <c r="A76" s="62" t="s">
        <v>184</v>
      </c>
      <c r="B76" s="45" t="s">
        <v>236</v>
      </c>
      <c r="C76" s="46" t="s">
        <v>237</v>
      </c>
      <c r="D76" s="47">
        <v>32769</v>
      </c>
      <c r="E76" s="48" t="s">
        <v>230</v>
      </c>
      <c r="F76" s="63">
        <v>13.05</v>
      </c>
      <c r="G76" s="63">
        <v>13.76</v>
      </c>
      <c r="H76" s="63">
        <v>14</v>
      </c>
      <c r="I76" s="82">
        <f>MAX(F76:H76)</f>
        <v>14</v>
      </c>
      <c r="J76" s="12">
        <f>IF(ISBLANK(I76),"",TRUNC(51.39*(I76-1.5)^1.05))</f>
        <v>728</v>
      </c>
    </row>
  </sheetData>
  <sheetProtection/>
  <mergeCells count="3">
    <mergeCell ref="F6:H6"/>
    <mergeCell ref="F52:H52"/>
    <mergeCell ref="F70:H70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83" customWidth="1"/>
    <col min="2" max="2" width="9.7109375" style="91" customWidth="1"/>
    <col min="3" max="3" width="13.140625" style="91" bestFit="1" customWidth="1"/>
    <col min="4" max="4" width="10.421875" style="105" customWidth="1"/>
    <col min="5" max="52" width="1.8515625" style="83" customWidth="1"/>
    <col min="53" max="53" width="4.57421875" style="91" customWidth="1"/>
    <col min="54" max="54" width="4.8515625" style="91" customWidth="1"/>
    <col min="55" max="16384" width="9.140625" style="91" customWidth="1"/>
  </cols>
  <sheetData>
    <row r="1" spans="4:53" ht="15.75">
      <c r="D1" s="1" t="s">
        <v>170</v>
      </c>
      <c r="E1" s="50"/>
      <c r="F1" s="44"/>
      <c r="G1" s="44"/>
      <c r="H1" s="44"/>
      <c r="I1" s="44"/>
      <c r="J1" s="44"/>
      <c r="BA1" s="57" t="s">
        <v>172</v>
      </c>
    </row>
    <row r="2" spans="4:53" ht="18.75">
      <c r="D2" s="49" t="s">
        <v>171</v>
      </c>
      <c r="E2" s="44"/>
      <c r="F2" s="44"/>
      <c r="G2" s="44"/>
      <c r="H2" s="44"/>
      <c r="I2" s="67"/>
      <c r="BA2" s="57" t="s">
        <v>19</v>
      </c>
    </row>
    <row r="3" spans="1:52" s="93" customFormat="1" ht="5.25">
      <c r="A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</row>
    <row r="4" spans="2:20" ht="11.25" customHeight="1">
      <c r="B4" s="94" t="s">
        <v>200</v>
      </c>
      <c r="D4" s="56" t="s">
        <v>173</v>
      </c>
      <c r="E4" s="9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52" s="93" customFormat="1" ht="6" thickBot="1">
      <c r="A5" s="92"/>
      <c r="B5" s="9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</row>
    <row r="6" spans="1:54" ht="13.5" thickBot="1">
      <c r="A6" s="97" t="s">
        <v>190</v>
      </c>
      <c r="B6" s="98" t="s">
        <v>3</v>
      </c>
      <c r="C6" s="99" t="s">
        <v>4</v>
      </c>
      <c r="D6" s="100" t="s">
        <v>178</v>
      </c>
      <c r="E6" s="132" t="s">
        <v>252</v>
      </c>
      <c r="F6" s="133"/>
      <c r="G6" s="134"/>
      <c r="H6" s="132" t="s">
        <v>253</v>
      </c>
      <c r="I6" s="133"/>
      <c r="J6" s="134"/>
      <c r="K6" s="132" t="s">
        <v>254</v>
      </c>
      <c r="L6" s="133"/>
      <c r="M6" s="134"/>
      <c r="N6" s="132" t="s">
        <v>255</v>
      </c>
      <c r="O6" s="133"/>
      <c r="P6" s="134"/>
      <c r="Q6" s="132" t="s">
        <v>256</v>
      </c>
      <c r="R6" s="133"/>
      <c r="S6" s="134"/>
      <c r="T6" s="132" t="s">
        <v>257</v>
      </c>
      <c r="U6" s="133"/>
      <c r="V6" s="134"/>
      <c r="W6" s="132" t="s">
        <v>258</v>
      </c>
      <c r="X6" s="133"/>
      <c r="Y6" s="134"/>
      <c r="Z6" s="132" t="s">
        <v>259</v>
      </c>
      <c r="AA6" s="133"/>
      <c r="AB6" s="134"/>
      <c r="AC6" s="132" t="s">
        <v>260</v>
      </c>
      <c r="AD6" s="133"/>
      <c r="AE6" s="134"/>
      <c r="AF6" s="132" t="s">
        <v>261</v>
      </c>
      <c r="AG6" s="133"/>
      <c r="AH6" s="134"/>
      <c r="AI6" s="132" t="s">
        <v>262</v>
      </c>
      <c r="AJ6" s="133"/>
      <c r="AK6" s="134"/>
      <c r="AL6" s="132" t="s">
        <v>263</v>
      </c>
      <c r="AM6" s="133"/>
      <c r="AN6" s="134"/>
      <c r="AO6" s="132" t="s">
        <v>264</v>
      </c>
      <c r="AP6" s="133"/>
      <c r="AQ6" s="134"/>
      <c r="AR6" s="132"/>
      <c r="AS6" s="133"/>
      <c r="AT6" s="134"/>
      <c r="AU6" s="132"/>
      <c r="AV6" s="133"/>
      <c r="AW6" s="134"/>
      <c r="AX6" s="132"/>
      <c r="AY6" s="133"/>
      <c r="AZ6" s="134"/>
      <c r="BA6" s="101" t="s">
        <v>179</v>
      </c>
      <c r="BB6" s="102" t="s">
        <v>180</v>
      </c>
    </row>
    <row r="7" spans="1:54" ht="12.75" customHeight="1" thickBot="1">
      <c r="A7" s="103" t="s">
        <v>175</v>
      </c>
      <c r="B7" s="45" t="s">
        <v>122</v>
      </c>
      <c r="C7" s="46" t="s">
        <v>123</v>
      </c>
      <c r="D7" s="48" t="s">
        <v>21</v>
      </c>
      <c r="E7" s="132"/>
      <c r="F7" s="133"/>
      <c r="G7" s="134"/>
      <c r="H7" s="132"/>
      <c r="I7" s="133"/>
      <c r="J7" s="134"/>
      <c r="K7" s="132"/>
      <c r="L7" s="133"/>
      <c r="M7" s="134"/>
      <c r="N7" s="132" t="s">
        <v>265</v>
      </c>
      <c r="O7" s="133"/>
      <c r="P7" s="134"/>
      <c r="Q7" s="132" t="s">
        <v>265</v>
      </c>
      <c r="R7" s="133"/>
      <c r="S7" s="134"/>
      <c r="T7" s="132" t="s">
        <v>265</v>
      </c>
      <c r="U7" s="133"/>
      <c r="V7" s="134"/>
      <c r="W7" s="132" t="s">
        <v>265</v>
      </c>
      <c r="X7" s="133"/>
      <c r="Y7" s="134"/>
      <c r="Z7" s="132" t="s">
        <v>265</v>
      </c>
      <c r="AA7" s="133"/>
      <c r="AB7" s="134"/>
      <c r="AC7" s="132" t="s">
        <v>265</v>
      </c>
      <c r="AD7" s="133"/>
      <c r="AE7" s="134"/>
      <c r="AF7" s="132" t="s">
        <v>266</v>
      </c>
      <c r="AG7" s="133"/>
      <c r="AH7" s="134"/>
      <c r="AI7" s="132"/>
      <c r="AJ7" s="133"/>
      <c r="AK7" s="134"/>
      <c r="AL7" s="132"/>
      <c r="AM7" s="133"/>
      <c r="AN7" s="134"/>
      <c r="AO7" s="132"/>
      <c r="AP7" s="133"/>
      <c r="AQ7" s="134"/>
      <c r="AR7" s="132"/>
      <c r="AS7" s="133"/>
      <c r="AT7" s="134"/>
      <c r="AU7" s="132"/>
      <c r="AV7" s="133"/>
      <c r="AW7" s="134"/>
      <c r="AX7" s="132"/>
      <c r="AY7" s="133"/>
      <c r="AZ7" s="134"/>
      <c r="BA7" s="104">
        <v>1.74</v>
      </c>
      <c r="BB7" s="12">
        <f>IF(ISBLANK(BB6),"",TRUNC(0.8465*(BA7*100-75)^1.42))</f>
        <v>577</v>
      </c>
    </row>
    <row r="8" spans="1:54" ht="12.75" customHeight="1" thickBot="1">
      <c r="A8" s="103" t="s">
        <v>181</v>
      </c>
      <c r="B8" s="45" t="s">
        <v>84</v>
      </c>
      <c r="C8" s="46" t="s">
        <v>152</v>
      </c>
      <c r="D8" s="48" t="s">
        <v>19</v>
      </c>
      <c r="E8" s="132"/>
      <c r="F8" s="133"/>
      <c r="G8" s="134"/>
      <c r="H8" s="132" t="s">
        <v>265</v>
      </c>
      <c r="I8" s="133"/>
      <c r="J8" s="134"/>
      <c r="K8" s="132" t="s">
        <v>267</v>
      </c>
      <c r="L8" s="133"/>
      <c r="M8" s="134"/>
      <c r="N8" s="132" t="s">
        <v>265</v>
      </c>
      <c r="O8" s="133"/>
      <c r="P8" s="134"/>
      <c r="Q8" s="132" t="s">
        <v>265</v>
      </c>
      <c r="R8" s="133"/>
      <c r="S8" s="134"/>
      <c r="T8" s="132" t="s">
        <v>266</v>
      </c>
      <c r="U8" s="133"/>
      <c r="V8" s="134"/>
      <c r="W8" s="132"/>
      <c r="X8" s="133"/>
      <c r="Y8" s="134"/>
      <c r="Z8" s="132"/>
      <c r="AA8" s="133"/>
      <c r="AB8" s="134"/>
      <c r="AC8" s="132"/>
      <c r="AD8" s="133"/>
      <c r="AE8" s="134"/>
      <c r="AF8" s="132"/>
      <c r="AG8" s="133"/>
      <c r="AH8" s="134"/>
      <c r="AI8" s="132"/>
      <c r="AJ8" s="133"/>
      <c r="AK8" s="134"/>
      <c r="AL8" s="132"/>
      <c r="AM8" s="133"/>
      <c r="AN8" s="134"/>
      <c r="AO8" s="132"/>
      <c r="AP8" s="133"/>
      <c r="AQ8" s="134"/>
      <c r="AR8" s="132"/>
      <c r="AS8" s="133"/>
      <c r="AT8" s="134"/>
      <c r="AU8" s="132"/>
      <c r="AV8" s="133"/>
      <c r="AW8" s="134"/>
      <c r="AX8" s="132"/>
      <c r="AY8" s="133"/>
      <c r="AZ8" s="134"/>
      <c r="BA8" s="104">
        <v>1.6</v>
      </c>
      <c r="BB8" s="12">
        <f>IF(ISBLANK(BB7),"",TRUNC(0.8465*(BA8*100-75)^1.42))</f>
        <v>464</v>
      </c>
    </row>
    <row r="9" spans="1:54" ht="12.75" customHeight="1" thickBot="1">
      <c r="A9" s="103" t="s">
        <v>182</v>
      </c>
      <c r="B9" s="45" t="s">
        <v>93</v>
      </c>
      <c r="C9" s="46" t="s">
        <v>94</v>
      </c>
      <c r="D9" s="48" t="s">
        <v>37</v>
      </c>
      <c r="E9" s="132"/>
      <c r="F9" s="133"/>
      <c r="G9" s="134"/>
      <c r="H9" s="132"/>
      <c r="I9" s="133"/>
      <c r="J9" s="134"/>
      <c r="K9" s="132"/>
      <c r="L9" s="133"/>
      <c r="M9" s="134"/>
      <c r="N9" s="132"/>
      <c r="O9" s="133"/>
      <c r="P9" s="134"/>
      <c r="Q9" s="132" t="s">
        <v>265</v>
      </c>
      <c r="R9" s="133"/>
      <c r="S9" s="134"/>
      <c r="T9" s="132" t="s">
        <v>265</v>
      </c>
      <c r="U9" s="133"/>
      <c r="V9" s="134"/>
      <c r="W9" s="132" t="s">
        <v>265</v>
      </c>
      <c r="X9" s="133"/>
      <c r="Y9" s="134"/>
      <c r="Z9" s="132" t="s">
        <v>265</v>
      </c>
      <c r="AA9" s="133"/>
      <c r="AB9" s="134"/>
      <c r="AC9" s="132" t="s">
        <v>267</v>
      </c>
      <c r="AD9" s="133"/>
      <c r="AE9" s="134"/>
      <c r="AF9" s="132" t="s">
        <v>265</v>
      </c>
      <c r="AG9" s="133"/>
      <c r="AH9" s="134"/>
      <c r="AI9" s="132" t="s">
        <v>266</v>
      </c>
      <c r="AJ9" s="133"/>
      <c r="AK9" s="134"/>
      <c r="AL9" s="132"/>
      <c r="AM9" s="133"/>
      <c r="AN9" s="134"/>
      <c r="AO9" s="132"/>
      <c r="AP9" s="133"/>
      <c r="AQ9" s="134"/>
      <c r="AR9" s="132"/>
      <c r="AS9" s="133"/>
      <c r="AT9" s="134"/>
      <c r="AU9" s="132"/>
      <c r="AV9" s="133"/>
      <c r="AW9" s="134"/>
      <c r="AX9" s="132"/>
      <c r="AY9" s="133"/>
      <c r="AZ9" s="134"/>
      <c r="BA9" s="104">
        <v>1.77</v>
      </c>
      <c r="BB9" s="12">
        <f>IF(ISBLANK(BB8),"",TRUNC(0.8465*(BA9*100-75)^1.42))</f>
        <v>602</v>
      </c>
    </row>
    <row r="10" spans="1:54" ht="12.75" customHeight="1" thickBot="1">
      <c r="A10" s="103" t="s">
        <v>183</v>
      </c>
      <c r="B10" s="45" t="s">
        <v>95</v>
      </c>
      <c r="C10" s="46" t="s">
        <v>96</v>
      </c>
      <c r="D10" s="48" t="s">
        <v>37</v>
      </c>
      <c r="E10" s="132"/>
      <c r="F10" s="133"/>
      <c r="G10" s="134"/>
      <c r="H10" s="132"/>
      <c r="I10" s="133"/>
      <c r="J10" s="134"/>
      <c r="K10" s="132" t="s">
        <v>265</v>
      </c>
      <c r="L10" s="133"/>
      <c r="M10" s="134"/>
      <c r="N10" s="132" t="s">
        <v>265</v>
      </c>
      <c r="O10" s="133"/>
      <c r="P10" s="134"/>
      <c r="Q10" s="132" t="s">
        <v>265</v>
      </c>
      <c r="R10" s="133"/>
      <c r="S10" s="134"/>
      <c r="T10" s="132" t="s">
        <v>265</v>
      </c>
      <c r="U10" s="133"/>
      <c r="V10" s="134"/>
      <c r="W10" s="132" t="s">
        <v>265</v>
      </c>
      <c r="X10" s="133"/>
      <c r="Y10" s="134"/>
      <c r="Z10" s="132" t="s">
        <v>268</v>
      </c>
      <c r="AA10" s="133"/>
      <c r="AB10" s="134"/>
      <c r="AC10" s="132" t="s">
        <v>267</v>
      </c>
      <c r="AD10" s="133"/>
      <c r="AE10" s="134"/>
      <c r="AF10" s="132" t="s">
        <v>267</v>
      </c>
      <c r="AG10" s="133"/>
      <c r="AH10" s="134"/>
      <c r="AI10" s="132" t="s">
        <v>266</v>
      </c>
      <c r="AJ10" s="133"/>
      <c r="AK10" s="134"/>
      <c r="AL10" s="132"/>
      <c r="AM10" s="133"/>
      <c r="AN10" s="134"/>
      <c r="AO10" s="132"/>
      <c r="AP10" s="133"/>
      <c r="AQ10" s="134"/>
      <c r="AR10" s="132"/>
      <c r="AS10" s="133"/>
      <c r="AT10" s="134"/>
      <c r="AU10" s="132"/>
      <c r="AV10" s="133"/>
      <c r="AW10" s="134"/>
      <c r="AX10" s="132"/>
      <c r="AY10" s="133"/>
      <c r="AZ10" s="134"/>
      <c r="BA10" s="104">
        <v>1.77</v>
      </c>
      <c r="BB10" s="12">
        <f>IF(ISBLANK(BB9),"",TRUNC(0.8465*(BA10*100-75)^1.42))</f>
        <v>602</v>
      </c>
    </row>
    <row r="11" spans="1:54" ht="12.75" customHeight="1" thickBot="1">
      <c r="A11" s="103" t="s">
        <v>184</v>
      </c>
      <c r="B11" s="45" t="s">
        <v>154</v>
      </c>
      <c r="C11" s="46" t="s">
        <v>155</v>
      </c>
      <c r="D11" s="48" t="s">
        <v>157</v>
      </c>
      <c r="E11" s="132"/>
      <c r="F11" s="133"/>
      <c r="G11" s="134"/>
      <c r="H11" s="132"/>
      <c r="I11" s="133"/>
      <c r="J11" s="134"/>
      <c r="K11" s="132"/>
      <c r="L11" s="133"/>
      <c r="M11" s="134"/>
      <c r="N11" s="132"/>
      <c r="O11" s="133"/>
      <c r="P11" s="134"/>
      <c r="Q11" s="132"/>
      <c r="R11" s="133"/>
      <c r="S11" s="134"/>
      <c r="T11" s="132" t="s">
        <v>265</v>
      </c>
      <c r="U11" s="133"/>
      <c r="V11" s="134"/>
      <c r="W11" s="132" t="s">
        <v>265</v>
      </c>
      <c r="X11" s="133"/>
      <c r="Y11" s="134"/>
      <c r="Z11" s="132" t="s">
        <v>265</v>
      </c>
      <c r="AA11" s="133"/>
      <c r="AB11" s="134"/>
      <c r="AC11" s="132" t="s">
        <v>265</v>
      </c>
      <c r="AD11" s="133"/>
      <c r="AE11" s="134"/>
      <c r="AF11" s="132" t="s">
        <v>265</v>
      </c>
      <c r="AG11" s="133"/>
      <c r="AH11" s="134"/>
      <c r="AI11" s="132" t="s">
        <v>265</v>
      </c>
      <c r="AJ11" s="133"/>
      <c r="AK11" s="134"/>
      <c r="AL11" s="132" t="s">
        <v>267</v>
      </c>
      <c r="AM11" s="133"/>
      <c r="AN11" s="134"/>
      <c r="AO11" s="132" t="s">
        <v>266</v>
      </c>
      <c r="AP11" s="133"/>
      <c r="AQ11" s="134"/>
      <c r="AR11" s="132"/>
      <c r="AS11" s="133"/>
      <c r="AT11" s="134"/>
      <c r="AU11" s="132"/>
      <c r="AV11" s="133"/>
      <c r="AW11" s="134"/>
      <c r="AX11" s="132"/>
      <c r="AY11" s="133"/>
      <c r="AZ11" s="134"/>
      <c r="BA11" s="104">
        <v>1.83</v>
      </c>
      <c r="BB11" s="12">
        <f>IF(ISBLANK(BB10),"",TRUNC(0.8465*(BA11*100-75)^1.42))</f>
        <v>653</v>
      </c>
    </row>
    <row r="12" spans="1:54" ht="12.75" customHeight="1" thickBot="1">
      <c r="A12" s="103" t="s">
        <v>187</v>
      </c>
      <c r="B12" s="45" t="s">
        <v>113</v>
      </c>
      <c r="C12" s="46" t="s">
        <v>114</v>
      </c>
      <c r="D12" s="48" t="s">
        <v>21</v>
      </c>
      <c r="E12" s="132"/>
      <c r="F12" s="133"/>
      <c r="G12" s="134"/>
      <c r="H12" s="132"/>
      <c r="I12" s="133"/>
      <c r="J12" s="134"/>
      <c r="K12" s="132"/>
      <c r="L12" s="133"/>
      <c r="M12" s="134"/>
      <c r="N12" s="132" t="s">
        <v>265</v>
      </c>
      <c r="O12" s="133"/>
      <c r="P12" s="134"/>
      <c r="Q12" s="132" t="s">
        <v>268</v>
      </c>
      <c r="R12" s="133"/>
      <c r="S12" s="134"/>
      <c r="T12" s="132" t="s">
        <v>268</v>
      </c>
      <c r="U12" s="133"/>
      <c r="V12" s="134"/>
      <c r="W12" s="132" t="s">
        <v>266</v>
      </c>
      <c r="X12" s="133"/>
      <c r="Y12" s="134"/>
      <c r="Z12" s="132"/>
      <c r="AA12" s="133"/>
      <c r="AB12" s="134"/>
      <c r="AC12" s="132"/>
      <c r="AD12" s="133"/>
      <c r="AE12" s="134"/>
      <c r="AF12" s="132"/>
      <c r="AG12" s="133"/>
      <c r="AH12" s="134"/>
      <c r="AI12" s="132"/>
      <c r="AJ12" s="133"/>
      <c r="AK12" s="134"/>
      <c r="AL12" s="132"/>
      <c r="AM12" s="133"/>
      <c r="AN12" s="134"/>
      <c r="AO12" s="132"/>
      <c r="AP12" s="133"/>
      <c r="AQ12" s="134"/>
      <c r="AR12" s="132"/>
      <c r="AS12" s="133"/>
      <c r="AT12" s="134"/>
      <c r="AU12" s="132"/>
      <c r="AV12" s="133"/>
      <c r="AW12" s="134"/>
      <c r="AX12" s="132"/>
      <c r="AY12" s="133"/>
      <c r="AZ12" s="134"/>
      <c r="BA12" s="104">
        <v>1.65</v>
      </c>
      <c r="BB12" s="12">
        <f>IF(ISBLANK(#REF!),"",TRUNC(0.8465*(BA12*100-75)^1.42))</f>
        <v>504</v>
      </c>
    </row>
    <row r="13" spans="1:54" ht="12.75" customHeight="1" thickBot="1">
      <c r="A13" s="103" t="s">
        <v>191</v>
      </c>
      <c r="B13" s="45" t="s">
        <v>100</v>
      </c>
      <c r="C13" s="46" t="s">
        <v>101</v>
      </c>
      <c r="D13" s="48" t="s">
        <v>21</v>
      </c>
      <c r="E13" s="132"/>
      <c r="F13" s="133"/>
      <c r="G13" s="134"/>
      <c r="H13" s="132" t="s">
        <v>265</v>
      </c>
      <c r="I13" s="133"/>
      <c r="J13" s="134"/>
      <c r="K13" s="132" t="s">
        <v>265</v>
      </c>
      <c r="L13" s="133"/>
      <c r="M13" s="134"/>
      <c r="N13" s="132" t="s">
        <v>265</v>
      </c>
      <c r="O13" s="133"/>
      <c r="P13" s="134"/>
      <c r="Q13" s="132" t="s">
        <v>266</v>
      </c>
      <c r="R13" s="133"/>
      <c r="S13" s="134"/>
      <c r="T13" s="132"/>
      <c r="U13" s="133"/>
      <c r="V13" s="134"/>
      <c r="W13" s="132"/>
      <c r="X13" s="133"/>
      <c r="Y13" s="134"/>
      <c r="Z13" s="132"/>
      <c r="AA13" s="133"/>
      <c r="AB13" s="134"/>
      <c r="AC13" s="132"/>
      <c r="AD13" s="133"/>
      <c r="AE13" s="134"/>
      <c r="AF13" s="132"/>
      <c r="AG13" s="133"/>
      <c r="AH13" s="134"/>
      <c r="AI13" s="132"/>
      <c r="AJ13" s="133"/>
      <c r="AK13" s="134"/>
      <c r="AL13" s="132"/>
      <c r="AM13" s="133"/>
      <c r="AN13" s="134"/>
      <c r="AO13" s="132"/>
      <c r="AP13" s="133"/>
      <c r="AQ13" s="134"/>
      <c r="AR13" s="132"/>
      <c r="AS13" s="133"/>
      <c r="AT13" s="134"/>
      <c r="AU13" s="132"/>
      <c r="AV13" s="133"/>
      <c r="AW13" s="134"/>
      <c r="AX13" s="132"/>
      <c r="AY13" s="133"/>
      <c r="AZ13" s="134"/>
      <c r="BA13" s="104">
        <v>1.55</v>
      </c>
      <c r="BB13" s="12">
        <f aca="true" t="shared" si="0" ref="BB13:BB18">IF(ISBLANK(BB12),"",TRUNC(0.8465*(BA13*100-75)^1.42))</f>
        <v>426</v>
      </c>
    </row>
    <row r="14" spans="1:54" ht="12.75" customHeight="1" thickBot="1">
      <c r="A14" s="103" t="s">
        <v>192</v>
      </c>
      <c r="B14" s="45" t="s">
        <v>103</v>
      </c>
      <c r="C14" s="46" t="s">
        <v>104</v>
      </c>
      <c r="D14" s="48" t="s">
        <v>21</v>
      </c>
      <c r="E14" s="132"/>
      <c r="F14" s="133"/>
      <c r="G14" s="134"/>
      <c r="H14" s="132" t="s">
        <v>265</v>
      </c>
      <c r="I14" s="133"/>
      <c r="J14" s="134"/>
      <c r="K14" s="132" t="s">
        <v>265</v>
      </c>
      <c r="L14" s="133"/>
      <c r="M14" s="134"/>
      <c r="N14" s="132" t="s">
        <v>265</v>
      </c>
      <c r="O14" s="133"/>
      <c r="P14" s="134"/>
      <c r="Q14" s="132" t="s">
        <v>266</v>
      </c>
      <c r="R14" s="133"/>
      <c r="S14" s="134"/>
      <c r="T14" s="132"/>
      <c r="U14" s="133"/>
      <c r="V14" s="134"/>
      <c r="W14" s="132"/>
      <c r="X14" s="133"/>
      <c r="Y14" s="134"/>
      <c r="Z14" s="132"/>
      <c r="AA14" s="133"/>
      <c r="AB14" s="134"/>
      <c r="AC14" s="132"/>
      <c r="AD14" s="133"/>
      <c r="AE14" s="134"/>
      <c r="AF14" s="132"/>
      <c r="AG14" s="133"/>
      <c r="AH14" s="134"/>
      <c r="AI14" s="132"/>
      <c r="AJ14" s="133"/>
      <c r="AK14" s="134"/>
      <c r="AL14" s="132"/>
      <c r="AM14" s="133"/>
      <c r="AN14" s="134"/>
      <c r="AO14" s="132"/>
      <c r="AP14" s="133"/>
      <c r="AQ14" s="134"/>
      <c r="AR14" s="132"/>
      <c r="AS14" s="133"/>
      <c r="AT14" s="134"/>
      <c r="AU14" s="132"/>
      <c r="AV14" s="133"/>
      <c r="AW14" s="134"/>
      <c r="AX14" s="132"/>
      <c r="AY14" s="133"/>
      <c r="AZ14" s="134"/>
      <c r="BA14" s="104">
        <v>1.55</v>
      </c>
      <c r="BB14" s="12">
        <f t="shared" si="0"/>
        <v>426</v>
      </c>
    </row>
    <row r="15" spans="1:54" ht="12.75" customHeight="1" thickBot="1">
      <c r="A15" s="103" t="s">
        <v>193</v>
      </c>
      <c r="B15" s="45" t="s">
        <v>56</v>
      </c>
      <c r="C15" s="46" t="s">
        <v>116</v>
      </c>
      <c r="D15" s="48" t="s">
        <v>21</v>
      </c>
      <c r="E15" s="132"/>
      <c r="F15" s="133"/>
      <c r="G15" s="134"/>
      <c r="H15" s="132"/>
      <c r="I15" s="133"/>
      <c r="J15" s="134"/>
      <c r="K15" s="132"/>
      <c r="L15" s="133"/>
      <c r="M15" s="134"/>
      <c r="N15" s="132" t="s">
        <v>265</v>
      </c>
      <c r="O15" s="133"/>
      <c r="P15" s="134"/>
      <c r="Q15" s="132" t="s">
        <v>267</v>
      </c>
      <c r="R15" s="133"/>
      <c r="S15" s="134"/>
      <c r="T15" s="132" t="s">
        <v>266</v>
      </c>
      <c r="U15" s="133"/>
      <c r="V15" s="134"/>
      <c r="W15" s="132"/>
      <c r="X15" s="133"/>
      <c r="Y15" s="134"/>
      <c r="Z15" s="132"/>
      <c r="AA15" s="133"/>
      <c r="AB15" s="134"/>
      <c r="AC15" s="132"/>
      <c r="AD15" s="133"/>
      <c r="AE15" s="134"/>
      <c r="AF15" s="132"/>
      <c r="AG15" s="133"/>
      <c r="AH15" s="134"/>
      <c r="AI15" s="132"/>
      <c r="AJ15" s="133"/>
      <c r="AK15" s="134"/>
      <c r="AL15" s="132"/>
      <c r="AM15" s="133"/>
      <c r="AN15" s="134"/>
      <c r="AO15" s="132"/>
      <c r="AP15" s="133"/>
      <c r="AQ15" s="134"/>
      <c r="AR15" s="132"/>
      <c r="AS15" s="133"/>
      <c r="AT15" s="134"/>
      <c r="AU15" s="132"/>
      <c r="AV15" s="133"/>
      <c r="AW15" s="134"/>
      <c r="AX15" s="132"/>
      <c r="AY15" s="133"/>
      <c r="AZ15" s="134"/>
      <c r="BA15" s="104">
        <v>1.6</v>
      </c>
      <c r="BB15" s="12">
        <f t="shared" si="0"/>
        <v>464</v>
      </c>
    </row>
    <row r="16" spans="1:54" ht="12.75" customHeight="1" thickBot="1">
      <c r="A16" s="103" t="s">
        <v>194</v>
      </c>
      <c r="B16" s="45" t="s">
        <v>72</v>
      </c>
      <c r="C16" s="46" t="s">
        <v>125</v>
      </c>
      <c r="D16" s="48" t="s">
        <v>21</v>
      </c>
      <c r="E16" s="132"/>
      <c r="F16" s="133"/>
      <c r="G16" s="134"/>
      <c r="H16" s="132"/>
      <c r="I16" s="133"/>
      <c r="J16" s="134"/>
      <c r="K16" s="132"/>
      <c r="L16" s="133"/>
      <c r="M16" s="134"/>
      <c r="N16" s="132" t="s">
        <v>265</v>
      </c>
      <c r="O16" s="133"/>
      <c r="P16" s="134"/>
      <c r="Q16" s="132" t="s">
        <v>265</v>
      </c>
      <c r="R16" s="133"/>
      <c r="S16" s="134"/>
      <c r="T16" s="132" t="s">
        <v>266</v>
      </c>
      <c r="U16" s="133"/>
      <c r="V16" s="134"/>
      <c r="W16" s="132"/>
      <c r="X16" s="133"/>
      <c r="Y16" s="134"/>
      <c r="Z16" s="132"/>
      <c r="AA16" s="133"/>
      <c r="AB16" s="134"/>
      <c r="AC16" s="132"/>
      <c r="AD16" s="133"/>
      <c r="AE16" s="134"/>
      <c r="AF16" s="132"/>
      <c r="AG16" s="133"/>
      <c r="AH16" s="134"/>
      <c r="AI16" s="132"/>
      <c r="AJ16" s="133"/>
      <c r="AK16" s="134"/>
      <c r="AL16" s="132"/>
      <c r="AM16" s="133"/>
      <c r="AN16" s="134"/>
      <c r="AO16" s="132"/>
      <c r="AP16" s="133"/>
      <c r="AQ16" s="134"/>
      <c r="AR16" s="132"/>
      <c r="AS16" s="133"/>
      <c r="AT16" s="134"/>
      <c r="AU16" s="132"/>
      <c r="AV16" s="133"/>
      <c r="AW16" s="134"/>
      <c r="AX16" s="132"/>
      <c r="AY16" s="133"/>
      <c r="AZ16" s="134"/>
      <c r="BA16" s="104">
        <v>1.6</v>
      </c>
      <c r="BB16" s="12">
        <f t="shared" si="0"/>
        <v>464</v>
      </c>
    </row>
    <row r="17" spans="1:54" ht="12.75" customHeight="1" thickBot="1">
      <c r="A17" s="103" t="s">
        <v>195</v>
      </c>
      <c r="B17" s="45" t="s">
        <v>119</v>
      </c>
      <c r="C17" s="46" t="s">
        <v>120</v>
      </c>
      <c r="D17" s="48" t="s">
        <v>21</v>
      </c>
      <c r="E17" s="132"/>
      <c r="F17" s="133"/>
      <c r="G17" s="134"/>
      <c r="H17" s="132"/>
      <c r="I17" s="133"/>
      <c r="J17" s="134"/>
      <c r="K17" s="132" t="s">
        <v>267</v>
      </c>
      <c r="L17" s="133"/>
      <c r="M17" s="134"/>
      <c r="N17" s="132" t="s">
        <v>265</v>
      </c>
      <c r="O17" s="133"/>
      <c r="P17" s="134"/>
      <c r="Q17" s="132" t="s">
        <v>267</v>
      </c>
      <c r="R17" s="133"/>
      <c r="S17" s="134"/>
      <c r="T17" s="132" t="s">
        <v>268</v>
      </c>
      <c r="U17" s="133"/>
      <c r="V17" s="134"/>
      <c r="W17" s="132" t="s">
        <v>268</v>
      </c>
      <c r="X17" s="133"/>
      <c r="Y17" s="134"/>
      <c r="Z17" s="132" t="s">
        <v>266</v>
      </c>
      <c r="AA17" s="133"/>
      <c r="AB17" s="134"/>
      <c r="AC17" s="132"/>
      <c r="AD17" s="133"/>
      <c r="AE17" s="134"/>
      <c r="AF17" s="132"/>
      <c r="AG17" s="133"/>
      <c r="AH17" s="134"/>
      <c r="AI17" s="132"/>
      <c r="AJ17" s="133"/>
      <c r="AK17" s="134"/>
      <c r="AL17" s="132"/>
      <c r="AM17" s="133"/>
      <c r="AN17" s="134"/>
      <c r="AO17" s="132"/>
      <c r="AP17" s="133"/>
      <c r="AQ17" s="134"/>
      <c r="AR17" s="132"/>
      <c r="AS17" s="133"/>
      <c r="AT17" s="134"/>
      <c r="AU17" s="132"/>
      <c r="AV17" s="133"/>
      <c r="AW17" s="134"/>
      <c r="AX17" s="132"/>
      <c r="AY17" s="133"/>
      <c r="AZ17" s="134"/>
      <c r="BA17" s="104">
        <v>1.68</v>
      </c>
      <c r="BB17" s="12">
        <f t="shared" si="0"/>
        <v>528</v>
      </c>
    </row>
    <row r="18" spans="1:54" ht="12.75" customHeight="1" thickBot="1">
      <c r="A18" s="103" t="s">
        <v>196</v>
      </c>
      <c r="B18" s="45" t="s">
        <v>214</v>
      </c>
      <c r="C18" s="46" t="s">
        <v>215</v>
      </c>
      <c r="D18" s="48" t="s">
        <v>19</v>
      </c>
      <c r="E18" s="132" t="s">
        <v>265</v>
      </c>
      <c r="F18" s="133"/>
      <c r="G18" s="134"/>
      <c r="H18" s="132" t="s">
        <v>265</v>
      </c>
      <c r="I18" s="133"/>
      <c r="J18" s="134"/>
      <c r="K18" s="132" t="s">
        <v>265</v>
      </c>
      <c r="L18" s="133"/>
      <c r="M18" s="134"/>
      <c r="N18" s="132" t="s">
        <v>266</v>
      </c>
      <c r="O18" s="133"/>
      <c r="P18" s="134"/>
      <c r="Q18" s="132"/>
      <c r="R18" s="133"/>
      <c r="S18" s="134"/>
      <c r="T18" s="132"/>
      <c r="U18" s="133"/>
      <c r="V18" s="134"/>
      <c r="W18" s="132"/>
      <c r="X18" s="133"/>
      <c r="Y18" s="134"/>
      <c r="Z18" s="132"/>
      <c r="AA18" s="133"/>
      <c r="AB18" s="134"/>
      <c r="AC18" s="132"/>
      <c r="AD18" s="133"/>
      <c r="AE18" s="134"/>
      <c r="AF18" s="132"/>
      <c r="AG18" s="133"/>
      <c r="AH18" s="134"/>
      <c r="AI18" s="132"/>
      <c r="AJ18" s="133"/>
      <c r="AK18" s="134"/>
      <c r="AL18" s="132"/>
      <c r="AM18" s="133"/>
      <c r="AN18" s="134"/>
      <c r="AO18" s="132"/>
      <c r="AP18" s="133"/>
      <c r="AQ18" s="134"/>
      <c r="AR18" s="132"/>
      <c r="AS18" s="133"/>
      <c r="AT18" s="134"/>
      <c r="AU18" s="132"/>
      <c r="AV18" s="133"/>
      <c r="AW18" s="134"/>
      <c r="AX18" s="132"/>
      <c r="AY18" s="133"/>
      <c r="AZ18" s="134"/>
      <c r="BA18" s="104">
        <v>1.5</v>
      </c>
      <c r="BB18" s="12">
        <f t="shared" si="0"/>
        <v>389</v>
      </c>
    </row>
    <row r="19" spans="1:54" ht="12.75" customHeight="1" thickBot="1">
      <c r="A19" s="103" t="s">
        <v>197</v>
      </c>
      <c r="B19" s="124" t="s">
        <v>218</v>
      </c>
      <c r="C19" s="125" t="s">
        <v>219</v>
      </c>
      <c r="D19" s="126" t="s">
        <v>19</v>
      </c>
      <c r="E19" s="132" t="s">
        <v>266</v>
      </c>
      <c r="F19" s="133"/>
      <c r="G19" s="134"/>
      <c r="H19" s="132"/>
      <c r="I19" s="133"/>
      <c r="J19" s="134"/>
      <c r="K19" s="132"/>
      <c r="L19" s="133"/>
      <c r="M19" s="134"/>
      <c r="N19" s="132"/>
      <c r="O19" s="133"/>
      <c r="P19" s="134"/>
      <c r="Q19" s="132"/>
      <c r="R19" s="133"/>
      <c r="S19" s="134"/>
      <c r="T19" s="132"/>
      <c r="U19" s="133"/>
      <c r="V19" s="134"/>
      <c r="W19" s="132"/>
      <c r="X19" s="133"/>
      <c r="Y19" s="134"/>
      <c r="Z19" s="132"/>
      <c r="AA19" s="133"/>
      <c r="AB19" s="134"/>
      <c r="AC19" s="132"/>
      <c r="AD19" s="133"/>
      <c r="AE19" s="134"/>
      <c r="AF19" s="132"/>
      <c r="AG19" s="133"/>
      <c r="AH19" s="134"/>
      <c r="AI19" s="132"/>
      <c r="AJ19" s="133"/>
      <c r="AK19" s="134"/>
      <c r="AL19" s="132"/>
      <c r="AM19" s="133"/>
      <c r="AN19" s="134"/>
      <c r="AO19" s="132"/>
      <c r="AP19" s="133"/>
      <c r="AQ19" s="134"/>
      <c r="AR19" s="132"/>
      <c r="AS19" s="133"/>
      <c r="AT19" s="134"/>
      <c r="AU19" s="132"/>
      <c r="AV19" s="133"/>
      <c r="AW19" s="134"/>
      <c r="AX19" s="132"/>
      <c r="AY19" s="133"/>
      <c r="AZ19" s="134"/>
      <c r="BA19" s="104" t="s">
        <v>269</v>
      </c>
      <c r="BB19" s="22" t="e">
        <f>IF(ISBLANK(BB18),"",TRUNC(0.8465*(BA19*100-75)^1.42))</f>
        <v>#VALUE!</v>
      </c>
    </row>
    <row r="20" spans="1:54" ht="12.75" customHeight="1" thickBot="1">
      <c r="A20" s="103" t="s">
        <v>198</v>
      </c>
      <c r="B20" s="45" t="s">
        <v>209</v>
      </c>
      <c r="C20" s="46" t="s">
        <v>210</v>
      </c>
      <c r="D20" s="48" t="s">
        <v>19</v>
      </c>
      <c r="E20" s="132" t="s">
        <v>265</v>
      </c>
      <c r="F20" s="133"/>
      <c r="G20" s="134"/>
      <c r="H20" s="132" t="s">
        <v>268</v>
      </c>
      <c r="I20" s="133"/>
      <c r="J20" s="134"/>
      <c r="K20" s="132" t="s">
        <v>266</v>
      </c>
      <c r="L20" s="133"/>
      <c r="M20" s="134"/>
      <c r="N20" s="132"/>
      <c r="O20" s="133"/>
      <c r="P20" s="134"/>
      <c r="Q20" s="132"/>
      <c r="R20" s="133"/>
      <c r="S20" s="134"/>
      <c r="T20" s="132"/>
      <c r="U20" s="133"/>
      <c r="V20" s="134"/>
      <c r="W20" s="132"/>
      <c r="X20" s="133"/>
      <c r="Y20" s="134"/>
      <c r="Z20" s="132"/>
      <c r="AA20" s="133"/>
      <c r="AB20" s="134"/>
      <c r="AC20" s="132"/>
      <c r="AD20" s="133"/>
      <c r="AE20" s="134"/>
      <c r="AF20" s="132"/>
      <c r="AG20" s="133"/>
      <c r="AH20" s="134"/>
      <c r="AI20" s="132"/>
      <c r="AJ20" s="133"/>
      <c r="AK20" s="134"/>
      <c r="AL20" s="132"/>
      <c r="AM20" s="133"/>
      <c r="AN20" s="134"/>
      <c r="AO20" s="132"/>
      <c r="AP20" s="133"/>
      <c r="AQ20" s="134"/>
      <c r="AR20" s="132"/>
      <c r="AS20" s="133"/>
      <c r="AT20" s="134"/>
      <c r="AU20" s="132"/>
      <c r="AV20" s="133"/>
      <c r="AW20" s="134"/>
      <c r="AX20" s="132"/>
      <c r="AY20" s="133"/>
      <c r="AZ20" s="134"/>
      <c r="BA20" s="104">
        <v>1.45</v>
      </c>
      <c r="BB20" s="12">
        <f>IF(ISBLANK(BB19),"",TRUNC(0.8465*(BA20*100-75)^1.42))</f>
        <v>352</v>
      </c>
    </row>
    <row r="21" spans="1:54" ht="12.75" customHeight="1" thickBot="1">
      <c r="A21" s="103" t="s">
        <v>221</v>
      </c>
      <c r="B21" s="45" t="s">
        <v>205</v>
      </c>
      <c r="C21" s="46" t="s">
        <v>206</v>
      </c>
      <c r="D21" s="48" t="s">
        <v>37</v>
      </c>
      <c r="E21" s="132"/>
      <c r="F21" s="133"/>
      <c r="G21" s="134"/>
      <c r="H21" s="132"/>
      <c r="I21" s="133"/>
      <c r="J21" s="134"/>
      <c r="K21" s="132"/>
      <c r="L21" s="133"/>
      <c r="M21" s="134"/>
      <c r="N21" s="132" t="s">
        <v>265</v>
      </c>
      <c r="O21" s="133"/>
      <c r="P21" s="134"/>
      <c r="Q21" s="132" t="s">
        <v>265</v>
      </c>
      <c r="R21" s="133"/>
      <c r="S21" s="134"/>
      <c r="T21" s="132" t="s">
        <v>265</v>
      </c>
      <c r="U21" s="133"/>
      <c r="V21" s="134"/>
      <c r="W21" s="132" t="s">
        <v>266</v>
      </c>
      <c r="X21" s="133"/>
      <c r="Y21" s="134"/>
      <c r="Z21" s="132"/>
      <c r="AA21" s="133"/>
      <c r="AB21" s="134"/>
      <c r="AC21" s="132"/>
      <c r="AD21" s="133"/>
      <c r="AE21" s="134"/>
      <c r="AF21" s="132"/>
      <c r="AG21" s="133"/>
      <c r="AH21" s="134"/>
      <c r="AI21" s="132"/>
      <c r="AJ21" s="133"/>
      <c r="AK21" s="134"/>
      <c r="AL21" s="132"/>
      <c r="AM21" s="133"/>
      <c r="AN21" s="134"/>
      <c r="AO21" s="132"/>
      <c r="AP21" s="133"/>
      <c r="AQ21" s="134"/>
      <c r="AR21" s="132"/>
      <c r="AS21" s="133"/>
      <c r="AT21" s="134"/>
      <c r="AU21" s="132"/>
      <c r="AV21" s="133"/>
      <c r="AW21" s="134"/>
      <c r="AX21" s="132"/>
      <c r="AY21" s="133"/>
      <c r="AZ21" s="134"/>
      <c r="BA21" s="104">
        <v>1.65</v>
      </c>
      <c r="BB21" s="12">
        <f>IF(ISBLANK(BB20),"",TRUNC(0.8465*(BA21*100-75)^1.42))</f>
        <v>504</v>
      </c>
    </row>
    <row r="22" spans="1:54" ht="12.75" customHeight="1" thickBot="1">
      <c r="A22" s="103" t="s">
        <v>222</v>
      </c>
      <c r="B22" s="45" t="s">
        <v>212</v>
      </c>
      <c r="C22" s="46" t="s">
        <v>213</v>
      </c>
      <c r="D22" s="48" t="s">
        <v>19</v>
      </c>
      <c r="E22" s="132" t="s">
        <v>265</v>
      </c>
      <c r="F22" s="133"/>
      <c r="G22" s="134"/>
      <c r="H22" s="132" t="s">
        <v>265</v>
      </c>
      <c r="I22" s="133"/>
      <c r="J22" s="134"/>
      <c r="K22" s="132" t="s">
        <v>265</v>
      </c>
      <c r="L22" s="133"/>
      <c r="M22" s="134"/>
      <c r="N22" s="132" t="s">
        <v>265</v>
      </c>
      <c r="O22" s="133"/>
      <c r="P22" s="134"/>
      <c r="Q22" s="132" t="s">
        <v>267</v>
      </c>
      <c r="R22" s="133"/>
      <c r="S22" s="134"/>
      <c r="T22" s="132" t="s">
        <v>266</v>
      </c>
      <c r="U22" s="133"/>
      <c r="V22" s="134"/>
      <c r="W22" s="132"/>
      <c r="X22" s="133"/>
      <c r="Y22" s="134"/>
      <c r="Z22" s="132"/>
      <c r="AA22" s="133"/>
      <c r="AB22" s="134"/>
      <c r="AC22" s="132"/>
      <c r="AD22" s="133"/>
      <c r="AE22" s="134"/>
      <c r="AF22" s="132"/>
      <c r="AG22" s="133"/>
      <c r="AH22" s="134"/>
      <c r="AI22" s="132"/>
      <c r="AJ22" s="133"/>
      <c r="AK22" s="134"/>
      <c r="AL22" s="132"/>
      <c r="AM22" s="133"/>
      <c r="AN22" s="134"/>
      <c r="AO22" s="132"/>
      <c r="AP22" s="133"/>
      <c r="AQ22" s="134"/>
      <c r="AR22" s="132"/>
      <c r="AS22" s="133"/>
      <c r="AT22" s="134"/>
      <c r="AU22" s="132"/>
      <c r="AV22" s="133"/>
      <c r="AW22" s="134"/>
      <c r="AX22" s="132"/>
      <c r="AY22" s="133"/>
      <c r="AZ22" s="134"/>
      <c r="BA22" s="104">
        <v>1.6</v>
      </c>
      <c r="BB22" s="12">
        <f>IF(ISBLANK(BB21),"",TRUNC(0.8465*(BA22*100-75)^1.42))</f>
        <v>464</v>
      </c>
    </row>
    <row r="23" spans="1:54" ht="12.75" customHeight="1" thickBot="1">
      <c r="A23" s="103" t="s">
        <v>223</v>
      </c>
      <c r="B23" s="45" t="s">
        <v>92</v>
      </c>
      <c r="C23" s="46" t="s">
        <v>211</v>
      </c>
      <c r="D23" s="48" t="s">
        <v>19</v>
      </c>
      <c r="E23" s="132" t="s">
        <v>266</v>
      </c>
      <c r="F23" s="133"/>
      <c r="G23" s="134"/>
      <c r="H23" s="132"/>
      <c r="I23" s="133"/>
      <c r="J23" s="134"/>
      <c r="K23" s="132"/>
      <c r="L23" s="133"/>
      <c r="M23" s="134"/>
      <c r="N23" s="132"/>
      <c r="O23" s="133"/>
      <c r="P23" s="134"/>
      <c r="Q23" s="132"/>
      <c r="R23" s="133"/>
      <c r="S23" s="134"/>
      <c r="T23" s="132"/>
      <c r="U23" s="133"/>
      <c r="V23" s="134"/>
      <c r="W23" s="132"/>
      <c r="X23" s="133"/>
      <c r="Y23" s="134"/>
      <c r="Z23" s="132"/>
      <c r="AA23" s="133"/>
      <c r="AB23" s="134"/>
      <c r="AC23" s="132"/>
      <c r="AD23" s="133"/>
      <c r="AE23" s="134"/>
      <c r="AF23" s="132"/>
      <c r="AG23" s="133"/>
      <c r="AH23" s="134"/>
      <c r="AI23" s="132"/>
      <c r="AJ23" s="133"/>
      <c r="AK23" s="134"/>
      <c r="AL23" s="132"/>
      <c r="AM23" s="133"/>
      <c r="AN23" s="134"/>
      <c r="AO23" s="132"/>
      <c r="AP23" s="133"/>
      <c r="AQ23" s="134"/>
      <c r="AR23" s="132"/>
      <c r="AS23" s="133"/>
      <c r="AT23" s="134"/>
      <c r="AU23" s="132"/>
      <c r="AV23" s="133"/>
      <c r="AW23" s="134"/>
      <c r="AX23" s="132"/>
      <c r="AY23" s="133"/>
      <c r="AZ23" s="134"/>
      <c r="BA23" s="104" t="s">
        <v>269</v>
      </c>
      <c r="BB23" s="22" t="e">
        <f>IF(ISBLANK(#REF!),"",TRUNC(0.8465*(BA23*100-75)^1.42))</f>
        <v>#VALUE!</v>
      </c>
    </row>
    <row r="24" spans="1:54" ht="12.75" customHeight="1" thickBot="1">
      <c r="A24" s="103" t="s">
        <v>224</v>
      </c>
      <c r="B24" s="45" t="s">
        <v>110</v>
      </c>
      <c r="C24" s="46" t="s">
        <v>54</v>
      </c>
      <c r="D24" s="48" t="s">
        <v>19</v>
      </c>
      <c r="E24" s="132"/>
      <c r="F24" s="133"/>
      <c r="G24" s="134"/>
      <c r="H24" s="132"/>
      <c r="I24" s="133"/>
      <c r="J24" s="134"/>
      <c r="K24" s="132"/>
      <c r="L24" s="133"/>
      <c r="M24" s="134"/>
      <c r="N24" s="132" t="s">
        <v>265</v>
      </c>
      <c r="O24" s="133"/>
      <c r="P24" s="134"/>
      <c r="Q24" s="132" t="s">
        <v>267</v>
      </c>
      <c r="R24" s="133"/>
      <c r="S24" s="134"/>
      <c r="T24" s="132" t="s">
        <v>265</v>
      </c>
      <c r="U24" s="133"/>
      <c r="V24" s="134"/>
      <c r="W24" s="132" t="s">
        <v>267</v>
      </c>
      <c r="X24" s="133"/>
      <c r="Y24" s="134"/>
      <c r="Z24" s="132" t="s">
        <v>266</v>
      </c>
      <c r="AA24" s="133"/>
      <c r="AB24" s="134"/>
      <c r="AC24" s="132"/>
      <c r="AD24" s="133"/>
      <c r="AE24" s="134"/>
      <c r="AF24" s="132"/>
      <c r="AG24" s="133"/>
      <c r="AH24" s="134"/>
      <c r="AI24" s="132"/>
      <c r="AJ24" s="133"/>
      <c r="AK24" s="134"/>
      <c r="AL24" s="132"/>
      <c r="AM24" s="133"/>
      <c r="AN24" s="134"/>
      <c r="AO24" s="132"/>
      <c r="AP24" s="133"/>
      <c r="AQ24" s="134"/>
      <c r="AR24" s="132"/>
      <c r="AS24" s="133"/>
      <c r="AT24" s="134"/>
      <c r="AU24" s="132"/>
      <c r="AV24" s="133"/>
      <c r="AW24" s="134"/>
      <c r="AX24" s="132"/>
      <c r="AY24" s="133"/>
      <c r="AZ24" s="134"/>
      <c r="BA24" s="104">
        <v>1.68</v>
      </c>
      <c r="BB24" s="12">
        <f>IF(ISBLANK(#REF!),"",TRUNC(0.8465*(BA24*100-75)^1.42))</f>
        <v>528</v>
      </c>
    </row>
    <row r="25" spans="1:54" ht="12.75" customHeight="1">
      <c r="A25" s="110"/>
      <c r="B25" s="111"/>
      <c r="C25" s="112"/>
      <c r="D25" s="113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4"/>
      <c r="BB25" s="32"/>
    </row>
    <row r="26" spans="1:54" ht="12.75" customHeight="1">
      <c r="A26" s="110"/>
      <c r="B26" s="111"/>
      <c r="C26" s="112"/>
      <c r="D26" s="113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4"/>
      <c r="BB26" s="32"/>
    </row>
    <row r="27" spans="1:54" ht="12.75" customHeight="1">
      <c r="A27" s="110"/>
      <c r="B27" s="111"/>
      <c r="C27" s="112"/>
      <c r="D27" s="113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4"/>
      <c r="BB27" s="32"/>
    </row>
    <row r="28" spans="1:54" ht="12.75" customHeight="1">
      <c r="A28" s="110"/>
      <c r="B28" s="111"/>
      <c r="C28" s="112"/>
      <c r="D28" s="113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4"/>
      <c r="BB28" s="32"/>
    </row>
    <row r="29" spans="1:54" ht="12.75" customHeight="1">
      <c r="A29" s="110"/>
      <c r="B29" s="111"/>
      <c r="C29" s="112"/>
      <c r="D29" s="113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4"/>
      <c r="BB29" s="32"/>
    </row>
    <row r="30" spans="1:54" ht="12.75" customHeight="1">
      <c r="A30" s="110"/>
      <c r="B30" s="111"/>
      <c r="C30" s="112"/>
      <c r="D30" s="113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4"/>
      <c r="BB30" s="32"/>
    </row>
    <row r="31" spans="1:54" ht="12.75" customHeight="1">
      <c r="A31" s="110"/>
      <c r="B31" s="111"/>
      <c r="C31" s="112"/>
      <c r="D31" s="113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4"/>
      <c r="BB31" s="32"/>
    </row>
    <row r="32" spans="1:54" ht="12.75" customHeight="1">
      <c r="A32" s="110"/>
      <c r="B32" s="111"/>
      <c r="C32" s="112"/>
      <c r="D32" s="113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4"/>
      <c r="BB32" s="32"/>
    </row>
    <row r="33" spans="1:54" ht="12.75" customHeight="1">
      <c r="A33" s="110"/>
      <c r="B33" s="111"/>
      <c r="C33" s="112"/>
      <c r="D33" s="113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4"/>
      <c r="BB33" s="32"/>
    </row>
    <row r="34" spans="1:54" ht="12.75" customHeight="1">
      <c r="A34" s="110"/>
      <c r="B34" s="111"/>
      <c r="C34" s="112"/>
      <c r="D34" s="113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4"/>
      <c r="BB34" s="32"/>
    </row>
    <row r="35" spans="1:54" ht="12.75" customHeight="1">
      <c r="A35" s="110"/>
      <c r="B35" s="111"/>
      <c r="C35" s="112"/>
      <c r="D35" s="113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4"/>
      <c r="BB35" s="32"/>
    </row>
    <row r="36" spans="1:54" ht="12.75" customHeight="1">
      <c r="A36" s="110"/>
      <c r="B36" s="111"/>
      <c r="C36" s="112"/>
      <c r="D36" s="113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4"/>
      <c r="BB36" s="32"/>
    </row>
    <row r="37" spans="1:54" ht="12.75" customHeight="1">
      <c r="A37" s="110"/>
      <c r="B37" s="111"/>
      <c r="C37" s="112"/>
      <c r="D37" s="113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4"/>
      <c r="BB37" s="32"/>
    </row>
    <row r="38" spans="1:54" ht="12.75" customHeight="1">
      <c r="A38" s="110"/>
      <c r="B38" s="111"/>
      <c r="C38" s="112"/>
      <c r="D38" s="113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4"/>
      <c r="BB38" s="32"/>
    </row>
    <row r="39" spans="1:54" ht="12.75" customHeight="1">
      <c r="A39" s="110"/>
      <c r="B39" s="111"/>
      <c r="C39" s="112"/>
      <c r="D39" s="113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4"/>
      <c r="BB39" s="32"/>
    </row>
    <row r="40" spans="1:54" ht="12.75" customHeight="1">
      <c r="A40" s="110"/>
      <c r="B40" s="111"/>
      <c r="C40" s="112"/>
      <c r="D40" s="113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4"/>
      <c r="BB40" s="32"/>
    </row>
    <row r="41" spans="1:54" ht="12.75" customHeight="1">
      <c r="A41" s="110"/>
      <c r="B41" s="111"/>
      <c r="C41" s="112"/>
      <c r="D41" s="113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4"/>
      <c r="BB41" s="32"/>
    </row>
    <row r="42" spans="1:54" ht="12.75" customHeight="1">
      <c r="A42" s="110"/>
      <c r="B42" s="111"/>
      <c r="C42" s="112"/>
      <c r="D42" s="113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4"/>
      <c r="BB42" s="32"/>
    </row>
    <row r="43" spans="1:52" s="93" customFormat="1" ht="5.25">
      <c r="A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</row>
    <row r="44" spans="2:20" ht="15.75">
      <c r="B44" s="94" t="s">
        <v>200</v>
      </c>
      <c r="D44" s="56" t="s">
        <v>201</v>
      </c>
      <c r="E44" s="9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52" s="93" customFormat="1" ht="6" thickBot="1">
      <c r="A45" s="92"/>
      <c r="B45" s="9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</row>
    <row r="46" spans="1:54" ht="13.5" thickBot="1">
      <c r="A46" s="97" t="s">
        <v>190</v>
      </c>
      <c r="B46" s="98" t="s">
        <v>3</v>
      </c>
      <c r="C46" s="99" t="s">
        <v>4</v>
      </c>
      <c r="D46" s="100" t="s">
        <v>178</v>
      </c>
      <c r="E46" s="132" t="s">
        <v>254</v>
      </c>
      <c r="F46" s="133"/>
      <c r="G46" s="134"/>
      <c r="H46" s="132" t="s">
        <v>255</v>
      </c>
      <c r="I46" s="133"/>
      <c r="J46" s="134"/>
      <c r="K46" s="132" t="s">
        <v>256</v>
      </c>
      <c r="L46" s="133"/>
      <c r="M46" s="134"/>
      <c r="N46" s="132" t="s">
        <v>257</v>
      </c>
      <c r="O46" s="133"/>
      <c r="P46" s="134"/>
      <c r="Q46" s="132" t="s">
        <v>258</v>
      </c>
      <c r="R46" s="133"/>
      <c r="S46" s="134"/>
      <c r="T46" s="132" t="s">
        <v>259</v>
      </c>
      <c r="U46" s="133"/>
      <c r="V46" s="134"/>
      <c r="W46" s="132" t="s">
        <v>260</v>
      </c>
      <c r="X46" s="133"/>
      <c r="Y46" s="134"/>
      <c r="Z46" s="132" t="s">
        <v>261</v>
      </c>
      <c r="AA46" s="133"/>
      <c r="AB46" s="134"/>
      <c r="AC46" s="132" t="s">
        <v>262</v>
      </c>
      <c r="AD46" s="133"/>
      <c r="AE46" s="134"/>
      <c r="AF46" s="132" t="s">
        <v>263</v>
      </c>
      <c r="AG46" s="133"/>
      <c r="AH46" s="134"/>
      <c r="AI46" s="132" t="s">
        <v>264</v>
      </c>
      <c r="AJ46" s="133"/>
      <c r="AK46" s="134"/>
      <c r="AL46" s="132" t="s">
        <v>270</v>
      </c>
      <c r="AM46" s="133"/>
      <c r="AN46" s="134"/>
      <c r="AO46" s="132" t="s">
        <v>271</v>
      </c>
      <c r="AP46" s="133"/>
      <c r="AQ46" s="134"/>
      <c r="AR46" s="132" t="s">
        <v>272</v>
      </c>
      <c r="AS46" s="133"/>
      <c r="AT46" s="134"/>
      <c r="AU46" s="132" t="s">
        <v>273</v>
      </c>
      <c r="AV46" s="133"/>
      <c r="AW46" s="134"/>
      <c r="AX46" s="132"/>
      <c r="AY46" s="133"/>
      <c r="AZ46" s="134"/>
      <c r="BA46" s="101" t="s">
        <v>179</v>
      </c>
      <c r="BB46" s="102" t="s">
        <v>180</v>
      </c>
    </row>
    <row r="47" spans="1:54" ht="14.25" customHeight="1" thickBot="1">
      <c r="A47" s="103" t="s">
        <v>175</v>
      </c>
      <c r="B47" s="45" t="s">
        <v>61</v>
      </c>
      <c r="C47" s="46" t="s">
        <v>162</v>
      </c>
      <c r="D47" s="48" t="s">
        <v>55</v>
      </c>
      <c r="E47" s="132"/>
      <c r="F47" s="133"/>
      <c r="G47" s="134"/>
      <c r="H47" s="132"/>
      <c r="I47" s="133"/>
      <c r="J47" s="134"/>
      <c r="K47" s="132" t="s">
        <v>265</v>
      </c>
      <c r="L47" s="133"/>
      <c r="M47" s="134"/>
      <c r="N47" s="132" t="s">
        <v>267</v>
      </c>
      <c r="O47" s="133"/>
      <c r="P47" s="134"/>
      <c r="Q47" s="132" t="s">
        <v>243</v>
      </c>
      <c r="R47" s="133"/>
      <c r="S47" s="134"/>
      <c r="T47" s="132"/>
      <c r="U47" s="133"/>
      <c r="V47" s="134"/>
      <c r="W47" s="132"/>
      <c r="X47" s="133"/>
      <c r="Y47" s="134"/>
      <c r="Z47" s="132"/>
      <c r="AA47" s="133"/>
      <c r="AB47" s="134"/>
      <c r="AC47" s="132"/>
      <c r="AD47" s="133"/>
      <c r="AE47" s="134"/>
      <c r="AF47" s="132"/>
      <c r="AG47" s="133"/>
      <c r="AH47" s="134"/>
      <c r="AI47" s="132"/>
      <c r="AJ47" s="133"/>
      <c r="AK47" s="134"/>
      <c r="AL47" s="132"/>
      <c r="AM47" s="133"/>
      <c r="AN47" s="134"/>
      <c r="AO47" s="132"/>
      <c r="AP47" s="133"/>
      <c r="AQ47" s="134"/>
      <c r="AR47" s="132"/>
      <c r="AS47" s="133"/>
      <c r="AT47" s="134"/>
      <c r="AU47" s="132"/>
      <c r="AV47" s="133"/>
      <c r="AW47" s="134"/>
      <c r="AX47" s="132"/>
      <c r="AY47" s="133"/>
      <c r="AZ47" s="134"/>
      <c r="BA47" s="104">
        <v>1.65</v>
      </c>
      <c r="BB47" s="12">
        <f>IF(ISBLANK(BA47),"",TRUNC(0.8465*(BA47*100-75)^1.42))</f>
        <v>504</v>
      </c>
    </row>
    <row r="48" spans="1:54" ht="14.25" customHeight="1" thickBot="1">
      <c r="A48" s="103" t="s">
        <v>181</v>
      </c>
      <c r="B48" s="45" t="s">
        <v>73</v>
      </c>
      <c r="C48" s="46" t="s">
        <v>74</v>
      </c>
      <c r="D48" s="48" t="s">
        <v>21</v>
      </c>
      <c r="E48" s="132"/>
      <c r="F48" s="133"/>
      <c r="G48" s="134"/>
      <c r="H48" s="132"/>
      <c r="I48" s="133"/>
      <c r="J48" s="134"/>
      <c r="K48" s="132"/>
      <c r="L48" s="133"/>
      <c r="M48" s="134"/>
      <c r="N48" s="132"/>
      <c r="O48" s="133"/>
      <c r="P48" s="134"/>
      <c r="Q48" s="132"/>
      <c r="R48" s="133"/>
      <c r="S48" s="134"/>
      <c r="T48" s="132" t="s">
        <v>265</v>
      </c>
      <c r="U48" s="133"/>
      <c r="V48" s="134"/>
      <c r="W48" s="132" t="s">
        <v>243</v>
      </c>
      <c r="X48" s="133"/>
      <c r="Y48" s="134"/>
      <c r="Z48" s="132" t="s">
        <v>243</v>
      </c>
      <c r="AA48" s="133"/>
      <c r="AB48" s="134"/>
      <c r="AC48" s="132" t="s">
        <v>265</v>
      </c>
      <c r="AD48" s="133"/>
      <c r="AE48" s="134"/>
      <c r="AF48" s="132" t="s">
        <v>243</v>
      </c>
      <c r="AG48" s="133"/>
      <c r="AH48" s="134"/>
      <c r="AI48" s="132" t="s">
        <v>243</v>
      </c>
      <c r="AJ48" s="133"/>
      <c r="AK48" s="134"/>
      <c r="AL48" s="132" t="s">
        <v>268</v>
      </c>
      <c r="AM48" s="133"/>
      <c r="AN48" s="134"/>
      <c r="AO48" s="132" t="s">
        <v>266</v>
      </c>
      <c r="AP48" s="133"/>
      <c r="AQ48" s="134"/>
      <c r="AR48" s="132"/>
      <c r="AS48" s="133"/>
      <c r="AT48" s="134"/>
      <c r="AU48" s="132"/>
      <c r="AV48" s="133"/>
      <c r="AW48" s="134"/>
      <c r="AX48" s="132"/>
      <c r="AY48" s="133"/>
      <c r="AZ48" s="134"/>
      <c r="BA48" s="104">
        <v>1.89</v>
      </c>
      <c r="BB48" s="12">
        <f aca="true" t="shared" si="1" ref="BB48:BB63">IF(ISBLANK(BA48),"",TRUNC(0.8465*(BA48*100-75)^1.42))</f>
        <v>705</v>
      </c>
    </row>
    <row r="49" spans="1:54" ht="14.25" customHeight="1" thickBot="1">
      <c r="A49" s="103" t="s">
        <v>182</v>
      </c>
      <c r="B49" s="45" t="s">
        <v>65</v>
      </c>
      <c r="C49" s="46" t="s">
        <v>66</v>
      </c>
      <c r="D49" s="48" t="s">
        <v>21</v>
      </c>
      <c r="E49" s="132"/>
      <c r="F49" s="133"/>
      <c r="G49" s="134"/>
      <c r="H49" s="132"/>
      <c r="I49" s="133"/>
      <c r="J49" s="134"/>
      <c r="K49" s="132"/>
      <c r="L49" s="133"/>
      <c r="M49" s="134"/>
      <c r="N49" s="132" t="s">
        <v>265</v>
      </c>
      <c r="O49" s="133"/>
      <c r="P49" s="134"/>
      <c r="Q49" s="132" t="s">
        <v>243</v>
      </c>
      <c r="R49" s="133"/>
      <c r="S49" s="134"/>
      <c r="T49" s="132" t="s">
        <v>243</v>
      </c>
      <c r="U49" s="133"/>
      <c r="V49" s="134"/>
      <c r="W49" s="132" t="s">
        <v>265</v>
      </c>
      <c r="X49" s="133"/>
      <c r="Y49" s="134"/>
      <c r="Z49" s="132" t="s">
        <v>265</v>
      </c>
      <c r="AA49" s="133"/>
      <c r="AB49" s="134"/>
      <c r="AC49" s="132" t="s">
        <v>243</v>
      </c>
      <c r="AD49" s="133"/>
      <c r="AE49" s="134"/>
      <c r="AF49" s="132" t="s">
        <v>265</v>
      </c>
      <c r="AG49" s="133"/>
      <c r="AH49" s="134"/>
      <c r="AI49" s="132" t="s">
        <v>267</v>
      </c>
      <c r="AJ49" s="133"/>
      <c r="AK49" s="134"/>
      <c r="AL49" s="132" t="s">
        <v>266</v>
      </c>
      <c r="AM49" s="133"/>
      <c r="AN49" s="134"/>
      <c r="AO49" s="132"/>
      <c r="AP49" s="133"/>
      <c r="AQ49" s="134"/>
      <c r="AR49" s="132"/>
      <c r="AS49" s="133"/>
      <c r="AT49" s="134"/>
      <c r="AU49" s="132"/>
      <c r="AV49" s="133"/>
      <c r="AW49" s="134"/>
      <c r="AX49" s="132"/>
      <c r="AY49" s="133"/>
      <c r="AZ49" s="134"/>
      <c r="BA49" s="104">
        <v>1.86</v>
      </c>
      <c r="BB49" s="12">
        <f t="shared" si="1"/>
        <v>679</v>
      </c>
    </row>
    <row r="50" spans="1:54" ht="14.25" customHeight="1" thickBot="1">
      <c r="A50" s="103" t="s">
        <v>183</v>
      </c>
      <c r="B50" s="45" t="s">
        <v>110</v>
      </c>
      <c r="C50" s="46" t="s">
        <v>111</v>
      </c>
      <c r="D50" s="48" t="s">
        <v>21</v>
      </c>
      <c r="E50" s="132" t="s">
        <v>266</v>
      </c>
      <c r="F50" s="133"/>
      <c r="G50" s="134"/>
      <c r="H50" s="132"/>
      <c r="I50" s="133"/>
      <c r="J50" s="134"/>
      <c r="K50" s="132"/>
      <c r="L50" s="133"/>
      <c r="M50" s="134"/>
      <c r="N50" s="132"/>
      <c r="O50" s="133"/>
      <c r="P50" s="134"/>
      <c r="Q50" s="132"/>
      <c r="R50" s="133"/>
      <c r="S50" s="134"/>
      <c r="T50" s="132"/>
      <c r="U50" s="133"/>
      <c r="V50" s="134"/>
      <c r="W50" s="132"/>
      <c r="X50" s="133"/>
      <c r="Y50" s="134"/>
      <c r="Z50" s="132"/>
      <c r="AA50" s="133"/>
      <c r="AB50" s="134"/>
      <c r="AC50" s="132"/>
      <c r="AD50" s="133"/>
      <c r="AE50" s="134"/>
      <c r="AF50" s="132"/>
      <c r="AG50" s="133"/>
      <c r="AH50" s="134"/>
      <c r="AI50" s="132"/>
      <c r="AJ50" s="133"/>
      <c r="AK50" s="134"/>
      <c r="AL50" s="132"/>
      <c r="AM50" s="133"/>
      <c r="AN50" s="134"/>
      <c r="AO50" s="132"/>
      <c r="AP50" s="133"/>
      <c r="AQ50" s="134"/>
      <c r="AR50" s="132"/>
      <c r="AS50" s="133"/>
      <c r="AT50" s="134"/>
      <c r="AU50" s="132"/>
      <c r="AV50" s="133"/>
      <c r="AW50" s="134"/>
      <c r="AX50" s="132"/>
      <c r="AY50" s="133"/>
      <c r="AZ50" s="134"/>
      <c r="BA50" s="104" t="s">
        <v>269</v>
      </c>
      <c r="BB50" s="12"/>
    </row>
    <row r="51" spans="1:54" ht="14.25" customHeight="1" thickBot="1">
      <c r="A51" s="103" t="s">
        <v>184</v>
      </c>
      <c r="B51" s="45" t="s">
        <v>56</v>
      </c>
      <c r="C51" s="46" t="s">
        <v>57</v>
      </c>
      <c r="D51" s="48" t="s">
        <v>21</v>
      </c>
      <c r="E51" s="132"/>
      <c r="F51" s="133"/>
      <c r="G51" s="134"/>
      <c r="H51" s="132" t="s">
        <v>265</v>
      </c>
      <c r="I51" s="133"/>
      <c r="J51" s="134"/>
      <c r="K51" s="132" t="s">
        <v>267</v>
      </c>
      <c r="L51" s="133"/>
      <c r="M51" s="134"/>
      <c r="N51" s="132" t="s">
        <v>267</v>
      </c>
      <c r="O51" s="133"/>
      <c r="P51" s="134"/>
      <c r="Q51" s="132" t="s">
        <v>268</v>
      </c>
      <c r="R51" s="133"/>
      <c r="S51" s="134"/>
      <c r="T51" s="132" t="s">
        <v>266</v>
      </c>
      <c r="U51" s="133"/>
      <c r="V51" s="134"/>
      <c r="W51" s="132"/>
      <c r="X51" s="133"/>
      <c r="Y51" s="134"/>
      <c r="Z51" s="132"/>
      <c r="AA51" s="133"/>
      <c r="AB51" s="134"/>
      <c r="AC51" s="132"/>
      <c r="AD51" s="133"/>
      <c r="AE51" s="134"/>
      <c r="AF51" s="132"/>
      <c r="AG51" s="133"/>
      <c r="AH51" s="134"/>
      <c r="AI51" s="132"/>
      <c r="AJ51" s="133"/>
      <c r="AK51" s="134"/>
      <c r="AL51" s="132"/>
      <c r="AM51" s="133"/>
      <c r="AN51" s="134"/>
      <c r="AO51" s="132"/>
      <c r="AP51" s="133"/>
      <c r="AQ51" s="134"/>
      <c r="AR51" s="132"/>
      <c r="AS51" s="133"/>
      <c r="AT51" s="134"/>
      <c r="AU51" s="132"/>
      <c r="AV51" s="133"/>
      <c r="AW51" s="134"/>
      <c r="AX51" s="132"/>
      <c r="AY51" s="133"/>
      <c r="AZ51" s="134"/>
      <c r="BA51" s="104">
        <v>1.68</v>
      </c>
      <c r="BB51" s="12">
        <f t="shared" si="1"/>
        <v>528</v>
      </c>
    </row>
    <row r="52" spans="1:54" ht="14.25" customHeight="1" thickBot="1">
      <c r="A52" s="103" t="s">
        <v>187</v>
      </c>
      <c r="B52" s="45" t="s">
        <v>53</v>
      </c>
      <c r="C52" s="46" t="s">
        <v>54</v>
      </c>
      <c r="D52" s="48" t="s">
        <v>21</v>
      </c>
      <c r="E52" s="132"/>
      <c r="F52" s="133"/>
      <c r="G52" s="134"/>
      <c r="H52" s="132"/>
      <c r="I52" s="133"/>
      <c r="J52" s="134"/>
      <c r="K52" s="132"/>
      <c r="L52" s="133"/>
      <c r="M52" s="134"/>
      <c r="N52" s="132"/>
      <c r="O52" s="133"/>
      <c r="P52" s="134"/>
      <c r="Q52" s="132" t="s">
        <v>265</v>
      </c>
      <c r="R52" s="133"/>
      <c r="S52" s="134"/>
      <c r="T52" s="132" t="s">
        <v>268</v>
      </c>
      <c r="U52" s="133"/>
      <c r="V52" s="134"/>
      <c r="W52" s="132" t="s">
        <v>265</v>
      </c>
      <c r="X52" s="133"/>
      <c r="Y52" s="134"/>
      <c r="Z52" s="132" t="s">
        <v>265</v>
      </c>
      <c r="AA52" s="133"/>
      <c r="AB52" s="134"/>
      <c r="AC52" s="132" t="s">
        <v>266</v>
      </c>
      <c r="AD52" s="133"/>
      <c r="AE52" s="134"/>
      <c r="AF52" s="132"/>
      <c r="AG52" s="133"/>
      <c r="AH52" s="134"/>
      <c r="AI52" s="132"/>
      <c r="AJ52" s="133"/>
      <c r="AK52" s="134"/>
      <c r="AL52" s="132"/>
      <c r="AM52" s="133"/>
      <c r="AN52" s="134"/>
      <c r="AO52" s="132"/>
      <c r="AP52" s="133"/>
      <c r="AQ52" s="134"/>
      <c r="AR52" s="132"/>
      <c r="AS52" s="133"/>
      <c r="AT52" s="134"/>
      <c r="AU52" s="132"/>
      <c r="AV52" s="133"/>
      <c r="AW52" s="134"/>
      <c r="AX52" s="132"/>
      <c r="AY52" s="133"/>
      <c r="AZ52" s="134"/>
      <c r="BA52" s="104">
        <v>1.77</v>
      </c>
      <c r="BB52" s="12">
        <f t="shared" si="1"/>
        <v>602</v>
      </c>
    </row>
    <row r="53" spans="1:54" ht="14.25" customHeight="1" thickBot="1">
      <c r="A53" s="103" t="s">
        <v>191</v>
      </c>
      <c r="B53" s="45" t="s">
        <v>50</v>
      </c>
      <c r="C53" s="46" t="s">
        <v>51</v>
      </c>
      <c r="D53" s="48" t="s">
        <v>21</v>
      </c>
      <c r="E53" s="132"/>
      <c r="F53" s="133"/>
      <c r="G53" s="134"/>
      <c r="H53" s="132"/>
      <c r="I53" s="133"/>
      <c r="J53" s="134"/>
      <c r="K53" s="132"/>
      <c r="L53" s="133"/>
      <c r="M53" s="134"/>
      <c r="N53" s="132"/>
      <c r="O53" s="133"/>
      <c r="P53" s="134"/>
      <c r="Q53" s="132"/>
      <c r="R53" s="133"/>
      <c r="S53" s="134"/>
      <c r="T53" s="132"/>
      <c r="U53" s="133"/>
      <c r="V53" s="134"/>
      <c r="W53" s="132" t="s">
        <v>265</v>
      </c>
      <c r="X53" s="133"/>
      <c r="Y53" s="134"/>
      <c r="Z53" s="132" t="s">
        <v>265</v>
      </c>
      <c r="AA53" s="133"/>
      <c r="AB53" s="134"/>
      <c r="AC53" s="132" t="s">
        <v>243</v>
      </c>
      <c r="AD53" s="133"/>
      <c r="AE53" s="134"/>
      <c r="AF53" s="132" t="s">
        <v>265</v>
      </c>
      <c r="AG53" s="133"/>
      <c r="AH53" s="134"/>
      <c r="AI53" s="132" t="s">
        <v>243</v>
      </c>
      <c r="AJ53" s="133"/>
      <c r="AK53" s="134"/>
      <c r="AL53" s="132" t="s">
        <v>267</v>
      </c>
      <c r="AM53" s="133"/>
      <c r="AN53" s="134"/>
      <c r="AO53" s="132" t="s">
        <v>266</v>
      </c>
      <c r="AP53" s="133"/>
      <c r="AQ53" s="134"/>
      <c r="AR53" s="132"/>
      <c r="AS53" s="133"/>
      <c r="AT53" s="134"/>
      <c r="AU53" s="132"/>
      <c r="AV53" s="133"/>
      <c r="AW53" s="134"/>
      <c r="AX53" s="132"/>
      <c r="AY53" s="133"/>
      <c r="AZ53" s="134"/>
      <c r="BA53" s="104">
        <v>1.89</v>
      </c>
      <c r="BB53" s="12">
        <f t="shared" si="1"/>
        <v>705</v>
      </c>
    </row>
    <row r="54" spans="1:54" ht="14.25" customHeight="1" thickBot="1">
      <c r="A54" s="103" t="s">
        <v>192</v>
      </c>
      <c r="B54" s="45" t="s">
        <v>56</v>
      </c>
      <c r="C54" s="46" t="s">
        <v>63</v>
      </c>
      <c r="D54" s="48" t="s">
        <v>19</v>
      </c>
      <c r="E54" s="132"/>
      <c r="F54" s="133"/>
      <c r="G54" s="134"/>
      <c r="H54" s="132"/>
      <c r="I54" s="133"/>
      <c r="J54" s="134"/>
      <c r="K54" s="132"/>
      <c r="L54" s="133"/>
      <c r="M54" s="134"/>
      <c r="N54" s="132"/>
      <c r="O54" s="133"/>
      <c r="P54" s="134"/>
      <c r="Q54" s="132" t="s">
        <v>265</v>
      </c>
      <c r="R54" s="133"/>
      <c r="S54" s="134"/>
      <c r="T54" s="132" t="s">
        <v>265</v>
      </c>
      <c r="U54" s="133"/>
      <c r="V54" s="134"/>
      <c r="W54" s="132" t="s">
        <v>265</v>
      </c>
      <c r="X54" s="133"/>
      <c r="Y54" s="134"/>
      <c r="Z54" s="132" t="s">
        <v>265</v>
      </c>
      <c r="AA54" s="133"/>
      <c r="AB54" s="134"/>
      <c r="AC54" s="132" t="s">
        <v>265</v>
      </c>
      <c r="AD54" s="133"/>
      <c r="AE54" s="134"/>
      <c r="AF54" s="132" t="s">
        <v>267</v>
      </c>
      <c r="AG54" s="133"/>
      <c r="AH54" s="134"/>
      <c r="AI54" s="132" t="s">
        <v>268</v>
      </c>
      <c r="AJ54" s="133"/>
      <c r="AK54" s="134"/>
      <c r="AL54" s="132" t="s">
        <v>266</v>
      </c>
      <c r="AM54" s="133"/>
      <c r="AN54" s="134"/>
      <c r="AO54" s="132"/>
      <c r="AP54" s="133"/>
      <c r="AQ54" s="134"/>
      <c r="AR54" s="132"/>
      <c r="AS54" s="133"/>
      <c r="AT54" s="134"/>
      <c r="AU54" s="132"/>
      <c r="AV54" s="133"/>
      <c r="AW54" s="134"/>
      <c r="AX54" s="132"/>
      <c r="AY54" s="133"/>
      <c r="AZ54" s="134"/>
      <c r="BA54" s="104">
        <v>1.86</v>
      </c>
      <c r="BB54" s="12">
        <f t="shared" si="1"/>
        <v>679</v>
      </c>
    </row>
    <row r="55" spans="1:54" ht="14.25" customHeight="1" thickBot="1">
      <c r="A55" s="103" t="s">
        <v>193</v>
      </c>
      <c r="B55" s="45" t="s">
        <v>143</v>
      </c>
      <c r="C55" s="46" t="s">
        <v>144</v>
      </c>
      <c r="D55" s="48" t="s">
        <v>19</v>
      </c>
      <c r="E55" s="132"/>
      <c r="F55" s="133"/>
      <c r="G55" s="134"/>
      <c r="H55" s="132"/>
      <c r="I55" s="133"/>
      <c r="J55" s="134"/>
      <c r="K55" s="132" t="s">
        <v>265</v>
      </c>
      <c r="L55" s="133"/>
      <c r="M55" s="134"/>
      <c r="N55" s="132" t="s">
        <v>265</v>
      </c>
      <c r="O55" s="133"/>
      <c r="P55" s="134"/>
      <c r="Q55" s="132" t="s">
        <v>267</v>
      </c>
      <c r="R55" s="133"/>
      <c r="S55" s="134"/>
      <c r="T55" s="132" t="s">
        <v>265</v>
      </c>
      <c r="U55" s="133"/>
      <c r="V55" s="134"/>
      <c r="W55" s="132" t="s">
        <v>266</v>
      </c>
      <c r="X55" s="133"/>
      <c r="Y55" s="134"/>
      <c r="Z55" s="132"/>
      <c r="AA55" s="133"/>
      <c r="AB55" s="134"/>
      <c r="AC55" s="132"/>
      <c r="AD55" s="133"/>
      <c r="AE55" s="134"/>
      <c r="AF55" s="132"/>
      <c r="AG55" s="133"/>
      <c r="AH55" s="134"/>
      <c r="AI55" s="132"/>
      <c r="AJ55" s="133"/>
      <c r="AK55" s="134"/>
      <c r="AL55" s="132"/>
      <c r="AM55" s="133"/>
      <c r="AN55" s="134"/>
      <c r="AO55" s="132"/>
      <c r="AP55" s="133"/>
      <c r="AQ55" s="134"/>
      <c r="AR55" s="132"/>
      <c r="AS55" s="133"/>
      <c r="AT55" s="134"/>
      <c r="AU55" s="132"/>
      <c r="AV55" s="133"/>
      <c r="AW55" s="134"/>
      <c r="AX55" s="132"/>
      <c r="AY55" s="133"/>
      <c r="AZ55" s="134"/>
      <c r="BA55" s="104">
        <v>1.71</v>
      </c>
      <c r="BB55" s="12">
        <f t="shared" si="1"/>
        <v>552</v>
      </c>
    </row>
    <row r="56" spans="1:54" ht="14.25" customHeight="1" thickBot="1">
      <c r="A56" s="103" t="s">
        <v>194</v>
      </c>
      <c r="B56" s="45" t="s">
        <v>76</v>
      </c>
      <c r="C56" s="46" t="s">
        <v>77</v>
      </c>
      <c r="D56" s="48" t="s">
        <v>19</v>
      </c>
      <c r="E56" s="132"/>
      <c r="F56" s="133"/>
      <c r="G56" s="134"/>
      <c r="H56" s="132"/>
      <c r="I56" s="133"/>
      <c r="J56" s="134"/>
      <c r="K56" s="132"/>
      <c r="L56" s="133"/>
      <c r="M56" s="134"/>
      <c r="N56" s="132"/>
      <c r="O56" s="133"/>
      <c r="P56" s="134"/>
      <c r="Q56" s="132" t="s">
        <v>265</v>
      </c>
      <c r="R56" s="133"/>
      <c r="S56" s="134"/>
      <c r="T56" s="132" t="s">
        <v>265</v>
      </c>
      <c r="U56" s="133"/>
      <c r="V56" s="134"/>
      <c r="W56" s="132" t="s">
        <v>265</v>
      </c>
      <c r="X56" s="133"/>
      <c r="Y56" s="134"/>
      <c r="Z56" s="132" t="s">
        <v>265</v>
      </c>
      <c r="AA56" s="133"/>
      <c r="AB56" s="134"/>
      <c r="AC56" s="132" t="s">
        <v>268</v>
      </c>
      <c r="AD56" s="133"/>
      <c r="AE56" s="134"/>
      <c r="AF56" s="132" t="s">
        <v>268</v>
      </c>
      <c r="AG56" s="133"/>
      <c r="AH56" s="134"/>
      <c r="AI56" s="132" t="s">
        <v>243</v>
      </c>
      <c r="AJ56" s="133"/>
      <c r="AK56" s="134"/>
      <c r="AL56" s="132"/>
      <c r="AM56" s="133"/>
      <c r="AN56" s="134"/>
      <c r="AO56" s="132"/>
      <c r="AP56" s="133"/>
      <c r="AQ56" s="134"/>
      <c r="AR56" s="132"/>
      <c r="AS56" s="133"/>
      <c r="AT56" s="134"/>
      <c r="AU56" s="132"/>
      <c r="AV56" s="133"/>
      <c r="AW56" s="134"/>
      <c r="AX56" s="132"/>
      <c r="AY56" s="133"/>
      <c r="AZ56" s="134"/>
      <c r="BA56" s="104">
        <v>1.83</v>
      </c>
      <c r="BB56" s="12">
        <f t="shared" si="1"/>
        <v>653</v>
      </c>
    </row>
    <row r="57" spans="1:54" ht="14.25" customHeight="1" thickBot="1">
      <c r="A57" s="103" t="s">
        <v>195</v>
      </c>
      <c r="B57" s="45" t="s">
        <v>232</v>
      </c>
      <c r="C57" s="46" t="s">
        <v>233</v>
      </c>
      <c r="D57" s="48" t="s">
        <v>230</v>
      </c>
      <c r="E57" s="132"/>
      <c r="F57" s="133"/>
      <c r="G57" s="134"/>
      <c r="H57" s="132"/>
      <c r="I57" s="133"/>
      <c r="J57" s="134"/>
      <c r="K57" s="132" t="s">
        <v>265</v>
      </c>
      <c r="L57" s="133"/>
      <c r="M57" s="134"/>
      <c r="N57" s="132" t="s">
        <v>265</v>
      </c>
      <c r="O57" s="133"/>
      <c r="P57" s="134"/>
      <c r="Q57" s="132" t="s">
        <v>268</v>
      </c>
      <c r="R57" s="133"/>
      <c r="S57" s="134"/>
      <c r="T57" s="132" t="s">
        <v>266</v>
      </c>
      <c r="U57" s="133"/>
      <c r="V57" s="134"/>
      <c r="W57" s="132"/>
      <c r="X57" s="133"/>
      <c r="Y57" s="134"/>
      <c r="Z57" s="132"/>
      <c r="AA57" s="133"/>
      <c r="AB57" s="134"/>
      <c r="AC57" s="132"/>
      <c r="AD57" s="133"/>
      <c r="AE57" s="134"/>
      <c r="AF57" s="132"/>
      <c r="AG57" s="133"/>
      <c r="AH57" s="134"/>
      <c r="AI57" s="132"/>
      <c r="AJ57" s="133"/>
      <c r="AK57" s="134"/>
      <c r="AL57" s="132"/>
      <c r="AM57" s="133"/>
      <c r="AN57" s="134"/>
      <c r="AO57" s="132"/>
      <c r="AP57" s="133"/>
      <c r="AQ57" s="134"/>
      <c r="AR57" s="132"/>
      <c r="AS57" s="133"/>
      <c r="AT57" s="134"/>
      <c r="AU57" s="132"/>
      <c r="AV57" s="133"/>
      <c r="AW57" s="134"/>
      <c r="AX57" s="132"/>
      <c r="AY57" s="133"/>
      <c r="AZ57" s="134"/>
      <c r="BA57" s="104">
        <v>1.68</v>
      </c>
      <c r="BB57" s="12">
        <f t="shared" si="1"/>
        <v>528</v>
      </c>
    </row>
    <row r="58" spans="1:54" ht="14.25" customHeight="1" thickBot="1">
      <c r="A58" s="103" t="s">
        <v>196</v>
      </c>
      <c r="B58" s="45" t="s">
        <v>228</v>
      </c>
      <c r="C58" s="46" t="s">
        <v>229</v>
      </c>
      <c r="D58" s="48" t="s">
        <v>230</v>
      </c>
      <c r="E58" s="132"/>
      <c r="F58" s="133"/>
      <c r="G58" s="134"/>
      <c r="H58" s="132"/>
      <c r="I58" s="133"/>
      <c r="J58" s="134"/>
      <c r="K58" s="132"/>
      <c r="L58" s="133"/>
      <c r="M58" s="134"/>
      <c r="N58" s="132" t="s">
        <v>265</v>
      </c>
      <c r="O58" s="133"/>
      <c r="P58" s="134"/>
      <c r="Q58" s="132" t="s">
        <v>243</v>
      </c>
      <c r="R58" s="133"/>
      <c r="S58" s="134"/>
      <c r="T58" s="132" t="s">
        <v>265</v>
      </c>
      <c r="U58" s="133"/>
      <c r="V58" s="134"/>
      <c r="W58" s="132" t="s">
        <v>265</v>
      </c>
      <c r="X58" s="133"/>
      <c r="Y58" s="134"/>
      <c r="Z58" s="132" t="s">
        <v>265</v>
      </c>
      <c r="AA58" s="133"/>
      <c r="AB58" s="134"/>
      <c r="AC58" s="132" t="s">
        <v>265</v>
      </c>
      <c r="AD58" s="133"/>
      <c r="AE58" s="134"/>
      <c r="AF58" s="132" t="s">
        <v>265</v>
      </c>
      <c r="AG58" s="133"/>
      <c r="AH58" s="134"/>
      <c r="AI58" s="132" t="s">
        <v>265</v>
      </c>
      <c r="AJ58" s="133"/>
      <c r="AK58" s="134"/>
      <c r="AL58" s="132" t="s">
        <v>267</v>
      </c>
      <c r="AM58" s="133"/>
      <c r="AN58" s="134"/>
      <c r="AO58" s="132" t="s">
        <v>268</v>
      </c>
      <c r="AP58" s="133"/>
      <c r="AQ58" s="134"/>
      <c r="AR58" s="132" t="s">
        <v>266</v>
      </c>
      <c r="AS58" s="133"/>
      <c r="AT58" s="134"/>
      <c r="AU58" s="132"/>
      <c r="AV58" s="133"/>
      <c r="AW58" s="134"/>
      <c r="AX58" s="132"/>
      <c r="AY58" s="133"/>
      <c r="AZ58" s="134"/>
      <c r="BA58" s="104">
        <v>1.92</v>
      </c>
      <c r="BB58" s="12">
        <f t="shared" si="1"/>
        <v>731</v>
      </c>
    </row>
    <row r="59" spans="1:54" ht="14.25" customHeight="1" thickBot="1">
      <c r="A59" s="103" t="s">
        <v>175</v>
      </c>
      <c r="B59" s="45" t="s">
        <v>68</v>
      </c>
      <c r="C59" s="46" t="s">
        <v>135</v>
      </c>
      <c r="D59" s="48" t="s">
        <v>21</v>
      </c>
      <c r="E59" s="132"/>
      <c r="F59" s="133"/>
      <c r="G59" s="134"/>
      <c r="H59" s="132"/>
      <c r="I59" s="133"/>
      <c r="J59" s="134"/>
      <c r="K59" s="132" t="s">
        <v>265</v>
      </c>
      <c r="L59" s="133"/>
      <c r="M59" s="134"/>
      <c r="N59" s="132" t="s">
        <v>243</v>
      </c>
      <c r="O59" s="133"/>
      <c r="P59" s="134"/>
      <c r="Q59" s="132" t="s">
        <v>243</v>
      </c>
      <c r="R59" s="133"/>
      <c r="S59" s="134"/>
      <c r="T59" s="132" t="s">
        <v>265</v>
      </c>
      <c r="U59" s="133"/>
      <c r="V59" s="134"/>
      <c r="W59" s="132" t="s">
        <v>265</v>
      </c>
      <c r="X59" s="133"/>
      <c r="Y59" s="134"/>
      <c r="Z59" s="132" t="s">
        <v>265</v>
      </c>
      <c r="AA59" s="133"/>
      <c r="AB59" s="134"/>
      <c r="AC59" s="132" t="s">
        <v>267</v>
      </c>
      <c r="AD59" s="133"/>
      <c r="AE59" s="134"/>
      <c r="AF59" s="132" t="s">
        <v>266</v>
      </c>
      <c r="AG59" s="133"/>
      <c r="AH59" s="134"/>
      <c r="AI59" s="132"/>
      <c r="AJ59" s="133"/>
      <c r="AK59" s="134"/>
      <c r="AL59" s="132"/>
      <c r="AM59" s="133"/>
      <c r="AN59" s="134"/>
      <c r="AO59" s="132"/>
      <c r="AP59" s="133"/>
      <c r="AQ59" s="134"/>
      <c r="AR59" s="132"/>
      <c r="AS59" s="133"/>
      <c r="AT59" s="134"/>
      <c r="AU59" s="132"/>
      <c r="AV59" s="133"/>
      <c r="AW59" s="134"/>
      <c r="AX59" s="132"/>
      <c r="AY59" s="133"/>
      <c r="AZ59" s="134"/>
      <c r="BA59" s="104">
        <v>1.8</v>
      </c>
      <c r="BB59" s="12">
        <f t="shared" si="1"/>
        <v>627</v>
      </c>
    </row>
    <row r="60" spans="1:54" ht="14.25" customHeight="1" thickBot="1">
      <c r="A60" s="103" t="s">
        <v>181</v>
      </c>
      <c r="B60" s="45" t="s">
        <v>62</v>
      </c>
      <c r="C60" s="46" t="s">
        <v>80</v>
      </c>
      <c r="D60" s="48" t="s">
        <v>21</v>
      </c>
      <c r="E60" s="132"/>
      <c r="F60" s="133"/>
      <c r="G60" s="134"/>
      <c r="H60" s="132"/>
      <c r="I60" s="133"/>
      <c r="J60" s="134"/>
      <c r="K60" s="132"/>
      <c r="L60" s="133"/>
      <c r="M60" s="134"/>
      <c r="N60" s="132"/>
      <c r="O60" s="133"/>
      <c r="P60" s="134"/>
      <c r="Q60" s="132" t="s">
        <v>265</v>
      </c>
      <c r="R60" s="133"/>
      <c r="S60" s="134"/>
      <c r="T60" s="132" t="s">
        <v>243</v>
      </c>
      <c r="U60" s="133"/>
      <c r="V60" s="134"/>
      <c r="W60" s="132" t="s">
        <v>268</v>
      </c>
      <c r="X60" s="133"/>
      <c r="Y60" s="134"/>
      <c r="Z60" s="132" t="s">
        <v>267</v>
      </c>
      <c r="AA60" s="133"/>
      <c r="AB60" s="134"/>
      <c r="AC60" s="132" t="s">
        <v>265</v>
      </c>
      <c r="AD60" s="133"/>
      <c r="AE60" s="134"/>
      <c r="AF60" s="132" t="s">
        <v>267</v>
      </c>
      <c r="AG60" s="133"/>
      <c r="AH60" s="134"/>
      <c r="AI60" s="132" t="s">
        <v>265</v>
      </c>
      <c r="AJ60" s="133"/>
      <c r="AK60" s="134"/>
      <c r="AL60" s="132" t="s">
        <v>267</v>
      </c>
      <c r="AM60" s="133"/>
      <c r="AN60" s="134"/>
      <c r="AO60" s="132" t="s">
        <v>266</v>
      </c>
      <c r="AP60" s="133"/>
      <c r="AQ60" s="134"/>
      <c r="AR60" s="132"/>
      <c r="AS60" s="133"/>
      <c r="AT60" s="134"/>
      <c r="AU60" s="132"/>
      <c r="AV60" s="133"/>
      <c r="AW60" s="134"/>
      <c r="AX60" s="132"/>
      <c r="AY60" s="133"/>
      <c r="AZ60" s="134"/>
      <c r="BA60" s="104">
        <v>1.89</v>
      </c>
      <c r="BB60" s="12">
        <f t="shared" si="1"/>
        <v>705</v>
      </c>
    </row>
    <row r="61" spans="1:54" ht="14.25" customHeight="1" thickBot="1">
      <c r="A61" s="103" t="s">
        <v>182</v>
      </c>
      <c r="B61" s="45" t="s">
        <v>106</v>
      </c>
      <c r="C61" s="46" t="s">
        <v>107</v>
      </c>
      <c r="D61" s="48" t="s">
        <v>21</v>
      </c>
      <c r="E61" s="132"/>
      <c r="F61" s="133"/>
      <c r="G61" s="134"/>
      <c r="H61" s="132"/>
      <c r="I61" s="133"/>
      <c r="J61" s="134"/>
      <c r="K61" s="132"/>
      <c r="L61" s="133"/>
      <c r="M61" s="134"/>
      <c r="N61" s="132"/>
      <c r="O61" s="133"/>
      <c r="P61" s="134"/>
      <c r="Q61" s="132"/>
      <c r="R61" s="133"/>
      <c r="S61" s="134"/>
      <c r="T61" s="132" t="s">
        <v>265</v>
      </c>
      <c r="U61" s="133"/>
      <c r="V61" s="134"/>
      <c r="W61" s="132" t="s">
        <v>243</v>
      </c>
      <c r="X61" s="133"/>
      <c r="Y61" s="134"/>
      <c r="Z61" s="132" t="s">
        <v>265</v>
      </c>
      <c r="AA61" s="133"/>
      <c r="AB61" s="134"/>
      <c r="AC61" s="132" t="s">
        <v>265</v>
      </c>
      <c r="AD61" s="133"/>
      <c r="AE61" s="134"/>
      <c r="AF61" s="132" t="s">
        <v>267</v>
      </c>
      <c r="AG61" s="133"/>
      <c r="AH61" s="134"/>
      <c r="AI61" s="132" t="s">
        <v>266</v>
      </c>
      <c r="AJ61" s="133"/>
      <c r="AK61" s="134"/>
      <c r="AL61" s="132"/>
      <c r="AM61" s="133"/>
      <c r="AN61" s="134"/>
      <c r="AO61" s="132"/>
      <c r="AP61" s="133"/>
      <c r="AQ61" s="134"/>
      <c r="AR61" s="132"/>
      <c r="AS61" s="133"/>
      <c r="AT61" s="134"/>
      <c r="AU61" s="132"/>
      <c r="AV61" s="133"/>
      <c r="AW61" s="134"/>
      <c r="AX61" s="132"/>
      <c r="AY61" s="133"/>
      <c r="AZ61" s="134"/>
      <c r="BA61" s="104">
        <v>1.83</v>
      </c>
      <c r="BB61" s="12">
        <f t="shared" si="1"/>
        <v>653</v>
      </c>
    </row>
    <row r="62" spans="1:54" ht="14.25" customHeight="1" thickBot="1">
      <c r="A62" s="103" t="s">
        <v>183</v>
      </c>
      <c r="B62" s="45" t="s">
        <v>234</v>
      </c>
      <c r="C62" s="46" t="s">
        <v>235</v>
      </c>
      <c r="D62" s="48" t="s">
        <v>230</v>
      </c>
      <c r="E62" s="132"/>
      <c r="F62" s="133"/>
      <c r="G62" s="134"/>
      <c r="H62" s="132"/>
      <c r="I62" s="133"/>
      <c r="J62" s="134"/>
      <c r="K62" s="132"/>
      <c r="L62" s="133"/>
      <c r="M62" s="134"/>
      <c r="N62" s="132"/>
      <c r="O62" s="133"/>
      <c r="P62" s="134"/>
      <c r="Q62" s="132"/>
      <c r="R62" s="133"/>
      <c r="S62" s="134"/>
      <c r="T62" s="132" t="s">
        <v>265</v>
      </c>
      <c r="U62" s="133"/>
      <c r="V62" s="134"/>
      <c r="W62" s="132" t="s">
        <v>265</v>
      </c>
      <c r="X62" s="133"/>
      <c r="Y62" s="134"/>
      <c r="Z62" s="132" t="s">
        <v>265</v>
      </c>
      <c r="AA62" s="133"/>
      <c r="AB62" s="134"/>
      <c r="AC62" s="132" t="s">
        <v>243</v>
      </c>
      <c r="AD62" s="133"/>
      <c r="AE62" s="134"/>
      <c r="AF62" s="132" t="s">
        <v>265</v>
      </c>
      <c r="AG62" s="133"/>
      <c r="AH62" s="134"/>
      <c r="AI62" s="132" t="s">
        <v>268</v>
      </c>
      <c r="AJ62" s="133"/>
      <c r="AK62" s="134"/>
      <c r="AL62" s="132" t="s">
        <v>266</v>
      </c>
      <c r="AM62" s="133"/>
      <c r="AN62" s="134"/>
      <c r="AO62" s="132"/>
      <c r="AP62" s="133"/>
      <c r="AQ62" s="134"/>
      <c r="AR62" s="132"/>
      <c r="AS62" s="133"/>
      <c r="AT62" s="134"/>
      <c r="AU62" s="132"/>
      <c r="AV62" s="133"/>
      <c r="AW62" s="134"/>
      <c r="AX62" s="132"/>
      <c r="AY62" s="133"/>
      <c r="AZ62" s="134"/>
      <c r="BA62" s="104">
        <v>1.86</v>
      </c>
      <c r="BB62" s="12">
        <f t="shared" si="1"/>
        <v>679</v>
      </c>
    </row>
    <row r="63" spans="1:54" ht="14.25" customHeight="1" thickBot="1">
      <c r="A63" s="103" t="s">
        <v>184</v>
      </c>
      <c r="B63" s="45" t="s">
        <v>236</v>
      </c>
      <c r="C63" s="46" t="s">
        <v>237</v>
      </c>
      <c r="D63" s="48" t="s">
        <v>230</v>
      </c>
      <c r="E63" s="132"/>
      <c r="F63" s="133"/>
      <c r="G63" s="134"/>
      <c r="H63" s="132"/>
      <c r="I63" s="133"/>
      <c r="J63" s="134"/>
      <c r="K63" s="132"/>
      <c r="L63" s="133"/>
      <c r="M63" s="134"/>
      <c r="N63" s="132"/>
      <c r="O63" s="133"/>
      <c r="P63" s="134"/>
      <c r="Q63" s="132" t="s">
        <v>265</v>
      </c>
      <c r="R63" s="133"/>
      <c r="S63" s="134"/>
      <c r="T63" s="132" t="s">
        <v>265</v>
      </c>
      <c r="U63" s="133"/>
      <c r="V63" s="134"/>
      <c r="W63" s="132" t="s">
        <v>265</v>
      </c>
      <c r="X63" s="133"/>
      <c r="Y63" s="134"/>
      <c r="Z63" s="132" t="s">
        <v>265</v>
      </c>
      <c r="AA63" s="133"/>
      <c r="AB63" s="134"/>
      <c r="AC63" s="132" t="s">
        <v>265</v>
      </c>
      <c r="AD63" s="133"/>
      <c r="AE63" s="134"/>
      <c r="AF63" s="132" t="s">
        <v>267</v>
      </c>
      <c r="AG63" s="133"/>
      <c r="AH63" s="134"/>
      <c r="AI63" s="132" t="s">
        <v>265</v>
      </c>
      <c r="AJ63" s="133"/>
      <c r="AK63" s="134"/>
      <c r="AL63" s="132" t="s">
        <v>267</v>
      </c>
      <c r="AM63" s="133"/>
      <c r="AN63" s="134"/>
      <c r="AO63" s="132" t="s">
        <v>265</v>
      </c>
      <c r="AP63" s="133"/>
      <c r="AQ63" s="134"/>
      <c r="AR63" s="132" t="s">
        <v>267</v>
      </c>
      <c r="AS63" s="133"/>
      <c r="AT63" s="134"/>
      <c r="AU63" s="132" t="s">
        <v>266</v>
      </c>
      <c r="AV63" s="133"/>
      <c r="AW63" s="134"/>
      <c r="AX63" s="132"/>
      <c r="AY63" s="133"/>
      <c r="AZ63" s="134"/>
      <c r="BA63" s="104">
        <v>1.95</v>
      </c>
      <c r="BB63" s="12">
        <f t="shared" si="1"/>
        <v>758</v>
      </c>
    </row>
  </sheetData>
  <sheetProtection/>
  <mergeCells count="592">
    <mergeCell ref="AU58:AW58"/>
    <mergeCell ref="AX58:AZ58"/>
    <mergeCell ref="AC58:AE58"/>
    <mergeCell ref="AF58:AH58"/>
    <mergeCell ref="AI58:AK58"/>
    <mergeCell ref="AL58:AN58"/>
    <mergeCell ref="AO58:AQ58"/>
    <mergeCell ref="AR58:AT58"/>
    <mergeCell ref="AU57:AW57"/>
    <mergeCell ref="AX57:AZ57"/>
    <mergeCell ref="E58:G58"/>
    <mergeCell ref="H58:J58"/>
    <mergeCell ref="K58:M58"/>
    <mergeCell ref="N58:P58"/>
    <mergeCell ref="Q58:S58"/>
    <mergeCell ref="T58:V58"/>
    <mergeCell ref="W58:Y58"/>
    <mergeCell ref="Z58:AB58"/>
    <mergeCell ref="AC57:AE57"/>
    <mergeCell ref="AF57:AH57"/>
    <mergeCell ref="AI57:AK57"/>
    <mergeCell ref="AL57:AN57"/>
    <mergeCell ref="AO57:AQ57"/>
    <mergeCell ref="AR57:AT57"/>
    <mergeCell ref="AU24:AW24"/>
    <mergeCell ref="AX24:AZ24"/>
    <mergeCell ref="E57:G57"/>
    <mergeCell ref="H57:J57"/>
    <mergeCell ref="K57:M57"/>
    <mergeCell ref="N57:P57"/>
    <mergeCell ref="Q57:S57"/>
    <mergeCell ref="T57:V57"/>
    <mergeCell ref="W57:Y57"/>
    <mergeCell ref="Z57:AB57"/>
    <mergeCell ref="AC24:AE24"/>
    <mergeCell ref="AF24:AH24"/>
    <mergeCell ref="AI24:AK24"/>
    <mergeCell ref="AL24:AN24"/>
    <mergeCell ref="AO24:AQ24"/>
    <mergeCell ref="AR24:AT24"/>
    <mergeCell ref="AU23:AW23"/>
    <mergeCell ref="AX23:AZ23"/>
    <mergeCell ref="E24:G24"/>
    <mergeCell ref="H24:J24"/>
    <mergeCell ref="K24:M24"/>
    <mergeCell ref="N24:P24"/>
    <mergeCell ref="Q24:S24"/>
    <mergeCell ref="T24:V24"/>
    <mergeCell ref="W24:Y24"/>
    <mergeCell ref="Z24:AB24"/>
    <mergeCell ref="AC23:AE23"/>
    <mergeCell ref="AF23:AH23"/>
    <mergeCell ref="AI23:AK23"/>
    <mergeCell ref="AL23:AN23"/>
    <mergeCell ref="AO23:AQ23"/>
    <mergeCell ref="AR23:AT23"/>
    <mergeCell ref="AU22:AW22"/>
    <mergeCell ref="AX22:AZ22"/>
    <mergeCell ref="E23:G23"/>
    <mergeCell ref="H23:J23"/>
    <mergeCell ref="K23:M23"/>
    <mergeCell ref="N23:P23"/>
    <mergeCell ref="Q23:S23"/>
    <mergeCell ref="T23:V23"/>
    <mergeCell ref="W23:Y23"/>
    <mergeCell ref="Z23:AB23"/>
    <mergeCell ref="AC22:AE22"/>
    <mergeCell ref="AF22:AH22"/>
    <mergeCell ref="AI22:AK22"/>
    <mergeCell ref="AL22:AN22"/>
    <mergeCell ref="AO22:AQ22"/>
    <mergeCell ref="AR22:AT22"/>
    <mergeCell ref="AU21:AW21"/>
    <mergeCell ref="AX21:AZ21"/>
    <mergeCell ref="E22:G22"/>
    <mergeCell ref="H22:J22"/>
    <mergeCell ref="K22:M22"/>
    <mergeCell ref="N22:P22"/>
    <mergeCell ref="Q22:S22"/>
    <mergeCell ref="T22:V22"/>
    <mergeCell ref="W22:Y22"/>
    <mergeCell ref="Z22:AB22"/>
    <mergeCell ref="AC21:AE21"/>
    <mergeCell ref="AF21:AH21"/>
    <mergeCell ref="AI21:AK21"/>
    <mergeCell ref="AL21:AN21"/>
    <mergeCell ref="AO21:AQ21"/>
    <mergeCell ref="AR21:AT21"/>
    <mergeCell ref="AU20:AW20"/>
    <mergeCell ref="AX20:AZ20"/>
    <mergeCell ref="E21:G21"/>
    <mergeCell ref="H21:J21"/>
    <mergeCell ref="K21:M21"/>
    <mergeCell ref="N21:P21"/>
    <mergeCell ref="Q21:S21"/>
    <mergeCell ref="T21:V21"/>
    <mergeCell ref="W21:Y21"/>
    <mergeCell ref="Z21:AB21"/>
    <mergeCell ref="AC20:AE20"/>
    <mergeCell ref="AF20:AH20"/>
    <mergeCell ref="AI20:AK20"/>
    <mergeCell ref="AL20:AN20"/>
    <mergeCell ref="AO20:AQ20"/>
    <mergeCell ref="AR20:AT20"/>
    <mergeCell ref="AU19:AW19"/>
    <mergeCell ref="AX19:AZ19"/>
    <mergeCell ref="E20:G20"/>
    <mergeCell ref="H20:J20"/>
    <mergeCell ref="K20:M20"/>
    <mergeCell ref="N20:P20"/>
    <mergeCell ref="Q20:S20"/>
    <mergeCell ref="T20:V20"/>
    <mergeCell ref="W20:Y20"/>
    <mergeCell ref="Z20:AB20"/>
    <mergeCell ref="AC19:AE19"/>
    <mergeCell ref="AF19:AH19"/>
    <mergeCell ref="AI19:AK19"/>
    <mergeCell ref="AL19:AN19"/>
    <mergeCell ref="AO19:AQ19"/>
    <mergeCell ref="AR19:AT19"/>
    <mergeCell ref="E19:G19"/>
    <mergeCell ref="H19:J19"/>
    <mergeCell ref="K19:M19"/>
    <mergeCell ref="N19:P19"/>
    <mergeCell ref="Q19:S19"/>
    <mergeCell ref="T19:V19"/>
    <mergeCell ref="AO63:AQ63"/>
    <mergeCell ref="AR63:AT63"/>
    <mergeCell ref="AU63:AW63"/>
    <mergeCell ref="AX63:AZ63"/>
    <mergeCell ref="AC63:AE63"/>
    <mergeCell ref="AF63:AH63"/>
    <mergeCell ref="AI63:AK63"/>
    <mergeCell ref="AL63:AN63"/>
    <mergeCell ref="Q63:S63"/>
    <mergeCell ref="T63:V63"/>
    <mergeCell ref="W63:Y63"/>
    <mergeCell ref="Z63:AB63"/>
    <mergeCell ref="E63:G63"/>
    <mergeCell ref="H63:J63"/>
    <mergeCell ref="K63:M63"/>
    <mergeCell ref="N63:P63"/>
    <mergeCell ref="AO62:AQ62"/>
    <mergeCell ref="AR62:AT62"/>
    <mergeCell ref="AU62:AW62"/>
    <mergeCell ref="AX62:AZ62"/>
    <mergeCell ref="AC62:AE62"/>
    <mergeCell ref="AF62:AH62"/>
    <mergeCell ref="AI62:AK62"/>
    <mergeCell ref="AL62:AN62"/>
    <mergeCell ref="Q62:S62"/>
    <mergeCell ref="T62:V62"/>
    <mergeCell ref="W62:Y62"/>
    <mergeCell ref="Z62:AB62"/>
    <mergeCell ref="E62:G62"/>
    <mergeCell ref="H62:J62"/>
    <mergeCell ref="K62:M62"/>
    <mergeCell ref="N62:P62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Q61:S61"/>
    <mergeCell ref="T61:V61"/>
    <mergeCell ref="W61:Y61"/>
    <mergeCell ref="Z61:AB61"/>
    <mergeCell ref="E61:G61"/>
    <mergeCell ref="H61:J61"/>
    <mergeCell ref="K61:M61"/>
    <mergeCell ref="N61:P61"/>
    <mergeCell ref="AO60:AQ60"/>
    <mergeCell ref="AR60:AT60"/>
    <mergeCell ref="AU60:AW60"/>
    <mergeCell ref="AX60:AZ60"/>
    <mergeCell ref="AC60:AE60"/>
    <mergeCell ref="AF60:AH60"/>
    <mergeCell ref="AI60:AK60"/>
    <mergeCell ref="AL60:AN60"/>
    <mergeCell ref="Q60:S60"/>
    <mergeCell ref="T60:V60"/>
    <mergeCell ref="W60:Y60"/>
    <mergeCell ref="Z60:AB60"/>
    <mergeCell ref="E60:G60"/>
    <mergeCell ref="H60:J60"/>
    <mergeCell ref="K60:M60"/>
    <mergeCell ref="N60:P60"/>
    <mergeCell ref="AO59:AQ59"/>
    <mergeCell ref="AR59:AT59"/>
    <mergeCell ref="AU59:AW59"/>
    <mergeCell ref="AX59:AZ59"/>
    <mergeCell ref="AC59:AE59"/>
    <mergeCell ref="AF59:AH59"/>
    <mergeCell ref="AI59:AK59"/>
    <mergeCell ref="AL59:AN59"/>
    <mergeCell ref="Q59:S59"/>
    <mergeCell ref="T59:V59"/>
    <mergeCell ref="W59:Y59"/>
    <mergeCell ref="Z59:AB59"/>
    <mergeCell ref="E59:G59"/>
    <mergeCell ref="H59:J59"/>
    <mergeCell ref="K59:M59"/>
    <mergeCell ref="N59:P59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Q56:S56"/>
    <mergeCell ref="T56:V56"/>
    <mergeCell ref="W56:Y56"/>
    <mergeCell ref="Z56:AB56"/>
    <mergeCell ref="E56:G56"/>
    <mergeCell ref="H56:J56"/>
    <mergeCell ref="K56:M56"/>
    <mergeCell ref="N56:P56"/>
    <mergeCell ref="AO55:AQ55"/>
    <mergeCell ref="AR55:AT55"/>
    <mergeCell ref="AU55:AW55"/>
    <mergeCell ref="AX55:AZ55"/>
    <mergeCell ref="AC55:AE55"/>
    <mergeCell ref="AF55:AH55"/>
    <mergeCell ref="AI55:AK55"/>
    <mergeCell ref="AL55:AN55"/>
    <mergeCell ref="Q55:S55"/>
    <mergeCell ref="T55:V55"/>
    <mergeCell ref="W55:Y55"/>
    <mergeCell ref="Z55:AB55"/>
    <mergeCell ref="E55:G55"/>
    <mergeCell ref="H55:J55"/>
    <mergeCell ref="K55:M55"/>
    <mergeCell ref="N55:P55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E54:G54"/>
    <mergeCell ref="H54:J54"/>
    <mergeCell ref="K54:M54"/>
    <mergeCell ref="N54:P54"/>
    <mergeCell ref="AO53:AQ53"/>
    <mergeCell ref="AR53:AT53"/>
    <mergeCell ref="AU53:AW53"/>
    <mergeCell ref="AX53:AZ53"/>
    <mergeCell ref="AC53:AE53"/>
    <mergeCell ref="AF53:AH53"/>
    <mergeCell ref="AI53:AK53"/>
    <mergeCell ref="AL53:AN53"/>
    <mergeCell ref="Q53:S53"/>
    <mergeCell ref="T53:V53"/>
    <mergeCell ref="W53:Y53"/>
    <mergeCell ref="Z53:AB53"/>
    <mergeCell ref="E53:G53"/>
    <mergeCell ref="H53:J53"/>
    <mergeCell ref="K53:M53"/>
    <mergeCell ref="N53:P53"/>
    <mergeCell ref="AO52:AQ52"/>
    <mergeCell ref="AR52:AT52"/>
    <mergeCell ref="AU52:AW52"/>
    <mergeCell ref="AX52:AZ52"/>
    <mergeCell ref="AC52:AE52"/>
    <mergeCell ref="AF52:AH52"/>
    <mergeCell ref="AI52:AK52"/>
    <mergeCell ref="AL52:AN52"/>
    <mergeCell ref="Q52:S52"/>
    <mergeCell ref="T52:V52"/>
    <mergeCell ref="W52:Y52"/>
    <mergeCell ref="Z52:AB52"/>
    <mergeCell ref="E52:G52"/>
    <mergeCell ref="H52:J52"/>
    <mergeCell ref="K52:M52"/>
    <mergeCell ref="N52:P52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Q51:S51"/>
    <mergeCell ref="T51:V51"/>
    <mergeCell ref="W51:Y51"/>
    <mergeCell ref="Z51:AB51"/>
    <mergeCell ref="E51:G51"/>
    <mergeCell ref="H51:J51"/>
    <mergeCell ref="K51:M51"/>
    <mergeCell ref="N51:P51"/>
    <mergeCell ref="AO50:AQ50"/>
    <mergeCell ref="AR50:AT50"/>
    <mergeCell ref="AU50:AW50"/>
    <mergeCell ref="AX50:AZ50"/>
    <mergeCell ref="AC50:AE50"/>
    <mergeCell ref="AF50:AH50"/>
    <mergeCell ref="AI50:AK50"/>
    <mergeCell ref="AL50:AN50"/>
    <mergeCell ref="Q50:S50"/>
    <mergeCell ref="T50:V50"/>
    <mergeCell ref="W50:Y50"/>
    <mergeCell ref="Z50:AB50"/>
    <mergeCell ref="E50:G50"/>
    <mergeCell ref="H50:J50"/>
    <mergeCell ref="K50:M50"/>
    <mergeCell ref="N50:P50"/>
    <mergeCell ref="E49:G49"/>
    <mergeCell ref="H49:J49"/>
    <mergeCell ref="K49:M49"/>
    <mergeCell ref="N49:P49"/>
    <mergeCell ref="AO49:AQ49"/>
    <mergeCell ref="AR49:AT49"/>
    <mergeCell ref="AC49:AE49"/>
    <mergeCell ref="AF49:AH49"/>
    <mergeCell ref="AI49:AK49"/>
    <mergeCell ref="AL49:AN49"/>
    <mergeCell ref="AU48:AW48"/>
    <mergeCell ref="AX48:AZ48"/>
    <mergeCell ref="AC48:AE48"/>
    <mergeCell ref="AL48:AN48"/>
    <mergeCell ref="Q49:S49"/>
    <mergeCell ref="T49:V49"/>
    <mergeCell ref="W49:Y49"/>
    <mergeCell ref="Z49:AB49"/>
    <mergeCell ref="AU49:AW49"/>
    <mergeCell ref="AX49:AZ49"/>
    <mergeCell ref="E48:G48"/>
    <mergeCell ref="H48:J48"/>
    <mergeCell ref="K48:M48"/>
    <mergeCell ref="N48:P48"/>
    <mergeCell ref="AO48:AQ48"/>
    <mergeCell ref="AR48:AT48"/>
    <mergeCell ref="Z48:AB48"/>
    <mergeCell ref="AF48:AH48"/>
    <mergeCell ref="AI48:AK48"/>
    <mergeCell ref="Q48:S48"/>
    <mergeCell ref="T48:V48"/>
    <mergeCell ref="W48:Y48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Q47:S47"/>
    <mergeCell ref="T47:V47"/>
    <mergeCell ref="W47:Y47"/>
    <mergeCell ref="Z47:AB47"/>
    <mergeCell ref="E47:G47"/>
    <mergeCell ref="H47:J47"/>
    <mergeCell ref="K47:M47"/>
    <mergeCell ref="N47:P47"/>
    <mergeCell ref="AO12:AQ12"/>
    <mergeCell ref="AR12:AT12"/>
    <mergeCell ref="AU12:AW12"/>
    <mergeCell ref="AX12:AZ12"/>
    <mergeCell ref="AC12:AE12"/>
    <mergeCell ref="AF12:AH12"/>
    <mergeCell ref="AI12:AK12"/>
    <mergeCell ref="AL12:AN12"/>
    <mergeCell ref="Q12:S12"/>
    <mergeCell ref="T12:V12"/>
    <mergeCell ref="W12:Y12"/>
    <mergeCell ref="Z12:AB12"/>
    <mergeCell ref="E12:G12"/>
    <mergeCell ref="H12:J12"/>
    <mergeCell ref="K12:M12"/>
    <mergeCell ref="N12:P12"/>
    <mergeCell ref="AO11:AQ11"/>
    <mergeCell ref="AR11:AT11"/>
    <mergeCell ref="AU11:AW11"/>
    <mergeCell ref="AX11:AZ11"/>
    <mergeCell ref="AC11:AE11"/>
    <mergeCell ref="AF11:AH11"/>
    <mergeCell ref="AI11:AK11"/>
    <mergeCell ref="AL11:AN11"/>
    <mergeCell ref="Q11:S11"/>
    <mergeCell ref="T11:V11"/>
    <mergeCell ref="W11:Y11"/>
    <mergeCell ref="Z11:AB11"/>
    <mergeCell ref="E11:G11"/>
    <mergeCell ref="H11:J11"/>
    <mergeCell ref="K11:M11"/>
    <mergeCell ref="N11:P11"/>
    <mergeCell ref="AO10:AQ10"/>
    <mergeCell ref="AR10:AT10"/>
    <mergeCell ref="AU10:AW10"/>
    <mergeCell ref="AX10:AZ10"/>
    <mergeCell ref="AC10:AE10"/>
    <mergeCell ref="AF10:AH10"/>
    <mergeCell ref="AI10:AK10"/>
    <mergeCell ref="AL10:AN10"/>
    <mergeCell ref="Q10:S10"/>
    <mergeCell ref="T10:V10"/>
    <mergeCell ref="W10:Y10"/>
    <mergeCell ref="Z10:AB10"/>
    <mergeCell ref="E10:G10"/>
    <mergeCell ref="H10:J10"/>
    <mergeCell ref="K10:M10"/>
    <mergeCell ref="N10:P10"/>
    <mergeCell ref="AO9:AQ9"/>
    <mergeCell ref="AR9:AT9"/>
    <mergeCell ref="AU9:AW9"/>
    <mergeCell ref="AX9:AZ9"/>
    <mergeCell ref="AC9:AE9"/>
    <mergeCell ref="AF9:AH9"/>
    <mergeCell ref="AI9:AK9"/>
    <mergeCell ref="AL9:AN9"/>
    <mergeCell ref="Q9:S9"/>
    <mergeCell ref="T9:V9"/>
    <mergeCell ref="W9:Y9"/>
    <mergeCell ref="Z9:AB9"/>
    <mergeCell ref="E9:G9"/>
    <mergeCell ref="H9:J9"/>
    <mergeCell ref="K9:M9"/>
    <mergeCell ref="N9:P9"/>
    <mergeCell ref="AO8:AQ8"/>
    <mergeCell ref="AR8:AT8"/>
    <mergeCell ref="AU8:AW8"/>
    <mergeCell ref="AX8:AZ8"/>
    <mergeCell ref="AC8:AE8"/>
    <mergeCell ref="AF8:AH8"/>
    <mergeCell ref="AI8:AK8"/>
    <mergeCell ref="AL8:AN8"/>
    <mergeCell ref="Q8:S8"/>
    <mergeCell ref="T8:V8"/>
    <mergeCell ref="W8:Y8"/>
    <mergeCell ref="Z8:AB8"/>
    <mergeCell ref="E8:G8"/>
    <mergeCell ref="H8:J8"/>
    <mergeCell ref="K8:M8"/>
    <mergeCell ref="N8:P8"/>
    <mergeCell ref="AO7:AQ7"/>
    <mergeCell ref="AR7:AT7"/>
    <mergeCell ref="AU7:AW7"/>
    <mergeCell ref="AX7:AZ7"/>
    <mergeCell ref="AC7:AE7"/>
    <mergeCell ref="AF7:AH7"/>
    <mergeCell ref="AI7:AK7"/>
    <mergeCell ref="AL7:AN7"/>
    <mergeCell ref="Q7:S7"/>
    <mergeCell ref="T7:V7"/>
    <mergeCell ref="W7:Y7"/>
    <mergeCell ref="Z7:AB7"/>
    <mergeCell ref="E7:G7"/>
    <mergeCell ref="H7:J7"/>
    <mergeCell ref="K7:M7"/>
    <mergeCell ref="N7:P7"/>
    <mergeCell ref="AO6:AQ6"/>
    <mergeCell ref="AR6:AT6"/>
    <mergeCell ref="AU6:AW6"/>
    <mergeCell ref="AX6:AZ6"/>
    <mergeCell ref="AC6:AE6"/>
    <mergeCell ref="AF6:AH6"/>
    <mergeCell ref="AI6:AK6"/>
    <mergeCell ref="AL6:AN6"/>
    <mergeCell ref="Q6:S6"/>
    <mergeCell ref="T6:V6"/>
    <mergeCell ref="W6:Y6"/>
    <mergeCell ref="Z6:AB6"/>
    <mergeCell ref="E6:G6"/>
    <mergeCell ref="H6:J6"/>
    <mergeCell ref="K6:M6"/>
    <mergeCell ref="N6:P6"/>
    <mergeCell ref="AU46:AW46"/>
    <mergeCell ref="AX46:AZ46"/>
    <mergeCell ref="AC46:AE46"/>
    <mergeCell ref="AF46:AH46"/>
    <mergeCell ref="AI46:AK46"/>
    <mergeCell ref="AL46:AN46"/>
    <mergeCell ref="E46:G46"/>
    <mergeCell ref="H46:J46"/>
    <mergeCell ref="K46:M46"/>
    <mergeCell ref="N46:P46"/>
    <mergeCell ref="AO46:AQ46"/>
    <mergeCell ref="AR46:AT46"/>
    <mergeCell ref="W13:Y13"/>
    <mergeCell ref="Z13:AB13"/>
    <mergeCell ref="Q46:S46"/>
    <mergeCell ref="T46:V46"/>
    <mergeCell ref="W46:Y46"/>
    <mergeCell ref="Z46:AB46"/>
    <mergeCell ref="W19:Y19"/>
    <mergeCell ref="Z19:AB19"/>
    <mergeCell ref="E13:G13"/>
    <mergeCell ref="H13:J13"/>
    <mergeCell ref="K13:M13"/>
    <mergeCell ref="N13:P13"/>
    <mergeCell ref="Q13:S13"/>
    <mergeCell ref="T13:V13"/>
    <mergeCell ref="AO13:AQ13"/>
    <mergeCell ref="AR13:AT13"/>
    <mergeCell ref="AU13:AW13"/>
    <mergeCell ref="AX13:AZ13"/>
    <mergeCell ref="AC13:AE13"/>
    <mergeCell ref="AF13:AH13"/>
    <mergeCell ref="AI13:AK13"/>
    <mergeCell ref="AL13:AN13"/>
    <mergeCell ref="Q14:S14"/>
    <mergeCell ref="T14:V14"/>
    <mergeCell ref="W14:Y14"/>
    <mergeCell ref="Z14:AB14"/>
    <mergeCell ref="E14:G14"/>
    <mergeCell ref="H14:J14"/>
    <mergeCell ref="K14:M14"/>
    <mergeCell ref="N14:P14"/>
    <mergeCell ref="AO14:AQ14"/>
    <mergeCell ref="AR14:AT14"/>
    <mergeCell ref="AU14:AW14"/>
    <mergeCell ref="AX14:AZ14"/>
    <mergeCell ref="AC14:AE14"/>
    <mergeCell ref="AF14:AH14"/>
    <mergeCell ref="AI14:AK14"/>
    <mergeCell ref="AL14:AN14"/>
    <mergeCell ref="Q15:S15"/>
    <mergeCell ref="T15:V15"/>
    <mergeCell ref="W15:Y15"/>
    <mergeCell ref="Z15:AB15"/>
    <mergeCell ref="E15:G15"/>
    <mergeCell ref="H15:J15"/>
    <mergeCell ref="K15:M15"/>
    <mergeCell ref="N15:P15"/>
    <mergeCell ref="AO15:AQ15"/>
    <mergeCell ref="AR15:AT15"/>
    <mergeCell ref="AU15:AW15"/>
    <mergeCell ref="AX15:AZ15"/>
    <mergeCell ref="AC15:AE15"/>
    <mergeCell ref="AF15:AH15"/>
    <mergeCell ref="AI15:AK15"/>
    <mergeCell ref="AL15:AN15"/>
    <mergeCell ref="Q16:S16"/>
    <mergeCell ref="T16:V16"/>
    <mergeCell ref="W16:Y16"/>
    <mergeCell ref="Z16:AB16"/>
    <mergeCell ref="E16:G16"/>
    <mergeCell ref="H16:J16"/>
    <mergeCell ref="K16:M16"/>
    <mergeCell ref="N16:P16"/>
    <mergeCell ref="AO16:AQ16"/>
    <mergeCell ref="AR16:AT16"/>
    <mergeCell ref="AU16:AW16"/>
    <mergeCell ref="AX16:AZ16"/>
    <mergeCell ref="AC16:AE16"/>
    <mergeCell ref="AF16:AH16"/>
    <mergeCell ref="AI16:AK16"/>
    <mergeCell ref="AL16:AN16"/>
    <mergeCell ref="Q17:S17"/>
    <mergeCell ref="T17:V17"/>
    <mergeCell ref="W17:Y17"/>
    <mergeCell ref="Z17:AB17"/>
    <mergeCell ref="E17:G17"/>
    <mergeCell ref="H17:J17"/>
    <mergeCell ref="K17:M17"/>
    <mergeCell ref="N17: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8:S18"/>
    <mergeCell ref="T18:V18"/>
    <mergeCell ref="W18:Y18"/>
    <mergeCell ref="Z18:AB18"/>
    <mergeCell ref="E18:G18"/>
    <mergeCell ref="H18:J18"/>
    <mergeCell ref="K18:M18"/>
    <mergeCell ref="N18:P18"/>
    <mergeCell ref="AO18:AQ18"/>
    <mergeCell ref="AR18:AT18"/>
    <mergeCell ref="AU18:AW18"/>
    <mergeCell ref="AX18:AZ18"/>
    <mergeCell ref="AC18:AE18"/>
    <mergeCell ref="AF18:AH18"/>
    <mergeCell ref="AI18:AK18"/>
    <mergeCell ref="AL18:AN18"/>
  </mergeCells>
  <printOptions horizontalCentered="1"/>
  <pageMargins left="0.17" right="0.28" top="0.7874015748031497" bottom="0.32" header="0.511811023622047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SM</cp:lastModifiedBy>
  <cp:lastPrinted>2009-12-22T13:34:10Z</cp:lastPrinted>
  <dcterms:created xsi:type="dcterms:W3CDTF">2009-12-18T06:29:20Z</dcterms:created>
  <dcterms:modified xsi:type="dcterms:W3CDTF">2009-12-22T15:35:30Z</dcterms:modified>
  <cp:category/>
  <cp:version/>
  <cp:contentType/>
  <cp:contentStatus/>
</cp:coreProperties>
</file>