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7650" activeTab="3"/>
  </bookViews>
  <sheets>
    <sheet name="Mergaitės" sheetId="1" r:id="rId1"/>
    <sheet name="Berniukai" sheetId="2" r:id="rId2"/>
    <sheet name="Jaunutės" sheetId="3" r:id="rId3"/>
    <sheet name="Jaunučiai" sheetId="4" r:id="rId4"/>
  </sheets>
  <definedNames/>
  <calcPr fullCalcOnLoad="1"/>
</workbook>
</file>

<file path=xl/sharedStrings.xml><?xml version="1.0" encoding="utf-8"?>
<sst xmlns="http://schemas.openxmlformats.org/spreadsheetml/2006/main" count="228" uniqueCount="138">
  <si>
    <t>Kaunas, LKKA maniežas</t>
  </si>
  <si>
    <t>Vieta</t>
  </si>
  <si>
    <t>Vardas</t>
  </si>
  <si>
    <t>Pavardė</t>
  </si>
  <si>
    <t>G.data</t>
  </si>
  <si>
    <t>60 m b.b.</t>
  </si>
  <si>
    <t>Aukštis</t>
  </si>
  <si>
    <t>Rutulys</t>
  </si>
  <si>
    <t>Tolis</t>
  </si>
  <si>
    <t>800 m</t>
  </si>
  <si>
    <t>Viso t.</t>
  </si>
  <si>
    <t>Treneris</t>
  </si>
  <si>
    <t>3 kg.</t>
  </si>
  <si>
    <t>Kauno lengvosios atletikos daugiakovių</t>
  </si>
  <si>
    <t>vaikų ir jaunučių žiemos pirmenybės</t>
  </si>
  <si>
    <t>1000 m</t>
  </si>
  <si>
    <t>4 kg.</t>
  </si>
  <si>
    <t>0,84-8,50</t>
  </si>
  <si>
    <t>Kauno jaunučių-vaikų lengvosios atletikos daugiakovių varžybos</t>
  </si>
  <si>
    <t>600 m</t>
  </si>
  <si>
    <t>2010 03 11</t>
  </si>
  <si>
    <t>Jaunutės(1995-96)</t>
  </si>
  <si>
    <t>Jaunučiai(1995-96)</t>
  </si>
  <si>
    <t>Mergaitės(1997 m.g. ir jaun.)</t>
  </si>
  <si>
    <t>Berniukai(1997 m.g. ir jaun.)</t>
  </si>
  <si>
    <t>0,76-8,00</t>
  </si>
  <si>
    <t>11,75-0,76-7,50</t>
  </si>
  <si>
    <t>Miglė</t>
  </si>
  <si>
    <t>Juodeškaitė</t>
  </si>
  <si>
    <t>I.Juodeškienė,R.Sadzevičienė</t>
  </si>
  <si>
    <t>Urtė</t>
  </si>
  <si>
    <t>Urnikytė</t>
  </si>
  <si>
    <t>1996-05-17</t>
  </si>
  <si>
    <t>R.Sadzevičienė,V.Šilinskas</t>
  </si>
  <si>
    <t>Viktorija</t>
  </si>
  <si>
    <t>Zelenkova</t>
  </si>
  <si>
    <t>1996-07-26</t>
  </si>
  <si>
    <t>I.Jakubaitytė</t>
  </si>
  <si>
    <t>Silvija</t>
  </si>
  <si>
    <t>Aleknaitė</t>
  </si>
  <si>
    <t>1996-02-08</t>
  </si>
  <si>
    <t>D.Jankauskaitė,N.Sabaliauskienė</t>
  </si>
  <si>
    <t>Viltė</t>
  </si>
  <si>
    <t>Degimaitė</t>
  </si>
  <si>
    <t>V.Petkevičienė,R.Norkus</t>
  </si>
  <si>
    <t>Živilė</t>
  </si>
  <si>
    <t>Narijauskaitė</t>
  </si>
  <si>
    <t>G.Šerėnienė</t>
  </si>
  <si>
    <t>Algirdas</t>
  </si>
  <si>
    <t>Stuknys</t>
  </si>
  <si>
    <t>1995-03-25</t>
  </si>
  <si>
    <t>R.Ančlauskas</t>
  </si>
  <si>
    <t>Viktoras</t>
  </si>
  <si>
    <t>Jokubaitis</t>
  </si>
  <si>
    <t>Rytis</t>
  </si>
  <si>
    <t>Ratkevičius</t>
  </si>
  <si>
    <t>I.Jakubaitytė, E.Petrokas</t>
  </si>
  <si>
    <t>Aurelijus</t>
  </si>
  <si>
    <t>Gutas</t>
  </si>
  <si>
    <t>Karolis</t>
  </si>
  <si>
    <t>Janužis</t>
  </si>
  <si>
    <t>Ignas</t>
  </si>
  <si>
    <t>Merkys</t>
  </si>
  <si>
    <t>Rokas</t>
  </si>
  <si>
    <t>Arminas</t>
  </si>
  <si>
    <t>Tomas</t>
  </si>
  <si>
    <t>Docius</t>
  </si>
  <si>
    <t>Matas</t>
  </si>
  <si>
    <t>Adamonis</t>
  </si>
  <si>
    <t>Arnas</t>
  </si>
  <si>
    <t>Kochanauskas</t>
  </si>
  <si>
    <t>Vincentas</t>
  </si>
  <si>
    <t>Liškauskas</t>
  </si>
  <si>
    <t>O.Pavilionienė,N.Gedgaudienė</t>
  </si>
  <si>
    <t>Martynas</t>
  </si>
  <si>
    <t>Berulis</t>
  </si>
  <si>
    <t>Giedrius</t>
  </si>
  <si>
    <t>Astrauskas</t>
  </si>
  <si>
    <t>Lukas</t>
  </si>
  <si>
    <t>Kalanta</t>
  </si>
  <si>
    <t>Mantas</t>
  </si>
  <si>
    <t>Bielas</t>
  </si>
  <si>
    <t>A.Gricevičius,I.Sabaliauskaitė</t>
  </si>
  <si>
    <t>Vaidas</t>
  </si>
  <si>
    <t>Vekerotas</t>
  </si>
  <si>
    <t>Aistis</t>
  </si>
  <si>
    <t>Žukauskas</t>
  </si>
  <si>
    <t>Justas</t>
  </si>
  <si>
    <t>Ganusauskas</t>
  </si>
  <si>
    <t>Stanevičius</t>
  </si>
  <si>
    <t>N.Gedgaudienė,O.Pavilionienė</t>
  </si>
  <si>
    <t>Goda</t>
  </si>
  <si>
    <t>Paulavičiūtė</t>
  </si>
  <si>
    <t>I.Sabaliauskaitė,A.Gricevičius</t>
  </si>
  <si>
    <t>Gabrielė</t>
  </si>
  <si>
    <t>Černiūtė</t>
  </si>
  <si>
    <t>Kamilė</t>
  </si>
  <si>
    <t>Bykovaitė</t>
  </si>
  <si>
    <t>Juškaitė</t>
  </si>
  <si>
    <t>Adrijana</t>
  </si>
  <si>
    <t>Nekrošiūtė</t>
  </si>
  <si>
    <t>Kunickaitė</t>
  </si>
  <si>
    <t>Ugnė</t>
  </si>
  <si>
    <t>Valenčiūtė</t>
  </si>
  <si>
    <t>Erika</t>
  </si>
  <si>
    <t>Senkutė</t>
  </si>
  <si>
    <t>Paulina</t>
  </si>
  <si>
    <t>Krušinskaitė</t>
  </si>
  <si>
    <t>Telešova</t>
  </si>
  <si>
    <t>Liubinaitė</t>
  </si>
  <si>
    <t>DNF</t>
  </si>
  <si>
    <t>Muckutė</t>
  </si>
  <si>
    <t>Kuliešiūtė</t>
  </si>
  <si>
    <t>Akvilė</t>
  </si>
  <si>
    <t>Aušra</t>
  </si>
  <si>
    <t>Austė</t>
  </si>
  <si>
    <t>Pupaleigytė</t>
  </si>
  <si>
    <t>b.k.</t>
  </si>
  <si>
    <t>Zabiela</t>
  </si>
  <si>
    <t>Juška</t>
  </si>
  <si>
    <t>Šarūnas</t>
  </si>
  <si>
    <t>L.Rolskis</t>
  </si>
  <si>
    <t>Gintaras</t>
  </si>
  <si>
    <t>Zubavičius</t>
  </si>
  <si>
    <t>Vaitkūnas</t>
  </si>
  <si>
    <t>Gropas</t>
  </si>
  <si>
    <t>Vytis</t>
  </si>
  <si>
    <t>Gytis</t>
  </si>
  <si>
    <t>Paulius</t>
  </si>
  <si>
    <t>Užupis</t>
  </si>
  <si>
    <t>Valašinas</t>
  </si>
  <si>
    <t>Vytautas</t>
  </si>
  <si>
    <t>Tautvydas</t>
  </si>
  <si>
    <t>Plioplys</t>
  </si>
  <si>
    <t>DNS</t>
  </si>
  <si>
    <t>NM</t>
  </si>
  <si>
    <t>Varžybų vyr. teisėja</t>
  </si>
  <si>
    <t>Daiva Jankauskaitė</t>
  </si>
</sst>
</file>

<file path=xl/styles.xml><?xml version="1.0" encoding="utf-8"?>
<styleSheet xmlns="http://schemas.openxmlformats.org/spreadsheetml/2006/main">
  <numFmts count="4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m:ss.00"/>
    <numFmt numFmtId="182" formatCode="mm:ss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/yyyy"/>
    <numFmt numFmtId="188" formatCode="0.000"/>
    <numFmt numFmtId="189" formatCode="0.0000"/>
    <numFmt numFmtId="190" formatCode="yy/mm/dd"/>
    <numFmt numFmtId="191" formatCode="0.00000"/>
    <numFmt numFmtId="192" formatCode="yyyy\-mm\-dd;@"/>
    <numFmt numFmtId="193" formatCode="[$-427]yyyy\ &quot;m.&quot;\ mmmm\ d\ &quot;d.&quot;"/>
    <numFmt numFmtId="194" formatCode="&quot;Taip&quot;;&quot;Taip&quot;;&quot;Ne&quot;"/>
    <numFmt numFmtId="195" formatCode="&quot;Teisinga&quot;;&quot;Teisinga&quot;;&quot;Klaidinga&quot;"/>
    <numFmt numFmtId="196" formatCode="[$€-2]\ ###,000_);[Red]\([$€-2]\ ###,000\)"/>
    <numFmt numFmtId="197" formatCode="m:ss.0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TimesLT"/>
      <family val="0"/>
    </font>
    <font>
      <b/>
      <sz val="9"/>
      <name val="TimesLT"/>
      <family val="0"/>
    </font>
    <font>
      <b/>
      <i/>
      <sz val="10"/>
      <name val="TimesLT"/>
      <family val="0"/>
    </font>
    <font>
      <sz val="10"/>
      <name val="TimesLT"/>
      <family val="0"/>
    </font>
    <font>
      <u val="single"/>
      <sz val="10"/>
      <name val="TimesLT"/>
      <family val="0"/>
    </font>
    <font>
      <b/>
      <sz val="10"/>
      <color indexed="9"/>
      <name val="TimesLT"/>
      <family val="0"/>
    </font>
    <font>
      <i/>
      <sz val="7"/>
      <name val="TimesLT"/>
      <family val="0"/>
    </font>
    <font>
      <sz val="10"/>
      <color indexed="9"/>
      <name val="TimesLT"/>
      <family val="0"/>
    </font>
    <font>
      <b/>
      <sz val="8"/>
      <name val="TimesLT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6"/>
      <name val="TimesL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21" fillId="3" borderId="0" applyNumberFormat="0" applyBorder="0" applyAlignment="0" applyProtection="0"/>
    <xf numFmtId="0" fontId="40" fillId="20" borderId="4" applyNumberFormat="0" applyAlignment="0" applyProtection="0"/>
    <xf numFmtId="0" fontId="42" fillId="21" borderId="5" applyNumberFormat="0" applyAlignment="0" applyProtection="0"/>
    <xf numFmtId="0" fontId="4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5" fillId="4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7" borderId="4" applyNumberFormat="0" applyAlignment="0" applyProtection="0"/>
    <xf numFmtId="0" fontId="23" fillId="0" borderId="0" applyNumberFormat="0" applyFill="0" applyBorder="0" applyAlignment="0" applyProtection="0"/>
    <xf numFmtId="0" fontId="24" fillId="20" borderId="6" applyNumberFormat="0" applyAlignment="0" applyProtection="0"/>
    <xf numFmtId="0" fontId="25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7" fillId="22" borderId="0" applyNumberFormat="0" applyBorder="0" applyAlignment="0" applyProtection="0"/>
    <xf numFmtId="0" fontId="26" fillId="22" borderId="0" applyNumberFormat="0" applyBorder="0" applyAlignment="0" applyProtection="0"/>
    <xf numFmtId="0" fontId="0" fillId="23" borderId="8" applyNumberFormat="0" applyFont="0" applyAlignment="0" applyProtection="0"/>
    <xf numFmtId="0" fontId="39" fillId="20" borderId="6" applyNumberForma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0" fillId="23" borderId="8" applyNumberFormat="0" applyFon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4" applyNumberFormat="0" applyAlignment="0" applyProtection="0"/>
    <xf numFmtId="0" fontId="29" fillId="0" borderId="9" applyNumberFormat="0" applyFill="0" applyAlignment="0" applyProtection="0"/>
    <xf numFmtId="0" fontId="30" fillId="0" borderId="7" applyNumberFormat="0" applyFill="0" applyAlignment="0" applyProtection="0"/>
    <xf numFmtId="0" fontId="31" fillId="21" borderId="5" applyNumberFormat="0" applyAlignment="0" applyProtection="0"/>
    <xf numFmtId="0" fontId="27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7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8" fillId="0" borderId="15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92" fontId="9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81" fontId="10" fillId="0" borderId="10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12" fillId="0" borderId="15" xfId="0" applyFont="1" applyBorder="1" applyAlignment="1">
      <alignment horizontal="right"/>
    </xf>
    <xf numFmtId="192" fontId="9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81" fontId="4" fillId="0" borderId="0" xfId="0" applyNumberFormat="1" applyFont="1" applyFill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92" fontId="9" fillId="0" borderId="10" xfId="0" applyNumberFormat="1" applyFont="1" applyBorder="1" applyAlignment="1">
      <alignment horizontal="left"/>
    </xf>
    <xf numFmtId="0" fontId="47" fillId="0" borderId="13" xfId="0" applyFont="1" applyBorder="1" applyAlignment="1">
      <alignment horizontal="center"/>
    </xf>
  </cellXfs>
  <cellStyles count="9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Įspėjimo tekstas" xfId="76"/>
    <cellStyle name="Išvesti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te" xfId="84"/>
    <cellStyle name="Output" xfId="85"/>
    <cellStyle name="Paryškinimas 1" xfId="86"/>
    <cellStyle name="Paryškinimas 2" xfId="87"/>
    <cellStyle name="Paryškinimas 3" xfId="88"/>
    <cellStyle name="Paryškinimas 4" xfId="89"/>
    <cellStyle name="Paryškinimas 5" xfId="90"/>
    <cellStyle name="Paryškinimas 6" xfId="91"/>
    <cellStyle name="Pastaba" xfId="92"/>
    <cellStyle name="Pavadinimas" xfId="93"/>
    <cellStyle name="Percent" xfId="94"/>
    <cellStyle name="Skaičiavimas" xfId="95"/>
    <cellStyle name="Suma" xfId="96"/>
    <cellStyle name="Susietas langelis" xfId="97"/>
    <cellStyle name="Tikrinimo langelis" xfId="98"/>
    <cellStyle name="Title" xfId="99"/>
    <cellStyle name="Total" xfId="100"/>
    <cellStyle name="Currency" xfId="101"/>
    <cellStyle name="Currency [0]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Zeros="0" zoomScale="96" zoomScaleNormal="96" zoomScalePageLayoutView="0" workbookViewId="0" topLeftCell="A1">
      <selection activeCell="O8" sqref="O8"/>
    </sheetView>
  </sheetViews>
  <sheetFormatPr defaultColWidth="9.140625" defaultRowHeight="12.75"/>
  <cols>
    <col min="1" max="1" width="5.140625" style="0" customWidth="1"/>
    <col min="3" max="3" width="14.28125" style="0" customWidth="1"/>
    <col min="4" max="4" width="10.421875" style="0" bestFit="1" customWidth="1"/>
  </cols>
  <sheetData>
    <row r="1" ht="15.75">
      <c r="E1" s="1" t="s">
        <v>18</v>
      </c>
    </row>
    <row r="2" spans="4:5" ht="5.25" customHeight="1">
      <c r="D2" s="2">
        <v>1.1574074074074073E-05</v>
      </c>
      <c r="E2" s="1"/>
    </row>
    <row r="3" spans="1:10" ht="12.75">
      <c r="A3" s="3" t="s">
        <v>0</v>
      </c>
      <c r="E3" s="4" t="s">
        <v>23</v>
      </c>
      <c r="J3" s="5" t="s">
        <v>20</v>
      </c>
    </row>
    <row r="5" spans="1:10" s="10" customFormat="1" ht="12.75">
      <c r="A5" s="6" t="s">
        <v>1</v>
      </c>
      <c r="B5" s="7" t="s">
        <v>2</v>
      </c>
      <c r="C5" s="8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19</v>
      </c>
      <c r="J5" s="9" t="s">
        <v>10</v>
      </c>
    </row>
    <row r="6" spans="1:10" s="14" customFormat="1" ht="13.5">
      <c r="A6" s="11"/>
      <c r="B6" s="12"/>
      <c r="C6" s="13" t="s">
        <v>11</v>
      </c>
      <c r="D6" s="11"/>
      <c r="E6" s="33" t="s">
        <v>26</v>
      </c>
      <c r="F6" s="11"/>
      <c r="G6" s="11" t="s">
        <v>12</v>
      </c>
      <c r="H6" s="11"/>
      <c r="I6" s="11"/>
      <c r="J6" s="11"/>
    </row>
    <row r="7" spans="1:10" ht="12" customHeight="1">
      <c r="A7" s="6">
        <f>A6+1</f>
        <v>1</v>
      </c>
      <c r="B7" s="15" t="s">
        <v>96</v>
      </c>
      <c r="C7" s="16" t="s">
        <v>101</v>
      </c>
      <c r="D7" s="17">
        <v>35577</v>
      </c>
      <c r="E7" s="18">
        <v>13.51</v>
      </c>
      <c r="F7" s="18">
        <v>1.15</v>
      </c>
      <c r="G7" s="18">
        <v>7.98</v>
      </c>
      <c r="H7" s="18">
        <v>3.8</v>
      </c>
      <c r="I7" s="19">
        <v>0.0014928240740740741</v>
      </c>
      <c r="J7" s="6">
        <f>SUM(E8:I8)</f>
        <v>1599</v>
      </c>
    </row>
    <row r="8" spans="1:10" ht="12" customHeight="1">
      <c r="A8" s="20">
        <f>A7</f>
        <v>1</v>
      </c>
      <c r="B8" s="21"/>
      <c r="C8" s="22" t="s">
        <v>37</v>
      </c>
      <c r="D8" s="23"/>
      <c r="E8" s="11">
        <f>IF(ISBLANK(E7),"",INT(20.0479*(17-E7)^1.835))</f>
        <v>198</v>
      </c>
      <c r="F8" s="11">
        <f>IF(ISBLANK(F7),"",INT(1.84523*(F7*100-75)^1.348))</f>
        <v>266</v>
      </c>
      <c r="G8" s="11">
        <f>IF(ISBLANK(G7),"",INT(56.0211*(G7-1.5)^1.05))</f>
        <v>398</v>
      </c>
      <c r="H8" s="11">
        <f>IF(ISBLANK(H7),"",INT(0.188807*(H7*100-210)^1.41))</f>
        <v>263</v>
      </c>
      <c r="I8" s="11">
        <f>IF(ISBLANK(I7),"",INT(0.11193*(254-((I7+0.000462962962962963)/$D$2))^1.88))</f>
        <v>474</v>
      </c>
      <c r="J8" s="24">
        <f>J7</f>
        <v>1599</v>
      </c>
    </row>
    <row r="9" spans="1:10" ht="12" customHeight="1">
      <c r="A9" s="6">
        <f>A8+1</f>
        <v>2</v>
      </c>
      <c r="B9" s="15" t="s">
        <v>91</v>
      </c>
      <c r="C9" s="16" t="s">
        <v>92</v>
      </c>
      <c r="D9" s="17">
        <v>35627</v>
      </c>
      <c r="E9" s="18">
        <v>13.43</v>
      </c>
      <c r="F9" s="18">
        <v>1.15</v>
      </c>
      <c r="G9" s="18">
        <v>5.63</v>
      </c>
      <c r="H9" s="18">
        <v>3.89</v>
      </c>
      <c r="I9" s="19">
        <v>0.00143125</v>
      </c>
      <c r="J9" s="6">
        <f>SUM(E10:I10)</f>
        <v>1536</v>
      </c>
    </row>
    <row r="10" spans="1:10" ht="12" customHeight="1">
      <c r="A10" s="20">
        <f>A9</f>
        <v>2</v>
      </c>
      <c r="B10" s="21"/>
      <c r="C10" s="22" t="s">
        <v>93</v>
      </c>
      <c r="D10" s="23"/>
      <c r="E10" s="11">
        <f>IF(ISBLANK(E9),"",INT(20.0479*(17-E9)^1.835))</f>
        <v>207</v>
      </c>
      <c r="F10" s="11">
        <f>IF(ISBLANK(F9),"",INT(1.84523*(F9*100-75)^1.348))</f>
        <v>266</v>
      </c>
      <c r="G10" s="11">
        <f>IF(ISBLANK(G9),"",INT(56.0211*(G9-1.5)^1.05))</f>
        <v>248</v>
      </c>
      <c r="H10" s="11">
        <f>IF(ISBLANK(H9),"",INT(0.188807*(H9*100-210)^1.41))</f>
        <v>283</v>
      </c>
      <c r="I10" s="11">
        <f>IF(ISBLANK(I9),"",INT(0.11193*(254-((I9+0.000462962962962963)/$D$2))^1.88))</f>
        <v>532</v>
      </c>
      <c r="J10" s="24">
        <f>J9</f>
        <v>1536</v>
      </c>
    </row>
    <row r="11" spans="1:10" ht="12" customHeight="1">
      <c r="A11" s="6">
        <f>A10+1</f>
        <v>3</v>
      </c>
      <c r="B11" s="15" t="s">
        <v>96</v>
      </c>
      <c r="C11" s="16" t="s">
        <v>97</v>
      </c>
      <c r="D11" s="17">
        <v>35627</v>
      </c>
      <c r="E11" s="18">
        <v>12.53</v>
      </c>
      <c r="F11" s="18">
        <v>1.2</v>
      </c>
      <c r="G11" s="18">
        <v>5.645</v>
      </c>
      <c r="H11" s="18">
        <v>3.8</v>
      </c>
      <c r="I11" s="19">
        <v>0.0016609953703703706</v>
      </c>
      <c r="J11" s="6">
        <f>SUM(E12:I12)</f>
        <v>1469</v>
      </c>
    </row>
    <row r="12" spans="1:10" ht="12" customHeight="1">
      <c r="A12" s="20">
        <f>A11</f>
        <v>3</v>
      </c>
      <c r="B12" s="21"/>
      <c r="C12" s="22" t="s">
        <v>73</v>
      </c>
      <c r="D12" s="23"/>
      <c r="E12" s="11">
        <f>IF(ISBLANK(E11),"",INT(20.0479*(17-E11)^1.835))</f>
        <v>312</v>
      </c>
      <c r="F12" s="11">
        <f>IF(ISBLANK(F11),"",INT(1.84523*(F11*100-75)^1.348))</f>
        <v>312</v>
      </c>
      <c r="G12" s="11">
        <f>IF(ISBLANK(G11),"",INT(56.0211*(G11-1.5)^1.05))</f>
        <v>249</v>
      </c>
      <c r="H12" s="11">
        <f>IF(ISBLANK(H11),"",INT(0.188807*(H11*100-210)^1.41))</f>
        <v>263</v>
      </c>
      <c r="I12" s="11">
        <f>IF(ISBLANK(I11),"",INT(0.11193*(254-((I11+0.000462962962962963)/$D$2))^1.88))</f>
        <v>333</v>
      </c>
      <c r="J12" s="24">
        <f>J11</f>
        <v>1469</v>
      </c>
    </row>
    <row r="13" spans="1:10" ht="12" customHeight="1">
      <c r="A13" s="6">
        <f>A12+1</f>
        <v>4</v>
      </c>
      <c r="B13" s="15" t="s">
        <v>102</v>
      </c>
      <c r="C13" s="16" t="s">
        <v>103</v>
      </c>
      <c r="D13" s="17">
        <v>35927</v>
      </c>
      <c r="E13" s="18">
        <v>13.01</v>
      </c>
      <c r="F13" s="18">
        <v>1.25</v>
      </c>
      <c r="G13" s="18">
        <v>5.43</v>
      </c>
      <c r="H13" s="18">
        <v>3.5</v>
      </c>
      <c r="I13" s="19">
        <v>0.0015763888888888891</v>
      </c>
      <c r="J13" s="6">
        <f>SUM(E14:I14)</f>
        <v>1449</v>
      </c>
    </row>
    <row r="14" spans="1:10" ht="12" customHeight="1">
      <c r="A14" s="20">
        <f>A13</f>
        <v>4</v>
      </c>
      <c r="B14" s="21"/>
      <c r="C14" s="22" t="s">
        <v>93</v>
      </c>
      <c r="D14" s="23"/>
      <c r="E14" s="11">
        <f>IF(ISBLANK(E13),"",INT(20.0479*(17-E13)^1.835))</f>
        <v>254</v>
      </c>
      <c r="F14" s="11">
        <f>IF(ISBLANK(F13),"",INT(1.84523*(F13*100-75)^1.348))</f>
        <v>359</v>
      </c>
      <c r="G14" s="11">
        <f>IF(ISBLANK(G13),"",INT(56.0211*(G13-1.5)^1.05))</f>
        <v>235</v>
      </c>
      <c r="H14" s="11">
        <f>IF(ISBLANK(H13),"",INT(0.188807*(H13*100-210)^1.41))</f>
        <v>200</v>
      </c>
      <c r="I14" s="11">
        <f>IF(ISBLANK(I13),"",INT(0.11193*(254-((I13+0.000462962962962963)/$D$2))^1.88))</f>
        <v>401</v>
      </c>
      <c r="J14" s="24">
        <f>J13</f>
        <v>1449</v>
      </c>
    </row>
    <row r="15" spans="1:10" ht="12" customHeight="1">
      <c r="A15" s="6">
        <f>A14+1</f>
        <v>5</v>
      </c>
      <c r="B15" s="15" t="s">
        <v>94</v>
      </c>
      <c r="C15" s="16" t="s">
        <v>95</v>
      </c>
      <c r="D15" s="17">
        <v>35755</v>
      </c>
      <c r="E15" s="18">
        <v>14.11</v>
      </c>
      <c r="F15" s="18">
        <v>1.15</v>
      </c>
      <c r="G15" s="18">
        <v>4.51</v>
      </c>
      <c r="H15" s="18">
        <v>3.67</v>
      </c>
      <c r="I15" s="19">
        <v>0.0015054398148148147</v>
      </c>
      <c r="J15" s="6">
        <f>SUM(E16:I16)</f>
        <v>1282</v>
      </c>
    </row>
    <row r="16" spans="1:10" ht="12" customHeight="1">
      <c r="A16" s="20">
        <f>A15</f>
        <v>5</v>
      </c>
      <c r="B16" s="21"/>
      <c r="C16" s="22" t="s">
        <v>37</v>
      </c>
      <c r="D16" s="23"/>
      <c r="E16" s="11">
        <f>IF(ISBLANK(E15),"",INT(20.0479*(17-E15)^1.835))</f>
        <v>140</v>
      </c>
      <c r="F16" s="11">
        <f>IF(ISBLANK(F15),"",INT(1.84523*(F15*100-75)^1.348))</f>
        <v>266</v>
      </c>
      <c r="G16" s="11">
        <f>IF(ISBLANK(G15),"",INT(56.0211*(G15-1.5)^1.05))</f>
        <v>178</v>
      </c>
      <c r="H16" s="11">
        <f>IF(ISBLANK(H15),"",INT(0.188807*(H15*100-210)^1.41))</f>
        <v>235</v>
      </c>
      <c r="I16" s="11">
        <f>IF(ISBLANK(I15),"",INT(0.11193*(254-((I15+0.000462962962962963)/$D$2))^1.88))</f>
        <v>463</v>
      </c>
      <c r="J16" s="24">
        <f>J15</f>
        <v>1282</v>
      </c>
    </row>
    <row r="17" spans="1:10" ht="12" customHeight="1">
      <c r="A17" s="6">
        <f>A16+1</f>
        <v>6</v>
      </c>
      <c r="B17" s="15" t="s">
        <v>34</v>
      </c>
      <c r="C17" s="16" t="s">
        <v>98</v>
      </c>
      <c r="D17" s="17">
        <v>35614</v>
      </c>
      <c r="E17" s="18">
        <v>15.77</v>
      </c>
      <c r="F17" s="18">
        <v>1.15</v>
      </c>
      <c r="G17" s="18">
        <v>5.65</v>
      </c>
      <c r="H17" s="18">
        <v>3.48</v>
      </c>
      <c r="I17" s="19">
        <v>0.0015070601851851853</v>
      </c>
      <c r="J17" s="6">
        <f>SUM(E18:I18)</f>
        <v>1201</v>
      </c>
    </row>
    <row r="18" spans="1:10" ht="12" customHeight="1">
      <c r="A18" s="20">
        <f>A17</f>
        <v>6</v>
      </c>
      <c r="B18" s="21"/>
      <c r="C18" s="22" t="s">
        <v>41</v>
      </c>
      <c r="D18" s="23"/>
      <c r="E18" s="11">
        <f>IF(ISBLANK(E17),"",INT(20.0479*(17-E17)^1.835))</f>
        <v>29</v>
      </c>
      <c r="F18" s="11">
        <f>IF(ISBLANK(F17),"",INT(1.84523*(F17*100-75)^1.348))</f>
        <v>266</v>
      </c>
      <c r="G18" s="11">
        <f>IF(ISBLANK(G17),"",INT(56.0211*(G17-1.5)^1.05))</f>
        <v>249</v>
      </c>
      <c r="H18" s="11">
        <f>IF(ISBLANK(H17),"",INT(0.188807*(H17*100-210)^1.41))</f>
        <v>196</v>
      </c>
      <c r="I18" s="11">
        <f>IF(ISBLANK(I17),"",INT(0.11193*(254-((I17+0.000462962962962963)/$D$2))^1.88))</f>
        <v>461</v>
      </c>
      <c r="J18" s="24">
        <f>J17</f>
        <v>1201</v>
      </c>
    </row>
    <row r="19" spans="1:10" ht="12" customHeight="1">
      <c r="A19" s="6">
        <f>A18+1</f>
        <v>7</v>
      </c>
      <c r="B19" s="15" t="s">
        <v>106</v>
      </c>
      <c r="C19" s="16" t="s">
        <v>107</v>
      </c>
      <c r="D19" s="17">
        <v>36422</v>
      </c>
      <c r="E19" s="18">
        <v>13.87</v>
      </c>
      <c r="F19" s="18">
        <v>1.15</v>
      </c>
      <c r="G19" s="18">
        <v>3.96</v>
      </c>
      <c r="H19" s="18">
        <v>3.46</v>
      </c>
      <c r="I19" s="19">
        <v>0.0015395833333333336</v>
      </c>
      <c r="J19" s="6">
        <f>SUM(E20:I20)</f>
        <v>1197</v>
      </c>
    </row>
    <row r="20" spans="1:10" ht="12" customHeight="1">
      <c r="A20" s="20">
        <f>A19</f>
        <v>7</v>
      </c>
      <c r="B20" s="21"/>
      <c r="C20" s="22" t="s">
        <v>41</v>
      </c>
      <c r="D20" s="23"/>
      <c r="E20" s="11">
        <f>IF(ISBLANK(E19),"",INT(20.0479*(17-E19)^1.835))</f>
        <v>162</v>
      </c>
      <c r="F20" s="11">
        <f>IF(ISBLANK(F19),"",INT(1.84523*(F19*100-75)^1.348))</f>
        <v>266</v>
      </c>
      <c r="G20" s="11">
        <f>IF(ISBLANK(G19),"",INT(56.0211*(G19-1.5)^1.05))</f>
        <v>144</v>
      </c>
      <c r="H20" s="11">
        <f>IF(ISBLANK(H19),"",INT(0.188807*(H19*100-210)^1.41))</f>
        <v>192</v>
      </c>
      <c r="I20" s="11">
        <f>IF(ISBLANK(I19),"",INT(0.11193*(254-((I19+0.000462962962962963)/$D$2))^1.88))</f>
        <v>433</v>
      </c>
      <c r="J20" s="24">
        <f>J19</f>
        <v>1197</v>
      </c>
    </row>
    <row r="21" spans="1:10" ht="12" customHeight="1">
      <c r="A21" s="6">
        <f>A20+1</f>
        <v>8</v>
      </c>
      <c r="B21" s="15" t="s">
        <v>99</v>
      </c>
      <c r="C21" s="16" t="s">
        <v>100</v>
      </c>
      <c r="D21" s="17">
        <v>35461</v>
      </c>
      <c r="E21" s="18">
        <v>24.63</v>
      </c>
      <c r="F21" s="18">
        <v>1.15</v>
      </c>
      <c r="G21" s="18">
        <v>5.38</v>
      </c>
      <c r="H21" s="18">
        <v>3.28</v>
      </c>
      <c r="I21" s="19">
        <v>0.0017313657407407408</v>
      </c>
      <c r="J21" s="6">
        <f>SUM(E22:I22)</f>
        <v>936</v>
      </c>
    </row>
    <row r="22" spans="1:10" ht="12" customHeight="1">
      <c r="A22" s="20">
        <f>A21</f>
        <v>8</v>
      </c>
      <c r="B22" s="21"/>
      <c r="C22" s="22" t="s">
        <v>73</v>
      </c>
      <c r="D22" s="23"/>
      <c r="E22" s="11">
        <v>0</v>
      </c>
      <c r="F22" s="11">
        <f>IF(ISBLANK(F21),"",INT(1.84523*(F21*100-75)^1.348))</f>
        <v>266</v>
      </c>
      <c r="G22" s="11">
        <f>IF(ISBLANK(G21),"",INT(56.0211*(G21-1.5)^1.05))</f>
        <v>232</v>
      </c>
      <c r="H22" s="11">
        <f>IF(ISBLANK(H21),"",INT(0.188807*(H21*100-210)^1.41))</f>
        <v>157</v>
      </c>
      <c r="I22" s="11">
        <f>IF(ISBLANK(I21),"",INT(0.11193*(254-((I21+0.000462962962962963)/$D$2))^1.88))</f>
        <v>281</v>
      </c>
      <c r="J22" s="24">
        <f>J21</f>
        <v>936</v>
      </c>
    </row>
    <row r="23" spans="1:10" ht="12" customHeight="1">
      <c r="A23" s="6">
        <f>A22+1</f>
        <v>9</v>
      </c>
      <c r="B23" s="15" t="s">
        <v>104</v>
      </c>
      <c r="C23" s="16" t="s">
        <v>105</v>
      </c>
      <c r="D23" s="17">
        <v>36224</v>
      </c>
      <c r="E23" s="18">
        <v>15.39</v>
      </c>
      <c r="F23" s="18">
        <v>1.05</v>
      </c>
      <c r="G23" s="18">
        <v>4.79</v>
      </c>
      <c r="H23" s="18" t="s">
        <v>135</v>
      </c>
      <c r="I23" s="19">
        <v>0.001753935185185185</v>
      </c>
      <c r="J23" s="6">
        <f>SUM(E24:I24)</f>
        <v>688</v>
      </c>
    </row>
    <row r="24" spans="1:10" ht="12" customHeight="1">
      <c r="A24" s="20">
        <f>A23</f>
        <v>9</v>
      </c>
      <c r="B24" s="21"/>
      <c r="C24" s="22" t="s">
        <v>73</v>
      </c>
      <c r="D24" s="23"/>
      <c r="E24" s="11">
        <f>IF(ISBLANK(E23),"",INT(20.0479*(17-E23)^1.835))</f>
        <v>48</v>
      </c>
      <c r="F24" s="11">
        <f>IF(ISBLANK(F23),"",INT(1.84523*(F23*100-75)^1.348))</f>
        <v>180</v>
      </c>
      <c r="G24" s="11">
        <f>IF(ISBLANK(G23),"",INT(56.0211*(G23-1.5)^1.05))</f>
        <v>195</v>
      </c>
      <c r="H24" s="11"/>
      <c r="I24" s="11">
        <f>IF(ISBLANK(I23),"",INT(0.11193*(254-((I23+0.000462962962962963)/$D$2))^1.88))</f>
        <v>265</v>
      </c>
      <c r="J24" s="24">
        <f>J23</f>
        <v>688</v>
      </c>
    </row>
  </sheetData>
  <sheetProtection/>
  <printOptions horizontalCentered="1"/>
  <pageMargins left="0.75" right="0.75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showZeros="0" zoomScalePageLayoutView="0" workbookViewId="0" topLeftCell="A1">
      <selection activeCell="A9" sqref="A9:IV10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10.421875" style="0" customWidth="1"/>
  </cols>
  <sheetData>
    <row r="1" ht="15.75">
      <c r="E1" s="1" t="s">
        <v>18</v>
      </c>
    </row>
    <row r="2" ht="5.25" customHeight="1">
      <c r="D2" s="25">
        <v>1.1574074074074073E-05</v>
      </c>
    </row>
    <row r="3" spans="1:10" ht="12.75">
      <c r="A3" s="3" t="s">
        <v>0</v>
      </c>
      <c r="E3" s="4" t="s">
        <v>24</v>
      </c>
      <c r="J3" s="5" t="s">
        <v>20</v>
      </c>
    </row>
    <row r="5" spans="1:10" s="10" customFormat="1" ht="12.75">
      <c r="A5" s="6" t="s">
        <v>1</v>
      </c>
      <c r="B5" s="7" t="s">
        <v>2</v>
      </c>
      <c r="C5" s="8" t="s">
        <v>3</v>
      </c>
      <c r="D5" s="9" t="s">
        <v>4</v>
      </c>
      <c r="E5" s="26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</row>
    <row r="6" spans="1:10" s="14" customFormat="1" ht="13.5">
      <c r="A6" s="11"/>
      <c r="B6" s="12"/>
      <c r="C6" s="13" t="s">
        <v>11</v>
      </c>
      <c r="D6" s="11"/>
      <c r="E6" s="33" t="s">
        <v>26</v>
      </c>
      <c r="F6" s="27"/>
      <c r="G6" s="27" t="s">
        <v>12</v>
      </c>
      <c r="H6" s="11"/>
      <c r="I6" s="27"/>
      <c r="J6" s="11"/>
    </row>
    <row r="7" spans="1:10" ht="12.75">
      <c r="A7" s="6">
        <f>A6+1</f>
        <v>1</v>
      </c>
      <c r="B7" s="15" t="s">
        <v>69</v>
      </c>
      <c r="C7" s="16" t="s">
        <v>70</v>
      </c>
      <c r="D7" s="32">
        <v>35492</v>
      </c>
      <c r="E7" s="18">
        <v>10.1</v>
      </c>
      <c r="F7" s="18">
        <v>1.55</v>
      </c>
      <c r="G7" s="29">
        <v>10.81</v>
      </c>
      <c r="H7" s="29">
        <v>5.06</v>
      </c>
      <c r="I7" s="19">
        <v>0.0018215277777777778</v>
      </c>
      <c r="J7" s="30">
        <f>SUM(E8:I8)</f>
        <v>2380</v>
      </c>
    </row>
    <row r="8" spans="1:10" ht="12.75">
      <c r="A8" s="20">
        <f>A7</f>
        <v>1</v>
      </c>
      <c r="B8" s="21"/>
      <c r="C8" s="22" t="s">
        <v>37</v>
      </c>
      <c r="D8" s="23"/>
      <c r="E8" s="11">
        <f>IF(ISBLANK(E7),"",TRUNC(20.5173*(15.5-E7)^1.92))</f>
        <v>522</v>
      </c>
      <c r="F8" s="11">
        <f>IF(ISBLANK(F7),"",TRUNC(0.8465*(F7*100-75)^1.42))</f>
        <v>426</v>
      </c>
      <c r="G8" s="31">
        <f>IF(ISBLANK(G7),"",TRUNC(51.39*(G7-1.5)^1.05))</f>
        <v>534</v>
      </c>
      <c r="H8" s="11">
        <f>IF(ISBLANK(H7),"",TRUNC(0.14354*(H7*100-220)^1.4))</f>
        <v>394</v>
      </c>
      <c r="I8" s="11">
        <f>IF(ISBLANK(I7),"",INT(0.08713*(305.5-((I7+0.000462962962962963)/$D$2))^1.85))</f>
        <v>504</v>
      </c>
      <c r="J8" s="24">
        <f>J7</f>
        <v>2380</v>
      </c>
    </row>
    <row r="9" spans="1:10" ht="12.75">
      <c r="A9" s="6">
        <f>A8+1</f>
        <v>2</v>
      </c>
      <c r="B9" s="15" t="s">
        <v>67</v>
      </c>
      <c r="C9" s="16" t="s">
        <v>68</v>
      </c>
      <c r="D9" s="32">
        <v>35972</v>
      </c>
      <c r="E9" s="18">
        <v>10.64</v>
      </c>
      <c r="F9" s="18">
        <v>1.4</v>
      </c>
      <c r="G9" s="29">
        <v>7.89</v>
      </c>
      <c r="H9" s="29">
        <v>4.44</v>
      </c>
      <c r="I9" s="19">
        <v>0.0018657407407407407</v>
      </c>
      <c r="J9" s="30">
        <f>SUM(E10:I10)</f>
        <v>1856</v>
      </c>
    </row>
    <row r="10" spans="1:10" ht="12.75">
      <c r="A10" s="20">
        <f>A9</f>
        <v>2</v>
      </c>
      <c r="B10" s="21"/>
      <c r="C10" s="22" t="s">
        <v>37</v>
      </c>
      <c r="D10" s="23"/>
      <c r="E10" s="11">
        <f>IF(ISBLANK(E9),"",TRUNC(20.5173*(15.5-E9)^1.92))</f>
        <v>427</v>
      </c>
      <c r="F10" s="11">
        <f>IF(ISBLANK(F9),"",TRUNC(0.8465*(F9*100-75)^1.42))</f>
        <v>317</v>
      </c>
      <c r="G10" s="31">
        <f>IF(ISBLANK(G9),"",TRUNC(51.39*(G9-1.5)^1.05))</f>
        <v>360</v>
      </c>
      <c r="H10" s="11">
        <f>IF(ISBLANK(H9),"",TRUNC(0.14354*(H9*100-220)^1.4))</f>
        <v>280</v>
      </c>
      <c r="I10" s="11">
        <f>IF(ISBLANK(I9),"",INT(0.08713*(305.5-((I9+0.000462962962962963)/$D$2))^1.85))</f>
        <v>472</v>
      </c>
      <c r="J10" s="24">
        <f>J9</f>
        <v>1856</v>
      </c>
    </row>
    <row r="11" spans="1:10" ht="12.75">
      <c r="A11" s="6">
        <f>A10+1</f>
        <v>3</v>
      </c>
      <c r="B11" s="15" t="s">
        <v>65</v>
      </c>
      <c r="C11" s="16" t="s">
        <v>66</v>
      </c>
      <c r="D11" s="32">
        <v>35482</v>
      </c>
      <c r="E11" s="18">
        <v>10.26</v>
      </c>
      <c r="F11" s="18">
        <v>1.2</v>
      </c>
      <c r="G11" s="29">
        <v>8.8</v>
      </c>
      <c r="H11" s="29">
        <v>4.33</v>
      </c>
      <c r="I11" s="19">
        <v>0.0018641550925925926</v>
      </c>
      <c r="J11" s="30">
        <f>SUM(E12:I12)</f>
        <v>1829</v>
      </c>
    </row>
    <row r="12" spans="1:10" ht="12.75">
      <c r="A12" s="20">
        <f>A11</f>
        <v>3</v>
      </c>
      <c r="B12" s="21"/>
      <c r="C12" s="22" t="s">
        <v>41</v>
      </c>
      <c r="D12" s="23"/>
      <c r="E12" s="11">
        <f>IF(ISBLANK(E11),"",TRUNC(20.5173*(15.5-E11)^1.92))</f>
        <v>493</v>
      </c>
      <c r="F12" s="11">
        <f>IF(ISBLANK(F11),"",TRUNC(0.8465*(F11*100-75)^1.42))</f>
        <v>188</v>
      </c>
      <c r="G12" s="31">
        <f>IF(ISBLANK(G11),"",TRUNC(51.39*(G11-1.5)^1.05))</f>
        <v>414</v>
      </c>
      <c r="H12" s="11">
        <f>IF(ISBLANK(H11),"",TRUNC(0.14354*(H11*100-220)^1.4))</f>
        <v>261</v>
      </c>
      <c r="I12" s="11">
        <f>IF(ISBLANK(I11),"",INT(0.08713*(305.5-((I11+0.000462962962962963)/$D$2))^1.85))</f>
        <v>473</v>
      </c>
      <c r="J12" s="24">
        <f>J11</f>
        <v>1829</v>
      </c>
    </row>
    <row r="13" spans="1:10" ht="12.75">
      <c r="A13" s="6">
        <f>A12+1</f>
        <v>4</v>
      </c>
      <c r="B13" s="15" t="s">
        <v>83</v>
      </c>
      <c r="C13" s="16" t="s">
        <v>84</v>
      </c>
      <c r="D13" s="32">
        <v>35663</v>
      </c>
      <c r="E13" s="18">
        <v>11.03</v>
      </c>
      <c r="F13" s="18">
        <v>1.4</v>
      </c>
      <c r="G13" s="29">
        <v>5.73</v>
      </c>
      <c r="H13" s="29">
        <v>3.95</v>
      </c>
      <c r="I13" s="19">
        <v>0.0019324074074074072</v>
      </c>
      <c r="J13" s="30">
        <f>SUM(E14:I14)</f>
        <v>1535</v>
      </c>
    </row>
    <row r="14" spans="1:10" ht="12.75">
      <c r="A14" s="20">
        <f>A13</f>
        <v>4</v>
      </c>
      <c r="B14" s="21"/>
      <c r="C14" s="22" t="s">
        <v>51</v>
      </c>
      <c r="D14" s="23"/>
      <c r="E14" s="11">
        <f>IF(ISBLANK(E13),"",TRUNC(20.5173*(15.5-E13)^1.92))</f>
        <v>363</v>
      </c>
      <c r="F14" s="11">
        <f>IF(ISBLANK(F13),"",TRUNC(0.8465*(F13*100-75)^1.42))</f>
        <v>317</v>
      </c>
      <c r="G14" s="31">
        <f>IF(ISBLANK(G13),"",TRUNC(51.39*(G13-1.5)^1.05))</f>
        <v>233</v>
      </c>
      <c r="H14" s="11">
        <f>IF(ISBLANK(H13),"",TRUNC(0.14354*(H13*100-220)^1.4))</f>
        <v>198</v>
      </c>
      <c r="I14" s="11">
        <f>IF(ISBLANK(I13),"",INT(0.08713*(305.5-((I13+0.000462962962962963)/$D$2))^1.85))</f>
        <v>424</v>
      </c>
      <c r="J14" s="24">
        <f>J13</f>
        <v>1535</v>
      </c>
    </row>
    <row r="15" spans="1:10" ht="12.75">
      <c r="A15" s="6">
        <f>A14+1</f>
        <v>5</v>
      </c>
      <c r="B15" s="15" t="s">
        <v>76</v>
      </c>
      <c r="C15" s="16" t="s">
        <v>77</v>
      </c>
      <c r="D15" s="32">
        <v>35878</v>
      </c>
      <c r="E15" s="18">
        <v>11.59</v>
      </c>
      <c r="F15" s="18">
        <v>1.25</v>
      </c>
      <c r="G15" s="29">
        <v>4.73</v>
      </c>
      <c r="H15" s="29">
        <v>4.26</v>
      </c>
      <c r="I15" s="19">
        <v>0.001957175925925926</v>
      </c>
      <c r="J15" s="30">
        <f>SUM(E16:I16)</f>
        <v>1332</v>
      </c>
    </row>
    <row r="16" spans="1:10" ht="12.75">
      <c r="A16" s="20">
        <f>A15</f>
        <v>5</v>
      </c>
      <c r="B16" s="21"/>
      <c r="C16" s="22" t="s">
        <v>41</v>
      </c>
      <c r="D16" s="23"/>
      <c r="E16" s="11">
        <f>IF(ISBLANK(E15),"",TRUNC(20.5173*(15.5-E15)^1.92))</f>
        <v>281</v>
      </c>
      <c r="F16" s="11">
        <f>IF(ISBLANK(F15),"",TRUNC(0.8465*(F15*100-75)^1.42))</f>
        <v>218</v>
      </c>
      <c r="G16" s="31">
        <f>IF(ISBLANK(G15),"",TRUNC(51.39*(G15-1.5)^1.05))</f>
        <v>176</v>
      </c>
      <c r="H16" s="11">
        <f>IF(ISBLANK(H15),"",TRUNC(0.14354*(H15*100-220)^1.4))</f>
        <v>249</v>
      </c>
      <c r="I16" s="11">
        <f>IF(ISBLANK(I15),"",INT(0.08713*(305.5-((I15+0.000462962962962963)/$D$2))^1.85))</f>
        <v>408</v>
      </c>
      <c r="J16" s="24">
        <f>J15</f>
        <v>1332</v>
      </c>
    </row>
    <row r="17" spans="1:10" ht="12.75">
      <c r="A17" s="6">
        <f>A16+1</f>
        <v>6</v>
      </c>
      <c r="B17" s="15" t="s">
        <v>71</v>
      </c>
      <c r="C17" s="16" t="s">
        <v>72</v>
      </c>
      <c r="D17" s="32">
        <v>35635</v>
      </c>
      <c r="E17" s="18">
        <v>11.87</v>
      </c>
      <c r="F17" s="18">
        <v>1.3</v>
      </c>
      <c r="G17" s="29">
        <v>7.4</v>
      </c>
      <c r="H17" s="29">
        <v>4.2</v>
      </c>
      <c r="I17" s="19">
        <v>0.002246412037037037</v>
      </c>
      <c r="J17" s="30">
        <f>SUM(E18:I18)</f>
        <v>1297</v>
      </c>
    </row>
    <row r="18" spans="1:10" ht="12.75">
      <c r="A18" s="20">
        <f>A17</f>
        <v>6</v>
      </c>
      <c r="B18" s="21"/>
      <c r="C18" s="22" t="s">
        <v>73</v>
      </c>
      <c r="D18" s="23"/>
      <c r="E18" s="11">
        <f>IF(ISBLANK(E17),"",TRUNC(20.5173*(15.5-E17)^1.92))</f>
        <v>243</v>
      </c>
      <c r="F18" s="11">
        <f>IF(ISBLANK(F17),"",TRUNC(0.8465*(F17*100-75)^1.42))</f>
        <v>250</v>
      </c>
      <c r="G18" s="31">
        <f>IF(ISBLANK(G17),"",TRUNC(51.39*(G17-1.5)^1.05))</f>
        <v>331</v>
      </c>
      <c r="H18" s="11">
        <f>IF(ISBLANK(H17),"",TRUNC(0.14354*(H17*100-220)^1.4))</f>
        <v>239</v>
      </c>
      <c r="I18" s="11">
        <f>IF(ISBLANK(I17),"",INT(0.08713*(305.5-((I17+0.000462962962962963)/$D$2))^1.85))</f>
        <v>234</v>
      </c>
      <c r="J18" s="24">
        <f>J17</f>
        <v>1297</v>
      </c>
    </row>
    <row r="19" spans="1:10" ht="12.75">
      <c r="A19" s="6">
        <f>A18+1</f>
        <v>7</v>
      </c>
      <c r="B19" s="15" t="s">
        <v>80</v>
      </c>
      <c r="C19" s="16" t="s">
        <v>81</v>
      </c>
      <c r="D19" s="32">
        <v>35479</v>
      </c>
      <c r="E19" s="18">
        <v>11.71</v>
      </c>
      <c r="F19" s="18">
        <v>1.35</v>
      </c>
      <c r="G19" s="29">
        <v>6.53</v>
      </c>
      <c r="H19" s="29">
        <v>3.98</v>
      </c>
      <c r="I19" s="19">
        <v>0.0021894675925925922</v>
      </c>
      <c r="J19" s="30">
        <f>SUM(E20:I20)</f>
        <v>1294</v>
      </c>
    </row>
    <row r="20" spans="1:10" ht="12.75">
      <c r="A20" s="20">
        <f>A19</f>
        <v>7</v>
      </c>
      <c r="B20" s="21"/>
      <c r="C20" s="22" t="s">
        <v>82</v>
      </c>
      <c r="D20" s="23"/>
      <c r="E20" s="11">
        <f>IF(ISBLANK(E19),"",TRUNC(20.5173*(15.5-E19)^1.92))</f>
        <v>264</v>
      </c>
      <c r="F20" s="11">
        <f>IF(ISBLANK(F19),"",TRUNC(0.8465*(F19*100-75)^1.42))</f>
        <v>283</v>
      </c>
      <c r="G20" s="31">
        <f>IF(ISBLANK(G19),"",TRUNC(51.39*(G19-1.5)^1.05))</f>
        <v>280</v>
      </c>
      <c r="H20" s="11">
        <f>IF(ISBLANK(H19),"",TRUNC(0.14354*(H19*100-220)^1.4))</f>
        <v>203</v>
      </c>
      <c r="I20" s="11">
        <f>IF(ISBLANK(I19),"",INT(0.08713*(305.5-((I19+0.000462962962962963)/$D$2))^1.85))</f>
        <v>264</v>
      </c>
      <c r="J20" s="24">
        <f>J19</f>
        <v>1294</v>
      </c>
    </row>
    <row r="21" spans="1:10" ht="12.75">
      <c r="A21" s="6">
        <f>A20+1</f>
        <v>8</v>
      </c>
      <c r="B21" s="15" t="s">
        <v>78</v>
      </c>
      <c r="C21" s="16" t="s">
        <v>89</v>
      </c>
      <c r="D21" s="32">
        <v>36000</v>
      </c>
      <c r="E21" s="18">
        <v>12.37</v>
      </c>
      <c r="F21" s="18">
        <v>1.2</v>
      </c>
      <c r="G21" s="29">
        <v>6.69</v>
      </c>
      <c r="H21" s="29">
        <v>4.16</v>
      </c>
      <c r="I21" s="19">
        <v>0.002108449074074074</v>
      </c>
      <c r="J21" s="30">
        <f>SUM(E22:I22)</f>
        <v>1203</v>
      </c>
    </row>
    <row r="22" spans="1:10" ht="12.75">
      <c r="A22" s="20">
        <f>A21</f>
        <v>8</v>
      </c>
      <c r="B22" s="21"/>
      <c r="C22" s="22" t="s">
        <v>90</v>
      </c>
      <c r="D22" s="23"/>
      <c r="E22" s="11">
        <f>IF(ISBLANK(E21),"",TRUNC(20.5173*(15.5-E21)^1.92))</f>
        <v>183</v>
      </c>
      <c r="F22" s="11">
        <f>IF(ISBLANK(F21),"",TRUNC(0.8465*(F21*100-75)^1.42))</f>
        <v>188</v>
      </c>
      <c r="G22" s="31">
        <f>IF(ISBLANK(G21),"",TRUNC(51.39*(G21-1.5)^1.05))</f>
        <v>289</v>
      </c>
      <c r="H22" s="11">
        <f>IF(ISBLANK(H21),"",TRUNC(0.14354*(H21*100-220)^1.4))</f>
        <v>232</v>
      </c>
      <c r="I22" s="11">
        <f>IF(ISBLANK(I21),"",INT(0.08713*(305.5-((I21+0.000462962962962963)/$D$2))^1.85))</f>
        <v>311</v>
      </c>
      <c r="J22" s="24">
        <f>J21</f>
        <v>1203</v>
      </c>
    </row>
    <row r="23" spans="1:10" ht="12.75">
      <c r="A23" s="6">
        <f>A22+1</f>
        <v>9</v>
      </c>
      <c r="B23" s="15" t="s">
        <v>87</v>
      </c>
      <c r="C23" s="16" t="s">
        <v>88</v>
      </c>
      <c r="D23" s="32">
        <v>36224</v>
      </c>
      <c r="E23" s="18">
        <v>12.62</v>
      </c>
      <c r="F23" s="18">
        <v>1.2</v>
      </c>
      <c r="G23" s="29">
        <v>5.11</v>
      </c>
      <c r="H23" s="29">
        <v>3.93</v>
      </c>
      <c r="I23" s="19">
        <v>0.0019738425925925926</v>
      </c>
      <c r="J23" s="30">
        <f>SUM(E24:I24)</f>
        <v>1132</v>
      </c>
    </row>
    <row r="24" spans="1:10" ht="12.75">
      <c r="A24" s="20">
        <f>A23</f>
        <v>9</v>
      </c>
      <c r="B24" s="21"/>
      <c r="C24" s="22" t="s">
        <v>41</v>
      </c>
      <c r="D24" s="23"/>
      <c r="E24" s="11">
        <f>IF(ISBLANK(E23),"",TRUNC(20.5173*(15.5-E23)^1.92))</f>
        <v>156</v>
      </c>
      <c r="F24" s="11">
        <f>IF(ISBLANK(F23),"",TRUNC(0.8465*(F23*100-75)^1.42))</f>
        <v>188</v>
      </c>
      <c r="G24" s="31">
        <f>IF(ISBLANK(G23),"",TRUNC(51.39*(G23-1.5)^1.05))</f>
        <v>197</v>
      </c>
      <c r="H24" s="11">
        <f>IF(ISBLANK(H23),"",TRUNC(0.14354*(H23*100-220)^1.4))</f>
        <v>195</v>
      </c>
      <c r="I24" s="11">
        <f>IF(ISBLANK(I23),"",INT(0.08713*(305.5-((I23+0.000462962962962963)/$D$2))^1.85))</f>
        <v>396</v>
      </c>
      <c r="J24" s="24">
        <f>J23</f>
        <v>1132</v>
      </c>
    </row>
    <row r="25" spans="1:10" ht="12.75">
      <c r="A25" s="6">
        <f>A24+1</f>
        <v>10</v>
      </c>
      <c r="B25" s="15" t="s">
        <v>85</v>
      </c>
      <c r="C25" s="16" t="s">
        <v>86</v>
      </c>
      <c r="D25" s="32">
        <v>35574</v>
      </c>
      <c r="E25" s="18">
        <v>13.14</v>
      </c>
      <c r="F25" s="18">
        <v>1.25</v>
      </c>
      <c r="G25" s="29">
        <v>6.88</v>
      </c>
      <c r="H25" s="29">
        <v>3.88</v>
      </c>
      <c r="I25" s="19">
        <v>0.0023274305555555557</v>
      </c>
      <c r="J25" s="30">
        <f>SUM(E26:I26)</f>
        <v>1004</v>
      </c>
    </row>
    <row r="26" spans="1:10" ht="12.75">
      <c r="A26" s="20">
        <f>A25</f>
        <v>10</v>
      </c>
      <c r="B26" s="21"/>
      <c r="C26" s="22" t="s">
        <v>73</v>
      </c>
      <c r="D26" s="23"/>
      <c r="E26" s="11">
        <f>IF(ISBLANK(E25),"",TRUNC(20.5173*(15.5-E25)^1.92))</f>
        <v>106</v>
      </c>
      <c r="F26" s="11">
        <f>IF(ISBLANK(F25),"",TRUNC(0.8465*(F25*100-75)^1.42))</f>
        <v>218</v>
      </c>
      <c r="G26" s="31">
        <f>IF(ISBLANK(G25),"",TRUNC(51.39*(G25-1.5)^1.05))</f>
        <v>300</v>
      </c>
      <c r="H26" s="11">
        <f>IF(ISBLANK(H25),"",TRUNC(0.14354*(H25*100-220)^1.4))</f>
        <v>187</v>
      </c>
      <c r="I26" s="11">
        <f>IF(ISBLANK(I25),"",INT(0.08713*(305.5-((I25+0.000462962962962963)/$D$2))^1.85))</f>
        <v>193</v>
      </c>
      <c r="J26" s="24">
        <f>J25</f>
        <v>1004</v>
      </c>
    </row>
    <row r="27" spans="1:10" ht="12.75">
      <c r="A27" s="6">
        <f>A26+1</f>
        <v>11</v>
      </c>
      <c r="B27" s="15" t="s">
        <v>78</v>
      </c>
      <c r="C27" s="16" t="s">
        <v>75</v>
      </c>
      <c r="D27" s="32">
        <v>35776</v>
      </c>
      <c r="E27" s="18">
        <v>12.75</v>
      </c>
      <c r="F27" s="18">
        <v>1.2</v>
      </c>
      <c r="G27" s="29">
        <v>5.64</v>
      </c>
      <c r="H27" s="29">
        <v>3.98</v>
      </c>
      <c r="I27" s="19">
        <v>0.002310763888888889</v>
      </c>
      <c r="J27" s="30">
        <f>SUM(E28:I28)</f>
        <v>963</v>
      </c>
    </row>
    <row r="28" spans="1:10" ht="12.75">
      <c r="A28" s="20">
        <f>A27</f>
        <v>11</v>
      </c>
      <c r="B28" s="21"/>
      <c r="C28" s="22" t="s">
        <v>37</v>
      </c>
      <c r="D28" s="23"/>
      <c r="E28" s="11">
        <f>IF(ISBLANK(E27),"",TRUNC(20.5173*(15.5-E27)^1.92))</f>
        <v>143</v>
      </c>
      <c r="F28" s="11">
        <f>IF(ISBLANK(F27),"",TRUNC(0.8465*(F27*100-75)^1.42))</f>
        <v>188</v>
      </c>
      <c r="G28" s="31">
        <f>IF(ISBLANK(G27),"",TRUNC(51.39*(G27-1.5)^1.05))</f>
        <v>228</v>
      </c>
      <c r="H28" s="11">
        <f>IF(ISBLANK(H27),"",TRUNC(0.14354*(H27*100-220)^1.4))</f>
        <v>203</v>
      </c>
      <c r="I28" s="11">
        <f>IF(ISBLANK(I27),"",INT(0.08713*(305.5-((I27+0.000462962962962963)/$D$2))^1.85))</f>
        <v>201</v>
      </c>
      <c r="J28" s="24">
        <f>J27</f>
        <v>963</v>
      </c>
    </row>
    <row r="29" spans="1:10" ht="12.75">
      <c r="A29" s="6">
        <f>A28+1</f>
        <v>12</v>
      </c>
      <c r="B29" s="15" t="s">
        <v>74</v>
      </c>
      <c r="C29" s="16" t="s">
        <v>75</v>
      </c>
      <c r="D29" s="32">
        <v>36559</v>
      </c>
      <c r="E29" s="18">
        <v>13.22</v>
      </c>
      <c r="F29" s="18">
        <v>1.35</v>
      </c>
      <c r="G29" s="29">
        <v>3.91</v>
      </c>
      <c r="H29" s="29">
        <v>3.98</v>
      </c>
      <c r="I29" s="19">
        <v>0.0022582175925925925</v>
      </c>
      <c r="J29" s="30">
        <f>SUM(E30:I30)</f>
        <v>942</v>
      </c>
    </row>
    <row r="30" spans="1:10" ht="12.75">
      <c r="A30" s="20">
        <f>A29</f>
        <v>12</v>
      </c>
      <c r="B30" s="21"/>
      <c r="C30" s="22" t="s">
        <v>37</v>
      </c>
      <c r="D30" s="23"/>
      <c r="E30" s="11">
        <f>IF(ISBLANK(E29),"",TRUNC(20.5173*(15.5-E29)^1.92))</f>
        <v>99</v>
      </c>
      <c r="F30" s="11">
        <f>IF(ISBLANK(F29),"",TRUNC(0.8465*(F29*100-75)^1.42))</f>
        <v>283</v>
      </c>
      <c r="G30" s="31">
        <f>IF(ISBLANK(G29),"",TRUNC(51.39*(G29-1.5)^1.05))</f>
        <v>129</v>
      </c>
      <c r="H30" s="11">
        <f>IF(ISBLANK(H29),"",TRUNC(0.14354*(H29*100-220)^1.4))</f>
        <v>203</v>
      </c>
      <c r="I30" s="11">
        <f>IF(ISBLANK(I29),"",INT(0.08713*(305.5-((I29+0.000462962962962963)/$D$2))^1.85))</f>
        <v>228</v>
      </c>
      <c r="J30" s="24">
        <f>J29</f>
        <v>942</v>
      </c>
    </row>
    <row r="31" spans="1:10" ht="12.75">
      <c r="A31" s="6">
        <f>A30+1</f>
        <v>13</v>
      </c>
      <c r="B31" s="15" t="s">
        <v>78</v>
      </c>
      <c r="C31" s="16" t="s">
        <v>79</v>
      </c>
      <c r="D31" s="32">
        <v>36195</v>
      </c>
      <c r="E31" s="18">
        <v>14.4</v>
      </c>
      <c r="F31" s="18">
        <v>1.15</v>
      </c>
      <c r="G31" s="29">
        <v>6.6</v>
      </c>
      <c r="H31" s="29">
        <v>3.73</v>
      </c>
      <c r="I31" s="19">
        <v>0.0021613425925925927</v>
      </c>
      <c r="J31" s="30">
        <f>SUM(E32:I32)</f>
        <v>911</v>
      </c>
    </row>
    <row r="32" spans="1:10" ht="12.75">
      <c r="A32" s="20">
        <f>A31</f>
        <v>13</v>
      </c>
      <c r="B32" s="21"/>
      <c r="C32" s="22" t="s">
        <v>37</v>
      </c>
      <c r="D32" s="23"/>
      <c r="E32" s="11">
        <f>IF(ISBLANK(E31),"",TRUNC(20.5173*(15.5-E31)^1.92))</f>
        <v>24</v>
      </c>
      <c r="F32" s="11">
        <f>IF(ISBLANK(F31),"",TRUNC(0.8465*(F31*100-75)^1.42))</f>
        <v>159</v>
      </c>
      <c r="G32" s="31">
        <f>IF(ISBLANK(G31),"",TRUNC(51.39*(G31-1.5)^1.05))</f>
        <v>284</v>
      </c>
      <c r="H32" s="11">
        <f>IF(ISBLANK(H31),"",TRUNC(0.14354*(H31*100-220)^1.4))</f>
        <v>164</v>
      </c>
      <c r="I32" s="11">
        <f>IF(ISBLANK(I31),"",INT(0.08713*(305.5-((I31+0.000462962962962963)/$D$2))^1.85))</f>
        <v>280</v>
      </c>
      <c r="J32" s="24">
        <f>J31</f>
        <v>911</v>
      </c>
    </row>
  </sheetData>
  <sheetProtection/>
  <printOptions horizontalCentered="1"/>
  <pageMargins left="0.75" right="0.75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showZeros="0" zoomScale="96" zoomScaleNormal="96" zoomScalePageLayoutView="0" workbookViewId="0" topLeftCell="A4">
      <selection activeCell="M12" sqref="M12"/>
    </sheetView>
  </sheetViews>
  <sheetFormatPr defaultColWidth="9.140625" defaultRowHeight="12.75"/>
  <cols>
    <col min="1" max="1" width="5.140625" style="0" customWidth="1"/>
    <col min="3" max="3" width="14.28125" style="0" customWidth="1"/>
    <col min="4" max="4" width="10.421875" style="0" bestFit="1" customWidth="1"/>
    <col min="5" max="5" width="10.7109375" style="0" customWidth="1"/>
  </cols>
  <sheetData>
    <row r="1" spans="5:6" ht="15.75">
      <c r="E1" s="1" t="s">
        <v>13</v>
      </c>
      <c r="F1" s="1"/>
    </row>
    <row r="2" spans="5:6" ht="15.75">
      <c r="E2" s="1" t="s">
        <v>14</v>
      </c>
      <c r="F2" s="1"/>
    </row>
    <row r="3" spans="4:6" ht="5.25" customHeight="1">
      <c r="D3" s="2">
        <v>1.1574074074074073E-05</v>
      </c>
      <c r="F3" s="1"/>
    </row>
    <row r="4" spans="1:10" ht="12.75">
      <c r="A4" s="3" t="s">
        <v>0</v>
      </c>
      <c r="E4" s="4" t="s">
        <v>21</v>
      </c>
      <c r="F4" s="5"/>
      <c r="J4" s="5" t="s">
        <v>20</v>
      </c>
    </row>
    <row r="6" spans="1:10" s="10" customFormat="1" ht="12.75">
      <c r="A6" s="6" t="s">
        <v>1</v>
      </c>
      <c r="B6" s="7" t="s">
        <v>2</v>
      </c>
      <c r="C6" s="8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</row>
    <row r="7" spans="1:10" s="14" customFormat="1" ht="13.5">
      <c r="A7" s="11"/>
      <c r="B7" s="12"/>
      <c r="C7" s="13" t="s">
        <v>11</v>
      </c>
      <c r="D7" s="11"/>
      <c r="E7" s="11" t="s">
        <v>25</v>
      </c>
      <c r="F7" s="11"/>
      <c r="G7" s="11" t="s">
        <v>12</v>
      </c>
      <c r="H7" s="11"/>
      <c r="I7" s="11"/>
      <c r="J7" s="11"/>
    </row>
    <row r="8" spans="1:10" ht="12" customHeight="1">
      <c r="A8" s="6">
        <f>A7+1</f>
        <v>1</v>
      </c>
      <c r="B8" s="15" t="s">
        <v>38</v>
      </c>
      <c r="C8" s="16" t="s">
        <v>39</v>
      </c>
      <c r="D8" s="17" t="s">
        <v>40</v>
      </c>
      <c r="E8" s="18">
        <v>9.85</v>
      </c>
      <c r="F8" s="18">
        <v>1.4</v>
      </c>
      <c r="G8" s="18">
        <v>7.12</v>
      </c>
      <c r="H8" s="18">
        <v>4.76</v>
      </c>
      <c r="I8" s="19">
        <v>0.0018781249999999998</v>
      </c>
      <c r="J8" s="6">
        <f>SUM(E9:I9)</f>
        <v>2637</v>
      </c>
    </row>
    <row r="9" spans="1:10" ht="12" customHeight="1">
      <c r="A9" s="20">
        <f>A8</f>
        <v>1</v>
      </c>
      <c r="B9" s="21"/>
      <c r="C9" s="22" t="s">
        <v>41</v>
      </c>
      <c r="D9" s="23"/>
      <c r="E9" s="11">
        <f>IF(ISBLANK(E8),"",INT(20.0479*(17-E8)^1.835))</f>
        <v>740</v>
      </c>
      <c r="F9" s="11">
        <f>IF(ISBLANK(F8),"",INT(1.84523*(F8*100-75)^1.348))</f>
        <v>512</v>
      </c>
      <c r="G9" s="11">
        <f>IF(ISBLANK(G8),"",INT(56.0211*(G8-1.5)^1.05))</f>
        <v>343</v>
      </c>
      <c r="H9" s="11">
        <f>IF(ISBLANK(H8),"",INT(0.188807*(H8*100-210)^1.41))</f>
        <v>495</v>
      </c>
      <c r="I9" s="11">
        <f>IF(ISBLANK(I8),"",INT(0.11193*(254-(I8/$D$3))^1.88))</f>
        <v>547</v>
      </c>
      <c r="J9" s="24">
        <f>J8</f>
        <v>2637</v>
      </c>
    </row>
    <row r="10" spans="1:10" ht="12" customHeight="1">
      <c r="A10" s="6">
        <f>A9+1</f>
        <v>2</v>
      </c>
      <c r="B10" s="15" t="s">
        <v>34</v>
      </c>
      <c r="C10" s="16" t="s">
        <v>35</v>
      </c>
      <c r="D10" s="17" t="s">
        <v>36</v>
      </c>
      <c r="E10" s="18">
        <v>11.41</v>
      </c>
      <c r="F10" s="18">
        <v>1.5</v>
      </c>
      <c r="G10" s="18">
        <v>8.64</v>
      </c>
      <c r="H10" s="18">
        <v>4.62</v>
      </c>
      <c r="I10" s="19">
        <v>0.001857175925925926</v>
      </c>
      <c r="J10" s="6">
        <f>SUM(E11:I11)</f>
        <v>2560</v>
      </c>
    </row>
    <row r="11" spans="1:10" ht="12" customHeight="1">
      <c r="A11" s="20">
        <f>A10</f>
        <v>2</v>
      </c>
      <c r="B11" s="21"/>
      <c r="C11" s="22" t="s">
        <v>37</v>
      </c>
      <c r="D11" s="23"/>
      <c r="E11" s="11">
        <f>IF(ISBLANK(E10),"",INT(20.0479*(17-E10)^1.835))</f>
        <v>471</v>
      </c>
      <c r="F11" s="11">
        <f>IF(ISBLANK(F10),"",INT(1.84523*(F10*100-75)^1.348))</f>
        <v>621</v>
      </c>
      <c r="G11" s="11">
        <f>IF(ISBLANK(G10),"",INT(56.0211*(G10-1.5)^1.05))</f>
        <v>441</v>
      </c>
      <c r="H11" s="11">
        <f>IF(ISBLANK(H10),"",INT(0.188807*(H10*100-210)^1.41))</f>
        <v>459</v>
      </c>
      <c r="I11" s="11">
        <f>IF(ISBLANK(I10),"",INT(0.11193*(254-(I10/$D$3))^1.88))</f>
        <v>568</v>
      </c>
      <c r="J11" s="24">
        <f>J10</f>
        <v>2560</v>
      </c>
    </row>
    <row r="12" spans="1:10" ht="12" customHeight="1">
      <c r="A12" s="6">
        <f>A11+1</f>
        <v>3</v>
      </c>
      <c r="B12" s="15" t="s">
        <v>27</v>
      </c>
      <c r="C12" s="16" t="s">
        <v>28</v>
      </c>
      <c r="D12" s="17">
        <v>35400</v>
      </c>
      <c r="E12" s="18">
        <v>10.3</v>
      </c>
      <c r="F12" s="18">
        <v>1.45</v>
      </c>
      <c r="G12" s="18">
        <v>7.8</v>
      </c>
      <c r="H12" s="18">
        <v>4.3</v>
      </c>
      <c r="I12" s="19">
        <v>0.0019101851851851851</v>
      </c>
      <c r="J12" s="6">
        <f>SUM(E13:I13)</f>
        <v>2504</v>
      </c>
    </row>
    <row r="13" spans="1:10" ht="12" customHeight="1">
      <c r="A13" s="20">
        <f>A12</f>
        <v>3</v>
      </c>
      <c r="B13" s="21"/>
      <c r="C13" s="22" t="s">
        <v>29</v>
      </c>
      <c r="D13" s="23"/>
      <c r="E13" s="11">
        <f>IF(ISBLANK(E12),"",INT(20.0479*(17-E12)^1.835))</f>
        <v>657</v>
      </c>
      <c r="F13" s="11">
        <f>IF(ISBLANK(F12),"",INT(1.84523*(F12*100-75)^1.348))</f>
        <v>566</v>
      </c>
      <c r="G13" s="11">
        <f>IF(ISBLANK(G12),"",INT(56.0211*(G12-1.5)^1.05))</f>
        <v>386</v>
      </c>
      <c r="H13" s="11">
        <f>IF(ISBLANK(H12),"",INT(0.188807*(H12*100-210)^1.41))</f>
        <v>379</v>
      </c>
      <c r="I13" s="11">
        <f>IF(ISBLANK(I12),"",INT(0.11193*(254-(I12/$D$3))^1.88))</f>
        <v>516</v>
      </c>
      <c r="J13" s="24">
        <f>J12</f>
        <v>2504</v>
      </c>
    </row>
    <row r="14" spans="1:10" ht="12" customHeight="1">
      <c r="A14" s="6">
        <f>A13+1</f>
        <v>4</v>
      </c>
      <c r="B14" s="15" t="s">
        <v>30</v>
      </c>
      <c r="C14" s="16" t="s">
        <v>31</v>
      </c>
      <c r="D14" s="17" t="s">
        <v>32</v>
      </c>
      <c r="E14" s="18">
        <v>12.38</v>
      </c>
      <c r="F14" s="18">
        <v>1.5</v>
      </c>
      <c r="G14" s="18">
        <v>6.86</v>
      </c>
      <c r="H14" s="18">
        <v>4.24</v>
      </c>
      <c r="I14" s="19">
        <v>0.001931597222222222</v>
      </c>
      <c r="J14" s="6">
        <f>SUM(E15:I15)</f>
        <v>2139</v>
      </c>
    </row>
    <row r="15" spans="1:10" ht="12" customHeight="1">
      <c r="A15" s="20">
        <f>A14</f>
        <v>4</v>
      </c>
      <c r="B15" s="21"/>
      <c r="C15" s="22" t="s">
        <v>33</v>
      </c>
      <c r="D15" s="23"/>
      <c r="E15" s="11">
        <f>IF(ISBLANK(E14),"",INT(20.0479*(17-E14)^1.835))</f>
        <v>332</v>
      </c>
      <c r="F15" s="11">
        <f>IF(ISBLANK(F14),"",INT(1.84523*(F14*100-75)^1.348))</f>
        <v>621</v>
      </c>
      <c r="G15" s="11">
        <f>IF(ISBLANK(G14),"",INT(56.0211*(G14-1.5)^1.05))</f>
        <v>326</v>
      </c>
      <c r="H15" s="11">
        <f>IF(ISBLANK(H14),"",INT(0.188807*(H14*100-210)^1.41))</f>
        <v>364</v>
      </c>
      <c r="I15" s="11">
        <f>IF(ISBLANK(I14),"",INT(0.11193*(254-(I14/$D$3))^1.88))</f>
        <v>496</v>
      </c>
      <c r="J15" s="24">
        <f>J14</f>
        <v>2139</v>
      </c>
    </row>
    <row r="16" spans="1:10" ht="12" customHeight="1">
      <c r="A16" s="6">
        <f>A15+1</f>
        <v>5</v>
      </c>
      <c r="B16" s="15" t="s">
        <v>34</v>
      </c>
      <c r="C16" s="16" t="s">
        <v>108</v>
      </c>
      <c r="D16" s="17">
        <v>35203</v>
      </c>
      <c r="E16" s="18">
        <v>11.56</v>
      </c>
      <c r="F16" s="18">
        <v>1.35</v>
      </c>
      <c r="G16" s="18">
        <v>8.08</v>
      </c>
      <c r="H16" s="18">
        <v>4.06</v>
      </c>
      <c r="I16" s="19">
        <v>0.0022166666666666667</v>
      </c>
      <c r="J16" s="6">
        <f>SUM(E17:I17)</f>
        <v>1901</v>
      </c>
    </row>
    <row r="17" spans="1:10" ht="12" customHeight="1">
      <c r="A17" s="20">
        <f>A16</f>
        <v>5</v>
      </c>
      <c r="B17" s="21"/>
      <c r="C17" s="22" t="s">
        <v>93</v>
      </c>
      <c r="D17" s="23"/>
      <c r="E17" s="11">
        <f>IF(ISBLANK(E16),"",INT(20.0479*(17-E16)^1.835))</f>
        <v>448</v>
      </c>
      <c r="F17" s="11">
        <f>IF(ISBLANK(F16),"",INT(1.84523*(F16*100-75)^1.348))</f>
        <v>460</v>
      </c>
      <c r="G17" s="11">
        <f>IF(ISBLANK(G16),"",INT(56.0211*(G16-1.5)^1.05))</f>
        <v>405</v>
      </c>
      <c r="H17" s="11">
        <f>IF(ISBLANK(H16),"",INT(0.188807*(H16*100-210)^1.41))</f>
        <v>322</v>
      </c>
      <c r="I17" s="11">
        <f>IF(ISBLANK(I16),"",INT(0.11193*(254-(I16/$D$3))^1.88))</f>
        <v>266</v>
      </c>
      <c r="J17" s="24">
        <f>J16</f>
        <v>1901</v>
      </c>
    </row>
    <row r="18" spans="1:10" ht="12" customHeight="1">
      <c r="A18" s="6">
        <f>A17+1</f>
        <v>6</v>
      </c>
      <c r="B18" s="15" t="s">
        <v>42</v>
      </c>
      <c r="C18" s="16" t="s">
        <v>43</v>
      </c>
      <c r="D18" s="17">
        <v>35376</v>
      </c>
      <c r="E18" s="18">
        <v>11.24</v>
      </c>
      <c r="F18" s="18">
        <v>1.35</v>
      </c>
      <c r="G18" s="18">
        <v>6.72</v>
      </c>
      <c r="H18" s="18">
        <v>4.76</v>
      </c>
      <c r="I18" s="19" t="s">
        <v>110</v>
      </c>
      <c r="J18" s="6">
        <f>SUM(E19:I19)</f>
        <v>1770</v>
      </c>
    </row>
    <row r="19" spans="1:10" ht="12" customHeight="1">
      <c r="A19" s="20">
        <f>A18</f>
        <v>6</v>
      </c>
      <c r="B19" s="21"/>
      <c r="C19" s="22" t="s">
        <v>44</v>
      </c>
      <c r="D19" s="23"/>
      <c r="E19" s="11">
        <f>IF(ISBLANK(E18),"",INT(20.0479*(17-E18)^1.835))</f>
        <v>498</v>
      </c>
      <c r="F19" s="11">
        <f>IF(ISBLANK(F18),"",INT(1.84523*(F18*100-75)^1.348))</f>
        <v>460</v>
      </c>
      <c r="G19" s="11">
        <f>IF(ISBLANK(G18),"",INT(56.0211*(G18-1.5)^1.05))</f>
        <v>317</v>
      </c>
      <c r="H19" s="11">
        <f>IF(ISBLANK(H18),"",INT(0.188807*(H18*100-210)^1.41))</f>
        <v>495</v>
      </c>
      <c r="I19" s="11"/>
      <c r="J19" s="24">
        <f>J18</f>
        <v>1770</v>
      </c>
    </row>
    <row r="20" spans="1:10" ht="12" customHeight="1">
      <c r="A20" s="6">
        <f>A19+1</f>
        <v>7</v>
      </c>
      <c r="B20" s="15" t="s">
        <v>102</v>
      </c>
      <c r="C20" s="16" t="s">
        <v>109</v>
      </c>
      <c r="D20" s="17">
        <v>35386</v>
      </c>
      <c r="E20" s="18">
        <v>12.23</v>
      </c>
      <c r="F20" s="18">
        <v>1.25</v>
      </c>
      <c r="G20" s="18">
        <v>5.29</v>
      </c>
      <c r="H20" s="18">
        <v>3.94</v>
      </c>
      <c r="I20" s="19">
        <v>0.002180324074074074</v>
      </c>
      <c r="J20" s="6">
        <f>SUM(E21:I21)</f>
        <v>1522</v>
      </c>
    </row>
    <row r="21" spans="1:10" ht="12" customHeight="1">
      <c r="A21" s="20">
        <f>A20</f>
        <v>7</v>
      </c>
      <c r="B21" s="21"/>
      <c r="C21" s="22" t="s">
        <v>41</v>
      </c>
      <c r="D21" s="23"/>
      <c r="E21" s="11">
        <f>IF(ISBLANK(E20),"",INT(20.0479*(17-E20)^1.835))</f>
        <v>352</v>
      </c>
      <c r="F21" s="11">
        <f>IF(ISBLANK(F20),"",INT(1.84523*(F20*100-75)^1.348))</f>
        <v>359</v>
      </c>
      <c r="G21" s="11">
        <f>IF(ISBLANK(G20),"",INT(56.0211*(G20-1.5)^1.05))</f>
        <v>226</v>
      </c>
      <c r="H21" s="11">
        <f>IF(ISBLANK(H20),"",INT(0.188807*(H20*100-210)^1.41))</f>
        <v>294</v>
      </c>
      <c r="I21" s="11">
        <f>IF(ISBLANK(I20),"",INT(0.11193*(254-(I20/$D$3))^1.88))</f>
        <v>291</v>
      </c>
      <c r="J21" s="24">
        <f>J20</f>
        <v>1522</v>
      </c>
    </row>
    <row r="22" spans="1:10" ht="12" customHeight="1">
      <c r="A22" s="6">
        <f>A21+1</f>
        <v>8</v>
      </c>
      <c r="B22" s="15" t="s">
        <v>114</v>
      </c>
      <c r="C22" s="16" t="s">
        <v>112</v>
      </c>
      <c r="D22" s="17">
        <v>35291</v>
      </c>
      <c r="E22" s="18">
        <v>12.85</v>
      </c>
      <c r="F22" s="18">
        <v>1.2</v>
      </c>
      <c r="G22" s="18">
        <v>6.96</v>
      </c>
      <c r="H22" s="18" t="s">
        <v>135</v>
      </c>
      <c r="I22" s="19" t="s">
        <v>110</v>
      </c>
      <c r="J22" s="6">
        <f>SUM(E23:I23)</f>
        <v>917</v>
      </c>
    </row>
    <row r="23" spans="1:10" ht="12" customHeight="1">
      <c r="A23" s="20">
        <f>A22</f>
        <v>8</v>
      </c>
      <c r="B23" s="21"/>
      <c r="C23" s="22" t="s">
        <v>93</v>
      </c>
      <c r="D23" s="23"/>
      <c r="E23" s="11">
        <f>IF(ISBLANK(E22),"",INT(20.0479*(17-E22)^1.835))</f>
        <v>273</v>
      </c>
      <c r="F23" s="11">
        <f>IF(ISBLANK(F22),"",INT(1.84523*(F22*100-75)^1.348))</f>
        <v>312</v>
      </c>
      <c r="G23" s="11">
        <f>IF(ISBLANK(G22),"",INT(56.0211*(G22-1.5)^1.05))</f>
        <v>332</v>
      </c>
      <c r="H23" s="11"/>
      <c r="I23" s="11"/>
      <c r="J23" s="24">
        <f>J22</f>
        <v>917</v>
      </c>
    </row>
    <row r="24" spans="1:10" ht="12" customHeight="1">
      <c r="A24" s="6" t="s">
        <v>117</v>
      </c>
      <c r="B24" s="15" t="s">
        <v>115</v>
      </c>
      <c r="C24" s="16" t="s">
        <v>116</v>
      </c>
      <c r="D24" s="17">
        <v>34543</v>
      </c>
      <c r="E24" s="18">
        <v>11.21</v>
      </c>
      <c r="F24" s="18">
        <v>1.3</v>
      </c>
      <c r="G24" s="18">
        <v>9.62</v>
      </c>
      <c r="H24" s="18">
        <v>4.3</v>
      </c>
      <c r="I24" s="19">
        <v>0.0020664351851851855</v>
      </c>
      <c r="J24" s="6">
        <f>SUM(E25:I25)</f>
        <v>2175</v>
      </c>
    </row>
    <row r="25" spans="1:10" ht="12" customHeight="1">
      <c r="A25" s="20" t="str">
        <f>A24</f>
        <v>b.k.</v>
      </c>
      <c r="B25" s="21"/>
      <c r="C25" s="22" t="s">
        <v>41</v>
      </c>
      <c r="D25" s="23"/>
      <c r="E25" s="11">
        <f>IF(ISBLANK(E24),"",INT(20.0479*(17-E24)^1.835))</f>
        <v>503</v>
      </c>
      <c r="F25" s="11">
        <f>IF(ISBLANK(F24),"",INT(1.84523*(F24*100-75)^1.348))</f>
        <v>409</v>
      </c>
      <c r="G25" s="11">
        <f>IF(ISBLANK(G24),"",INT(56.0211*(G24-1.5)^1.05))</f>
        <v>505</v>
      </c>
      <c r="H25" s="11">
        <f>IF(ISBLANK(H24),"",INT(0.188807*(H24*100-210)^1.41))</f>
        <v>379</v>
      </c>
      <c r="I25" s="11">
        <f>IF(ISBLANK(I24),"",INT(0.11193*(254-(I24/$D$3))^1.88))</f>
        <v>379</v>
      </c>
      <c r="J25" s="24">
        <f>J24</f>
        <v>2175</v>
      </c>
    </row>
    <row r="26" spans="1:10" ht="12" customHeight="1">
      <c r="A26" s="6"/>
      <c r="B26" s="15" t="s">
        <v>45</v>
      </c>
      <c r="C26" s="16" t="s">
        <v>46</v>
      </c>
      <c r="D26" s="17">
        <v>34954</v>
      </c>
      <c r="E26" s="18" t="s">
        <v>110</v>
      </c>
      <c r="F26" s="18">
        <v>1.35</v>
      </c>
      <c r="G26" s="18">
        <v>7.48</v>
      </c>
      <c r="H26" s="18">
        <v>4.52</v>
      </c>
      <c r="I26" s="19" t="s">
        <v>134</v>
      </c>
      <c r="J26" s="6"/>
    </row>
    <row r="27" spans="1:10" ht="12" customHeight="1">
      <c r="A27" s="20"/>
      <c r="B27" s="21"/>
      <c r="C27" s="22" t="s">
        <v>47</v>
      </c>
      <c r="D27" s="23"/>
      <c r="E27" s="11"/>
      <c r="F27" s="11">
        <f>IF(ISBLANK(F26),"",INT(1.84523*(F26*100-75)^1.348))</f>
        <v>460</v>
      </c>
      <c r="G27" s="11">
        <f>IF(ISBLANK(G26),"",INT(56.0211*(G26-1.5)^1.05))</f>
        <v>366</v>
      </c>
      <c r="H27" s="11">
        <f>IF(ISBLANK(H26),"",INT(0.188807*(H26*100-210)^1.41))</f>
        <v>433</v>
      </c>
      <c r="I27" s="11"/>
      <c r="J27" s="24"/>
    </row>
    <row r="28" spans="1:10" ht="12" customHeight="1">
      <c r="A28" s="6"/>
      <c r="B28" s="15" t="s">
        <v>113</v>
      </c>
      <c r="C28" s="16" t="s">
        <v>111</v>
      </c>
      <c r="D28" s="17">
        <v>35248</v>
      </c>
      <c r="E28" s="18">
        <v>13.34</v>
      </c>
      <c r="F28" s="18">
        <v>1.2</v>
      </c>
      <c r="G28" s="18">
        <v>4.91</v>
      </c>
      <c r="H28" s="18" t="s">
        <v>134</v>
      </c>
      <c r="I28" s="19"/>
      <c r="J28" s="6"/>
    </row>
    <row r="29" spans="1:10" ht="12" customHeight="1">
      <c r="A29" s="20"/>
      <c r="B29" s="21"/>
      <c r="C29" s="22" t="s">
        <v>41</v>
      </c>
      <c r="D29" s="23"/>
      <c r="E29" s="11">
        <f>IF(ISBLANK(E28),"",INT(20.0479*(17-E28)^1.835))</f>
        <v>216</v>
      </c>
      <c r="F29" s="11">
        <f>IF(ISBLANK(F28),"",INT(1.84523*(F28*100-75)^1.348))</f>
        <v>312</v>
      </c>
      <c r="G29" s="11">
        <f>IF(ISBLANK(G28),"",INT(56.0211*(G28-1.5)^1.05))</f>
        <v>203</v>
      </c>
      <c r="H29" s="11"/>
      <c r="I29" s="11">
        <f>IF(ISBLANK(I28),"",INT(0.11193*(254-(I28/$D$3))^1.88))</f>
      </c>
      <c r="J29" s="24"/>
    </row>
  </sheetData>
  <sheetProtection/>
  <printOptions horizontalCentered="1"/>
  <pageMargins left="0.75" right="0.75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Zeros="0" tabSelected="1" zoomScalePageLayoutView="0" workbookViewId="0" topLeftCell="A1">
      <selection activeCell="E11" sqref="E11"/>
    </sheetView>
  </sheetViews>
  <sheetFormatPr defaultColWidth="9.140625" defaultRowHeight="12.75"/>
  <cols>
    <col min="1" max="1" width="5.57421875" style="0" customWidth="1"/>
    <col min="2" max="2" width="9.7109375" style="0" customWidth="1"/>
    <col min="3" max="3" width="12.7109375" style="0" customWidth="1"/>
    <col min="4" max="4" width="10.140625" style="0" bestFit="1" customWidth="1"/>
    <col min="5" max="5" width="11.00390625" style="0" customWidth="1"/>
    <col min="11" max="11" width="8.8515625" style="0" customWidth="1"/>
  </cols>
  <sheetData>
    <row r="1" spans="5:6" ht="15.75">
      <c r="E1" s="1" t="s">
        <v>13</v>
      </c>
      <c r="F1" s="1"/>
    </row>
    <row r="2" spans="5:6" ht="15.75">
      <c r="E2" s="1" t="s">
        <v>14</v>
      </c>
      <c r="F2" s="1"/>
    </row>
    <row r="3" spans="4:6" ht="5.25" customHeight="1">
      <c r="D3" s="25">
        <v>1.1574074074074073E-05</v>
      </c>
      <c r="F3" s="1"/>
    </row>
    <row r="4" spans="1:10" ht="12.75">
      <c r="A4" s="3" t="s">
        <v>0</v>
      </c>
      <c r="E4" s="4" t="s">
        <v>22</v>
      </c>
      <c r="J4" s="5" t="s">
        <v>20</v>
      </c>
    </row>
    <row r="6" spans="1:10" s="10" customFormat="1" ht="12.75">
      <c r="A6" s="6" t="s">
        <v>1</v>
      </c>
      <c r="B6" s="7" t="s">
        <v>2</v>
      </c>
      <c r="C6" s="8" t="s">
        <v>3</v>
      </c>
      <c r="D6" s="9" t="s">
        <v>4</v>
      </c>
      <c r="E6" s="26" t="s">
        <v>5</v>
      </c>
      <c r="F6" s="9" t="s">
        <v>8</v>
      </c>
      <c r="G6" s="9" t="s">
        <v>7</v>
      </c>
      <c r="H6" s="9" t="s">
        <v>6</v>
      </c>
      <c r="I6" s="9" t="s">
        <v>15</v>
      </c>
      <c r="J6" s="9" t="s">
        <v>10</v>
      </c>
    </row>
    <row r="7" spans="1:10" s="14" customFormat="1" ht="13.5">
      <c r="A7" s="11"/>
      <c r="B7" s="12"/>
      <c r="C7" s="13" t="s">
        <v>11</v>
      </c>
      <c r="D7" s="11"/>
      <c r="E7" s="28" t="s">
        <v>17</v>
      </c>
      <c r="F7" s="27"/>
      <c r="G7" s="11" t="s">
        <v>16</v>
      </c>
      <c r="H7" s="11"/>
      <c r="I7" s="11"/>
      <c r="J7" s="11"/>
    </row>
    <row r="8" spans="1:10" ht="12.75">
      <c r="A8" s="6">
        <f>A7+1</f>
        <v>1</v>
      </c>
      <c r="B8" s="15" t="s">
        <v>48</v>
      </c>
      <c r="C8" s="16" t="s">
        <v>49</v>
      </c>
      <c r="D8" s="17" t="s">
        <v>50</v>
      </c>
      <c r="E8" s="18">
        <v>8.71</v>
      </c>
      <c r="F8" s="18">
        <v>6.17</v>
      </c>
      <c r="G8" s="18">
        <v>11.4</v>
      </c>
      <c r="H8" s="18">
        <v>1.7</v>
      </c>
      <c r="I8" s="19">
        <v>0.002262615740740741</v>
      </c>
      <c r="J8" s="6">
        <f>SUM(E9:I9)</f>
        <v>3069</v>
      </c>
    </row>
    <row r="9" spans="1:10" ht="12.75">
      <c r="A9" s="20">
        <f>A8</f>
        <v>1</v>
      </c>
      <c r="B9" s="21"/>
      <c r="C9" s="22" t="s">
        <v>51</v>
      </c>
      <c r="D9" s="23"/>
      <c r="E9" s="11">
        <f>IF(ISBLANK(E8),"",TRUNC(20.5173*(15.5-E8)^1.92))</f>
        <v>811</v>
      </c>
      <c r="F9" s="11">
        <f>IF(ISBLANK(F8),"",TRUNC(0.14354*(F8*100-220)^1.4))</f>
        <v>624</v>
      </c>
      <c r="G9" s="11">
        <f>IF(ISBLANK(G8),"",TRUNC(51.39*(G8-1.5)^1.05))</f>
        <v>570</v>
      </c>
      <c r="H9" s="11">
        <f>IF(ISBLANK(H8),"",TRUNC(0.8465*(H8*100-75)^1.42))</f>
        <v>544</v>
      </c>
      <c r="I9" s="11">
        <f>IF(ISBLANK(I8),"",INT(0.08713*(305.5-(I8/$D$3))^1.85))</f>
        <v>520</v>
      </c>
      <c r="J9" s="24">
        <f>J8</f>
        <v>3069</v>
      </c>
    </row>
    <row r="10" spans="1:10" ht="12.75">
      <c r="A10" s="6">
        <f>A9+1</f>
        <v>2</v>
      </c>
      <c r="B10" s="15" t="s">
        <v>127</v>
      </c>
      <c r="C10" s="16" t="s">
        <v>124</v>
      </c>
      <c r="D10" s="17">
        <v>34787</v>
      </c>
      <c r="E10" s="18">
        <v>8.89</v>
      </c>
      <c r="F10" s="18">
        <v>5.4</v>
      </c>
      <c r="G10" s="18">
        <v>11.89</v>
      </c>
      <c r="H10" s="18">
        <v>1.8</v>
      </c>
      <c r="I10" s="19">
        <v>0.002325578703703704</v>
      </c>
      <c r="J10" s="6">
        <f>SUM(E11:I11)</f>
        <v>2932</v>
      </c>
    </row>
    <row r="11" spans="1:10" ht="12.75">
      <c r="A11" s="20">
        <f>A10</f>
        <v>2</v>
      </c>
      <c r="B11" s="21"/>
      <c r="C11" s="22" t="s">
        <v>41</v>
      </c>
      <c r="D11" s="23"/>
      <c r="E11" s="11">
        <f>IF(ISBLANK(E10),"",TRUNC(20.5173*(15.5-E10)^1.92))</f>
        <v>770</v>
      </c>
      <c r="F11" s="11">
        <f>IF(ISBLANK(F10),"",TRUNC(0.14354*(F10*100-220)^1.4))</f>
        <v>461</v>
      </c>
      <c r="G11" s="11">
        <f>IF(ISBLANK(G10),"",TRUNC(51.39*(G10-1.5)^1.05))</f>
        <v>600</v>
      </c>
      <c r="H11" s="11">
        <f>IF(ISBLANK(H10),"",TRUNC(0.8465*(H10*100-75)^1.42))</f>
        <v>627</v>
      </c>
      <c r="I11" s="11">
        <f>IF(ISBLANK(I10),"",INT(0.08713*(305.5-(I10/$D$3))^1.85))</f>
        <v>474</v>
      </c>
      <c r="J11" s="24">
        <f>J10</f>
        <v>2932</v>
      </c>
    </row>
    <row r="12" spans="1:10" ht="12.75">
      <c r="A12" s="6">
        <f>A11+1</f>
        <v>3</v>
      </c>
      <c r="B12" s="15" t="s">
        <v>63</v>
      </c>
      <c r="C12" s="16" t="s">
        <v>64</v>
      </c>
      <c r="D12" s="17">
        <v>34845</v>
      </c>
      <c r="E12" s="18">
        <v>10.1</v>
      </c>
      <c r="F12" s="18">
        <v>4.91</v>
      </c>
      <c r="G12" s="18">
        <v>8.89</v>
      </c>
      <c r="H12" s="18">
        <v>1.6</v>
      </c>
      <c r="I12" s="19">
        <v>0.002280324074074074</v>
      </c>
      <c r="J12" s="6">
        <f>SUM(E13:I13)</f>
        <v>2277</v>
      </c>
    </row>
    <row r="13" spans="1:10" ht="12.75">
      <c r="A13" s="20">
        <f>A12</f>
        <v>3</v>
      </c>
      <c r="B13" s="21"/>
      <c r="C13" s="22" t="s">
        <v>51</v>
      </c>
      <c r="D13" s="23"/>
      <c r="E13" s="11">
        <f>IF(ISBLANK(E12),"",TRUNC(20.5173*(15.5-E12)^1.92))</f>
        <v>522</v>
      </c>
      <c r="F13" s="11">
        <f>IF(ISBLANK(F12),"",TRUNC(0.14354*(F12*100-220)^1.4))</f>
        <v>365</v>
      </c>
      <c r="G13" s="11">
        <f>IF(ISBLANK(G12),"",TRUNC(51.39*(G12-1.5)^1.05))</f>
        <v>419</v>
      </c>
      <c r="H13" s="11">
        <f>IF(ISBLANK(H12),"",TRUNC(0.8465*(H12*100-75)^1.42))</f>
        <v>464</v>
      </c>
      <c r="I13" s="11">
        <f>IF(ISBLANK(I12),"",INT(0.08713*(305.5-(I12/$D$3))^1.85))</f>
        <v>507</v>
      </c>
      <c r="J13" s="24">
        <f>J12</f>
        <v>2277</v>
      </c>
    </row>
    <row r="14" spans="1:10" ht="12.75">
      <c r="A14" s="6">
        <f>A13+1</f>
        <v>4</v>
      </c>
      <c r="B14" s="15" t="s">
        <v>59</v>
      </c>
      <c r="C14" s="16" t="s">
        <v>60</v>
      </c>
      <c r="D14" s="17">
        <v>34723</v>
      </c>
      <c r="E14" s="18">
        <v>10.44</v>
      </c>
      <c r="F14" s="18">
        <v>5.2</v>
      </c>
      <c r="G14" s="18">
        <v>7.87</v>
      </c>
      <c r="H14" s="18">
        <v>1.6</v>
      </c>
      <c r="I14" s="19">
        <v>0.002253935185185185</v>
      </c>
      <c r="J14" s="6">
        <f>SUM(E15:I15)</f>
        <v>2232</v>
      </c>
    </row>
    <row r="15" spans="1:10" ht="12.75">
      <c r="A15" s="20">
        <f>A14</f>
        <v>4</v>
      </c>
      <c r="B15" s="21"/>
      <c r="C15" s="22" t="s">
        <v>37</v>
      </c>
      <c r="D15" s="23"/>
      <c r="E15" s="11">
        <f>IF(ISBLANK(E14),"",TRUNC(20.5173*(15.5-E14)^1.92))</f>
        <v>461</v>
      </c>
      <c r="F15" s="11">
        <f>IF(ISBLANK(F14),"",TRUNC(0.14354*(F14*100-220)^1.4))</f>
        <v>421</v>
      </c>
      <c r="G15" s="11">
        <f>IF(ISBLANK(G14),"",TRUNC(51.39*(G14-1.5)^1.05))</f>
        <v>359</v>
      </c>
      <c r="H15" s="11">
        <f>IF(ISBLANK(H14),"",TRUNC(0.8465*(H14*100-75)^1.42))</f>
        <v>464</v>
      </c>
      <c r="I15" s="11">
        <f>IF(ISBLANK(I14),"",INT(0.08713*(305.5-(I14/$D$3))^1.85))</f>
        <v>527</v>
      </c>
      <c r="J15" s="24">
        <f>J14</f>
        <v>2232</v>
      </c>
    </row>
    <row r="16" spans="1:10" ht="12.75">
      <c r="A16" s="6">
        <f>A15+1</f>
        <v>5</v>
      </c>
      <c r="B16" s="15" t="s">
        <v>128</v>
      </c>
      <c r="C16" s="16" t="s">
        <v>125</v>
      </c>
      <c r="D16" s="17">
        <v>35062</v>
      </c>
      <c r="E16" s="18">
        <v>10.37</v>
      </c>
      <c r="F16" s="18">
        <v>5.09</v>
      </c>
      <c r="G16" s="18">
        <v>9.75</v>
      </c>
      <c r="H16" s="18">
        <v>1.55</v>
      </c>
      <c r="I16" s="19">
        <v>0.0024890046296296296</v>
      </c>
      <c r="J16" s="6">
        <f>SUM(E17:I17)</f>
        <v>2132</v>
      </c>
    </row>
    <row r="17" spans="1:10" ht="12.75">
      <c r="A17" s="20">
        <f>A16</f>
        <v>5</v>
      </c>
      <c r="B17" s="21"/>
      <c r="C17" s="22" t="s">
        <v>121</v>
      </c>
      <c r="D17" s="23"/>
      <c r="E17" s="11">
        <f>IF(ISBLANK(E16),"",TRUNC(20.5173*(15.5-E16)^1.92))</f>
        <v>473</v>
      </c>
      <c r="F17" s="11">
        <f>IF(ISBLANK(F16),"",TRUNC(0.14354*(F16*100-220)^1.4))</f>
        <v>400</v>
      </c>
      <c r="G17" s="11">
        <f>IF(ISBLANK(G16),"",TRUNC(51.39*(G16-1.5)^1.05))</f>
        <v>471</v>
      </c>
      <c r="H17" s="11">
        <f>IF(ISBLANK(H16),"",TRUNC(0.8465*(H16*100-75)^1.42))</f>
        <v>426</v>
      </c>
      <c r="I17" s="11">
        <f>IF(ISBLANK(I16),"",INT(0.08713*(305.5-(I16/$D$3))^1.85))</f>
        <v>362</v>
      </c>
      <c r="J17" s="24">
        <f>J16</f>
        <v>2132</v>
      </c>
    </row>
    <row r="18" spans="1:10" ht="12.75">
      <c r="A18" s="6">
        <f>A17+1</f>
        <v>6</v>
      </c>
      <c r="B18" s="15" t="s">
        <v>54</v>
      </c>
      <c r="C18" s="16" t="s">
        <v>133</v>
      </c>
      <c r="D18" s="17">
        <v>34770</v>
      </c>
      <c r="E18" s="18">
        <v>10.99</v>
      </c>
      <c r="F18" s="18">
        <v>4.9</v>
      </c>
      <c r="G18" s="18">
        <v>6.82</v>
      </c>
      <c r="H18" s="18">
        <v>1.5</v>
      </c>
      <c r="I18" s="19">
        <v>0.0024063657407407406</v>
      </c>
      <c r="J18" s="6">
        <f>SUM(E19:I19)</f>
        <v>1835</v>
      </c>
    </row>
    <row r="19" spans="1:10" ht="12.75">
      <c r="A19" s="20">
        <f>A18</f>
        <v>6</v>
      </c>
      <c r="B19" s="21"/>
      <c r="C19" s="22" t="s">
        <v>73</v>
      </c>
      <c r="D19" s="23"/>
      <c r="E19" s="11">
        <f>IF(ISBLANK(E18),"",TRUNC(20.5173*(15.5-E18)^1.92))</f>
        <v>369</v>
      </c>
      <c r="F19" s="11">
        <f>IF(ISBLANK(F18),"",TRUNC(0.14354*(F18*100-220)^1.4))</f>
        <v>363</v>
      </c>
      <c r="G19" s="11">
        <f>IF(ISBLANK(G18),"",TRUNC(51.39*(G18-1.5)^1.05))</f>
        <v>297</v>
      </c>
      <c r="H19" s="11">
        <f>IF(ISBLANK(H18),"",TRUNC(0.8465*(H18*100-75)^1.42))</f>
        <v>389</v>
      </c>
      <c r="I19" s="11">
        <f>IF(ISBLANK(I18),"",INT(0.08713*(305.5-(I18/$D$3))^1.85))</f>
        <v>417</v>
      </c>
      <c r="J19" s="24">
        <f>J18</f>
        <v>1835</v>
      </c>
    </row>
    <row r="20" spans="1:10" ht="12.75">
      <c r="A20" s="6">
        <f>A19+1</f>
        <v>7</v>
      </c>
      <c r="B20" s="15" t="s">
        <v>126</v>
      </c>
      <c r="C20" s="16" t="s">
        <v>123</v>
      </c>
      <c r="D20" s="17">
        <v>34963</v>
      </c>
      <c r="E20" s="18">
        <v>11.01</v>
      </c>
      <c r="F20" s="18">
        <v>4.74</v>
      </c>
      <c r="G20" s="18">
        <v>8.2</v>
      </c>
      <c r="H20" s="18">
        <v>1.35</v>
      </c>
      <c r="I20" s="19">
        <v>0.002348958333333333</v>
      </c>
      <c r="J20" s="6">
        <f>SUM(E21:I21)</f>
        <v>1817</v>
      </c>
    </row>
    <row r="21" spans="1:10" ht="12.75">
      <c r="A21" s="20">
        <f>A20</f>
        <v>7</v>
      </c>
      <c r="B21" s="21"/>
      <c r="C21" s="22" t="s">
        <v>121</v>
      </c>
      <c r="D21" s="23"/>
      <c r="E21" s="11">
        <f>IF(ISBLANK(E20),"",TRUNC(20.5173*(15.5-E20)^1.92))</f>
        <v>366</v>
      </c>
      <c r="F21" s="11">
        <f>IF(ISBLANK(F20),"",TRUNC(0.14354*(F20*100-220)^1.4))</f>
        <v>333</v>
      </c>
      <c r="G21" s="11">
        <f>IF(ISBLANK(G20),"",TRUNC(51.39*(G20-1.5)^1.05))</f>
        <v>378</v>
      </c>
      <c r="H21" s="11">
        <f>IF(ISBLANK(H20),"",TRUNC(0.8465*(H20*100-75)^1.42))</f>
        <v>283</v>
      </c>
      <c r="I21" s="11">
        <f>IF(ISBLANK(I20),"",INT(0.08713*(305.5-(I20/$D$3))^1.85))</f>
        <v>457</v>
      </c>
      <c r="J21" s="24">
        <f>J20</f>
        <v>1817</v>
      </c>
    </row>
    <row r="22" spans="1:10" ht="12.75">
      <c r="A22" s="6">
        <f>A21+1</f>
        <v>8</v>
      </c>
      <c r="B22" s="15" t="s">
        <v>120</v>
      </c>
      <c r="C22" s="16" t="s">
        <v>118</v>
      </c>
      <c r="D22" s="17">
        <v>34773</v>
      </c>
      <c r="E22" s="18">
        <v>10.24</v>
      </c>
      <c r="F22" s="18">
        <v>5</v>
      </c>
      <c r="G22" s="18">
        <v>9.27</v>
      </c>
      <c r="H22" s="18">
        <v>1.6</v>
      </c>
      <c r="I22" s="19">
        <v>0.0037314814814814815</v>
      </c>
      <c r="J22" s="6">
        <f>SUM(E23:I23)</f>
        <v>1785</v>
      </c>
    </row>
    <row r="23" spans="1:10" ht="12.75">
      <c r="A23" s="20">
        <f>A22</f>
        <v>8</v>
      </c>
      <c r="B23" s="21"/>
      <c r="C23" s="22" t="s">
        <v>121</v>
      </c>
      <c r="D23" s="23"/>
      <c r="E23" s="11">
        <f>IF(ISBLANK(E22),"",TRUNC(20.5173*(15.5-E22)^1.92))</f>
        <v>497</v>
      </c>
      <c r="F23" s="11">
        <f>IF(ISBLANK(F22),"",TRUNC(0.14354*(F22*100-220)^1.4))</f>
        <v>382</v>
      </c>
      <c r="G23" s="11">
        <f>IF(ISBLANK(G22),"",TRUNC(51.39*(G22-1.5)^1.05))</f>
        <v>442</v>
      </c>
      <c r="H23" s="11">
        <f>IF(ISBLANK(H22),"",TRUNC(0.8465*(H22*100-75)^1.42))</f>
        <v>464</v>
      </c>
      <c r="I23" s="11"/>
      <c r="J23" s="24">
        <f>J22</f>
        <v>1785</v>
      </c>
    </row>
    <row r="24" spans="1:10" ht="12.75">
      <c r="A24" s="6">
        <f>A23+1</f>
        <v>9</v>
      </c>
      <c r="B24" s="15" t="s">
        <v>57</v>
      </c>
      <c r="C24" s="16" t="s">
        <v>58</v>
      </c>
      <c r="D24" s="17">
        <v>35050</v>
      </c>
      <c r="E24" s="18">
        <v>10.86</v>
      </c>
      <c r="F24" s="18">
        <v>4.7</v>
      </c>
      <c r="G24" s="18">
        <v>7.82</v>
      </c>
      <c r="H24" s="18">
        <v>1.45</v>
      </c>
      <c r="I24" s="19">
        <v>0.0026798611111111107</v>
      </c>
      <c r="J24" s="6">
        <f>SUM(E25:I25)</f>
        <v>1673</v>
      </c>
    </row>
    <row r="25" spans="1:10" ht="12.75">
      <c r="A25" s="20">
        <f>A24</f>
        <v>9</v>
      </c>
      <c r="B25" s="21"/>
      <c r="C25" s="22" t="s">
        <v>37</v>
      </c>
      <c r="D25" s="23"/>
      <c r="E25" s="11">
        <f>IF(ISBLANK(E24),"",TRUNC(20.5173*(15.5-E24)^1.92))</f>
        <v>390</v>
      </c>
      <c r="F25" s="11">
        <f>IF(ISBLANK(F24),"",TRUNC(0.14354*(F24*100-220)^1.4))</f>
        <v>326</v>
      </c>
      <c r="G25" s="11">
        <f>IF(ISBLANK(G24),"",TRUNC(51.39*(G24-1.5)^1.05))</f>
        <v>356</v>
      </c>
      <c r="H25" s="11">
        <f>IF(ISBLANK(H24),"",TRUNC(0.8465*(H24*100-75)^1.42))</f>
        <v>352</v>
      </c>
      <c r="I25" s="11">
        <f>IF(ISBLANK(I24),"",INT(0.08713*(305.5-(I24/$D$3))^1.85))</f>
        <v>249</v>
      </c>
      <c r="J25" s="24">
        <f>J24</f>
        <v>1673</v>
      </c>
    </row>
    <row r="26" spans="1:10" ht="12.75">
      <c r="A26" s="6">
        <f>A25+1</f>
        <v>10</v>
      </c>
      <c r="B26" s="15" t="s">
        <v>131</v>
      </c>
      <c r="C26" s="16" t="s">
        <v>129</v>
      </c>
      <c r="D26" s="17">
        <v>34977</v>
      </c>
      <c r="E26" s="18">
        <v>11.44</v>
      </c>
      <c r="F26" s="18">
        <v>4.18</v>
      </c>
      <c r="G26" s="18">
        <v>9.37</v>
      </c>
      <c r="H26" s="18">
        <v>1.3</v>
      </c>
      <c r="I26" s="19">
        <v>0.0024820601851851852</v>
      </c>
      <c r="J26" s="6">
        <f>SUM(E27:I27)</f>
        <v>1602</v>
      </c>
    </row>
    <row r="27" spans="1:10" ht="12.75">
      <c r="A27" s="20">
        <f>A26</f>
        <v>10</v>
      </c>
      <c r="B27" s="21"/>
      <c r="C27" s="22" t="s">
        <v>121</v>
      </c>
      <c r="D27" s="23"/>
      <c r="E27" s="11">
        <f>IF(ISBLANK(E26),"",TRUNC(20.5173*(15.5-E26)^1.92))</f>
        <v>302</v>
      </c>
      <c r="F27" s="11">
        <f>IF(ISBLANK(F26),"",TRUNC(0.14354*(F26*100-220)^1.4))</f>
        <v>235</v>
      </c>
      <c r="G27" s="11">
        <f>IF(ISBLANK(G26),"",TRUNC(51.39*(G26-1.5)^1.05))</f>
        <v>448</v>
      </c>
      <c r="H27" s="11">
        <f>IF(ISBLANK(H26),"",TRUNC(0.8465*(H26*100-75)^1.42))</f>
        <v>250</v>
      </c>
      <c r="I27" s="11">
        <f>IF(ISBLANK(I26),"",INT(0.08713*(305.5-(I26/$D$3))^1.85))</f>
        <v>367</v>
      </c>
      <c r="J27" s="24">
        <f>J26</f>
        <v>1602</v>
      </c>
    </row>
    <row r="28" spans="1:10" ht="12.75">
      <c r="A28" s="6">
        <f>A27+1</f>
        <v>11</v>
      </c>
      <c r="B28" s="15" t="s">
        <v>132</v>
      </c>
      <c r="C28" s="16" t="s">
        <v>130</v>
      </c>
      <c r="D28" s="17">
        <v>35108</v>
      </c>
      <c r="E28" s="18">
        <v>11.84</v>
      </c>
      <c r="F28" s="18">
        <v>4.5</v>
      </c>
      <c r="G28" s="18">
        <v>7.24</v>
      </c>
      <c r="H28" s="18">
        <v>1.3</v>
      </c>
      <c r="I28" s="19">
        <v>0.0024224537037037036</v>
      </c>
      <c r="J28" s="6">
        <f>SUM(E29:I29)</f>
        <v>1514</v>
      </c>
    </row>
    <row r="29" spans="1:10" ht="12.75">
      <c r="A29" s="20">
        <f>A28</f>
        <v>11</v>
      </c>
      <c r="B29" s="21"/>
      <c r="C29" s="22" t="s">
        <v>41</v>
      </c>
      <c r="D29" s="23"/>
      <c r="E29" s="11">
        <f>IF(ISBLANK(E28),"",TRUNC(20.5173*(15.5-E28)^1.92))</f>
        <v>247</v>
      </c>
      <c r="F29" s="11">
        <f>IF(ISBLANK(F28),"",TRUNC(0.14354*(F28*100-220)^1.4))</f>
        <v>290</v>
      </c>
      <c r="G29" s="11">
        <f>IF(ISBLANK(G28),"",TRUNC(51.39*(G28-1.5)^1.05))</f>
        <v>321</v>
      </c>
      <c r="H29" s="11">
        <f>IF(ISBLANK(H28),"",TRUNC(0.8465*(H28*100-75)^1.42))</f>
        <v>250</v>
      </c>
      <c r="I29" s="11">
        <f>IF(ISBLANK(I28),"",INT(0.08713*(305.5-(I28/$D$3))^1.85))</f>
        <v>406</v>
      </c>
      <c r="J29" s="24">
        <f>J28</f>
        <v>1514</v>
      </c>
    </row>
    <row r="30" spans="1:10" ht="12.75">
      <c r="A30" s="6">
        <f>A29+1</f>
        <v>12</v>
      </c>
      <c r="B30" s="15" t="s">
        <v>61</v>
      </c>
      <c r="C30" s="16" t="s">
        <v>62</v>
      </c>
      <c r="D30" s="17">
        <v>34891</v>
      </c>
      <c r="E30" s="18">
        <v>12.86</v>
      </c>
      <c r="F30" s="18">
        <v>3.96</v>
      </c>
      <c r="G30" s="18">
        <v>9.39</v>
      </c>
      <c r="H30" s="18">
        <v>1.5</v>
      </c>
      <c r="I30" s="19">
        <v>0.002580671296296296</v>
      </c>
      <c r="J30" s="6">
        <f>SUM(E31:I31)</f>
        <v>1475</v>
      </c>
    </row>
    <row r="31" spans="1:10" ht="12.75">
      <c r="A31" s="20">
        <f>A30</f>
        <v>12</v>
      </c>
      <c r="B31" s="21"/>
      <c r="C31" s="22" t="s">
        <v>37</v>
      </c>
      <c r="D31" s="23"/>
      <c r="E31" s="11">
        <f>IF(ISBLANK(E30),"",TRUNC(20.5173*(15.5-E30)^1.92))</f>
        <v>132</v>
      </c>
      <c r="F31" s="11">
        <f>IF(ISBLANK(F30),"",TRUNC(0.14354*(F30*100-220)^1.4))</f>
        <v>199</v>
      </c>
      <c r="G31" s="11">
        <f>IF(ISBLANK(G30),"",TRUNC(51.39*(G30-1.5)^1.05))</f>
        <v>449</v>
      </c>
      <c r="H31" s="11">
        <f>IF(ISBLANK(H30),"",TRUNC(0.8465*(H30*100-75)^1.42))</f>
        <v>389</v>
      </c>
      <c r="I31" s="11">
        <f>IF(ISBLANK(I30),"",INT(0.08713*(305.5-(I30/$D$3))^1.85))</f>
        <v>306</v>
      </c>
      <c r="J31" s="24">
        <f>J30</f>
        <v>1475</v>
      </c>
    </row>
    <row r="32" spans="1:10" ht="12.75">
      <c r="A32" s="6">
        <f>A31+1</f>
        <v>13</v>
      </c>
      <c r="B32" s="15" t="s">
        <v>52</v>
      </c>
      <c r="C32" s="16" t="s">
        <v>53</v>
      </c>
      <c r="D32" s="17">
        <v>35389</v>
      </c>
      <c r="E32" s="18">
        <v>12.61</v>
      </c>
      <c r="F32" s="18">
        <v>4.26</v>
      </c>
      <c r="G32" s="18">
        <v>7.2</v>
      </c>
      <c r="H32" s="18">
        <v>1.5</v>
      </c>
      <c r="I32" s="19">
        <v>0.002646990740740741</v>
      </c>
      <c r="J32" s="6">
        <f>SUM(E33:I33)</f>
        <v>1381</v>
      </c>
    </row>
    <row r="33" spans="1:10" ht="12.75">
      <c r="A33" s="20">
        <f>A32</f>
        <v>13</v>
      </c>
      <c r="B33" s="21"/>
      <c r="C33" s="22" t="s">
        <v>56</v>
      </c>
      <c r="D33" s="23"/>
      <c r="E33" s="11">
        <f>IF(ISBLANK(E32),"",TRUNC(20.5173*(15.5-E32)^1.92))</f>
        <v>157</v>
      </c>
      <c r="F33" s="11">
        <f>IF(ISBLANK(F32),"",TRUNC(0.14354*(F32*100-220)^1.4))</f>
        <v>249</v>
      </c>
      <c r="G33" s="11">
        <f>IF(ISBLANK(G32),"",TRUNC(51.39*(G32-1.5)^1.05))</f>
        <v>319</v>
      </c>
      <c r="H33" s="11">
        <f>IF(ISBLANK(H32),"",TRUNC(0.8465*(H32*100-75)^1.42))</f>
        <v>389</v>
      </c>
      <c r="I33" s="11">
        <f>IF(ISBLANK(I32),"",INT(0.08713*(305.5-(I32/$D$3))^1.85))</f>
        <v>267</v>
      </c>
      <c r="J33" s="24">
        <f>J32</f>
        <v>1381</v>
      </c>
    </row>
    <row r="34" spans="1:10" ht="12.75">
      <c r="A34" s="6">
        <f>A33+1</f>
        <v>14</v>
      </c>
      <c r="B34" s="15" t="s">
        <v>122</v>
      </c>
      <c r="C34" s="16" t="s">
        <v>119</v>
      </c>
      <c r="D34" s="17">
        <v>35151</v>
      </c>
      <c r="E34" s="18">
        <v>12.23</v>
      </c>
      <c r="F34" s="18">
        <v>4.81</v>
      </c>
      <c r="G34" s="18">
        <v>5.6</v>
      </c>
      <c r="H34" s="18">
        <v>1.35</v>
      </c>
      <c r="I34" s="19">
        <v>0.002596527777777778</v>
      </c>
      <c r="J34" s="6">
        <f>SUM(E35:I35)</f>
        <v>1350</v>
      </c>
    </row>
    <row r="35" spans="1:10" ht="12.75">
      <c r="A35" s="20">
        <f>A34</f>
        <v>14</v>
      </c>
      <c r="B35" s="21"/>
      <c r="C35" s="22" t="s">
        <v>41</v>
      </c>
      <c r="D35" s="23"/>
      <c r="E35" s="11">
        <f>IF(ISBLANK(E34),"",TRUNC(20.5173*(15.5-E34)^1.92))</f>
        <v>199</v>
      </c>
      <c r="F35" s="11">
        <f>IF(ISBLANK(F34),"",TRUNC(0.14354*(F34*100-220)^1.4))</f>
        <v>346</v>
      </c>
      <c r="G35" s="11">
        <f>IF(ISBLANK(G34),"",TRUNC(51.39*(G34-1.5)^1.05))</f>
        <v>226</v>
      </c>
      <c r="H35" s="11">
        <f>IF(ISBLANK(H34),"",TRUNC(0.8465*(H34*100-75)^1.42))</f>
        <v>283</v>
      </c>
      <c r="I35" s="11">
        <f>IF(ISBLANK(I34),"",INT(0.08713*(305.5-(I34/$D$3))^1.85))</f>
        <v>296</v>
      </c>
      <c r="J35" s="24">
        <f>J34</f>
        <v>1350</v>
      </c>
    </row>
    <row r="36" spans="1:10" ht="12.75">
      <c r="A36" s="6">
        <f>A35+1</f>
        <v>15</v>
      </c>
      <c r="B36" s="15" t="s">
        <v>54</v>
      </c>
      <c r="C36" s="16" t="s">
        <v>55</v>
      </c>
      <c r="D36" s="17">
        <v>35370</v>
      </c>
      <c r="E36" s="18">
        <v>13.78</v>
      </c>
      <c r="F36" s="18">
        <v>3.9</v>
      </c>
      <c r="G36" s="18">
        <v>6.16</v>
      </c>
      <c r="H36" s="18">
        <v>1.4</v>
      </c>
      <c r="I36" s="19">
        <v>0.0031905092592592593</v>
      </c>
      <c r="J36" s="6">
        <f>SUM(E37:I37)</f>
        <v>869</v>
      </c>
    </row>
    <row r="37" spans="1:10" ht="12.75">
      <c r="A37" s="20">
        <f>A36</f>
        <v>15</v>
      </c>
      <c r="B37" s="21"/>
      <c r="C37" s="22" t="s">
        <v>37</v>
      </c>
      <c r="D37" s="23"/>
      <c r="E37" s="11">
        <f>IF(ISBLANK(E36),"",TRUNC(20.5173*(15.5-E36)^1.92))</f>
        <v>58</v>
      </c>
      <c r="F37" s="11">
        <f>IF(ISBLANK(F36),"",TRUNC(0.14354*(F36*100-220)^1.4))</f>
        <v>190</v>
      </c>
      <c r="G37" s="11">
        <f>IF(ISBLANK(G36),"",TRUNC(51.39*(G36-1.5)^1.05))</f>
        <v>258</v>
      </c>
      <c r="H37" s="11">
        <f>IF(ISBLANK(H36),"",TRUNC(0.8465*(H36*100-75)^1.42))</f>
        <v>317</v>
      </c>
      <c r="I37" s="11">
        <f>IF(ISBLANK(I36),"",INT(0.08713*(305.5-(I36/$D$3))^1.85))</f>
        <v>46</v>
      </c>
      <c r="J37" s="24">
        <f>J36</f>
        <v>869</v>
      </c>
    </row>
    <row r="39" spans="2:6" s="4" customFormat="1" ht="12.75">
      <c r="B39" s="4" t="s">
        <v>136</v>
      </c>
      <c r="F39" s="4" t="s">
        <v>137</v>
      </c>
    </row>
  </sheetData>
  <sheetProtection/>
  <printOptions horizontalCentered="1"/>
  <pageMargins left="0.75" right="0.75" top="0.984251968503937" bottom="0.53" header="0.5118110236220472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kompiuteris</cp:lastModifiedBy>
  <cp:lastPrinted>2010-03-11T12:47:31Z</cp:lastPrinted>
  <dcterms:created xsi:type="dcterms:W3CDTF">2009-02-13T06:13:12Z</dcterms:created>
  <dcterms:modified xsi:type="dcterms:W3CDTF">2010-03-11T12:50:09Z</dcterms:modified>
  <cp:category/>
  <cp:version/>
  <cp:contentType/>
  <cp:contentStatus/>
</cp:coreProperties>
</file>