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79" activeTab="2"/>
  </bookViews>
  <sheets>
    <sheet name="Virselis" sheetId="1" r:id="rId1"/>
    <sheet name="5-kove mergaites" sheetId="2" r:id="rId2"/>
    <sheet name="5-kove berniukai" sheetId="3" r:id="rId3"/>
    <sheet name="5-kove jaunutes" sheetId="4" r:id="rId4"/>
    <sheet name="5-kove jaunuciai" sheetId="5" r:id="rId5"/>
  </sheets>
  <definedNames/>
  <calcPr fullCalcOnLoad="1"/>
</workbook>
</file>

<file path=xl/sharedStrings.xml><?xml version="1.0" encoding="utf-8"?>
<sst xmlns="http://schemas.openxmlformats.org/spreadsheetml/2006/main" count="580" uniqueCount="252">
  <si>
    <t>Vardas</t>
  </si>
  <si>
    <t>Pavardė</t>
  </si>
  <si>
    <t>Komanda</t>
  </si>
  <si>
    <t>Tolis</t>
  </si>
  <si>
    <t>Aukštis</t>
  </si>
  <si>
    <t>Rezultatas</t>
  </si>
  <si>
    <t>Treneris</t>
  </si>
  <si>
    <t>5-kovė</t>
  </si>
  <si>
    <t>Rez.</t>
  </si>
  <si>
    <t>Tšk.</t>
  </si>
  <si>
    <t>Rungtys</t>
  </si>
  <si>
    <t>Mergaitės</t>
  </si>
  <si>
    <t>600m</t>
  </si>
  <si>
    <t>Berniukai</t>
  </si>
  <si>
    <t>800m</t>
  </si>
  <si>
    <t>Jaunutės</t>
  </si>
  <si>
    <t>1000m</t>
  </si>
  <si>
    <t>Jaunučiai</t>
  </si>
  <si>
    <r>
      <t>Rutulys</t>
    </r>
    <r>
      <rPr>
        <b/>
        <sz val="6"/>
        <rFont val="Times New Roman"/>
        <family val="1"/>
      </rPr>
      <t xml:space="preserve"> (3kg)</t>
    </r>
  </si>
  <si>
    <r>
      <t xml:space="preserve">Rutulys </t>
    </r>
    <r>
      <rPr>
        <b/>
        <sz val="6"/>
        <rFont val="Times New Roman"/>
        <family val="1"/>
      </rPr>
      <t>(4kg)</t>
    </r>
  </si>
  <si>
    <t>Gimimo data</t>
  </si>
  <si>
    <t>Vieta</t>
  </si>
  <si>
    <t>60 m bb (0.76,2-7.50)</t>
  </si>
  <si>
    <t>60b/b (0.84,0-8.50)</t>
  </si>
  <si>
    <t>60 m bb (0.76,2-8.00)</t>
  </si>
  <si>
    <t>Šiauliai, maniežas</t>
  </si>
  <si>
    <t>Varžybų vyriausiasis teisėjas</t>
  </si>
  <si>
    <t>/Nacionalinė kategorija/</t>
  </si>
  <si>
    <t>Varžybų vyriausiasis sekretorius</t>
  </si>
  <si>
    <t>Arnas LUKOŠAITIS</t>
  </si>
  <si>
    <t>/I kategorija/</t>
  </si>
  <si>
    <t>Ričardas</t>
  </si>
  <si>
    <t>PODOLSKIS</t>
  </si>
  <si>
    <t xml:space="preserve">"ŠIAULIŲ TAURĖS" JAUNUČIŲ DAUGIAKOVIŲ VARŽYBOS </t>
  </si>
  <si>
    <t>LIETUVOS VAIKŲ LENGVOSIOS ATLETIKOS DAUGIAKOVIŲ PIRMENYBĖS,</t>
  </si>
  <si>
    <t>2009 m. spalio 9 d.</t>
  </si>
  <si>
    <t>Šiauliai, 2009 m. spalio 9 d.</t>
  </si>
  <si>
    <t>LIETUVOS VAIKŲ LENGVOSIOS ATLETIKOS DAUKIAKOVIŲ PIRMENYBĖS</t>
  </si>
  <si>
    <t>Brigita</t>
  </si>
  <si>
    <t>Petrauskaitė</t>
  </si>
  <si>
    <t>1994-03-26</t>
  </si>
  <si>
    <t>A.Šilauskas</t>
  </si>
  <si>
    <t>Klaipėda</t>
  </si>
  <si>
    <t>1996-02-16</t>
  </si>
  <si>
    <t>Ligita</t>
  </si>
  <si>
    <t>Motiejauskaitė</t>
  </si>
  <si>
    <t>1997-01-07</t>
  </si>
  <si>
    <t>Akvilė</t>
  </si>
  <si>
    <t>Gedminaitė</t>
  </si>
  <si>
    <t>Jolita</t>
  </si>
  <si>
    <t>Mirauskaitė</t>
  </si>
  <si>
    <t>1997-04-01</t>
  </si>
  <si>
    <t>D.D.Senkai</t>
  </si>
  <si>
    <t>1996-03-28</t>
  </si>
  <si>
    <t>Rolandas</t>
  </si>
  <si>
    <t>Krasauskas</t>
  </si>
  <si>
    <t>1996-09-24</t>
  </si>
  <si>
    <t>Dovydas</t>
  </si>
  <si>
    <t>Urniežius</t>
  </si>
  <si>
    <t>1995-05-23</t>
  </si>
  <si>
    <t>Simona</t>
  </si>
  <si>
    <t>Dobilaitė</t>
  </si>
  <si>
    <t>1994-07-02</t>
  </si>
  <si>
    <t>Ieva</t>
  </si>
  <si>
    <t>Tkačenko</t>
  </si>
  <si>
    <t>R.Adomaitienė, A.Vilčinskienė</t>
  </si>
  <si>
    <t>1995-02-24</t>
  </si>
  <si>
    <t>Rokas</t>
  </si>
  <si>
    <t>Spečkauskas</t>
  </si>
  <si>
    <t>1995-04-21</t>
  </si>
  <si>
    <t>Renaldas</t>
  </si>
  <si>
    <t>Zabitis</t>
  </si>
  <si>
    <t>J.Martinkus</t>
  </si>
  <si>
    <t>Audrius</t>
  </si>
  <si>
    <t>Pranaitis</t>
  </si>
  <si>
    <t>1996-05-06</t>
  </si>
  <si>
    <t>Panevėžys</t>
  </si>
  <si>
    <t>Deivydas</t>
  </si>
  <si>
    <t>Pyragis</t>
  </si>
  <si>
    <t>1997-09-07</t>
  </si>
  <si>
    <t>Lukas</t>
  </si>
  <si>
    <t>Ručys</t>
  </si>
  <si>
    <t>1996-01-20</t>
  </si>
  <si>
    <t>Justas</t>
  </si>
  <si>
    <t>Paškevičius</t>
  </si>
  <si>
    <t>1996-03-18</t>
  </si>
  <si>
    <t>K.Šaulys</t>
  </si>
  <si>
    <t>Aistė</t>
  </si>
  <si>
    <t>Baranauskytė</t>
  </si>
  <si>
    <t>Šilalė</t>
  </si>
  <si>
    <t>Vitalija</t>
  </si>
  <si>
    <t>Mauliutė</t>
  </si>
  <si>
    <t>Olendra</t>
  </si>
  <si>
    <t>E.Ivanauskas</t>
  </si>
  <si>
    <t>R.Bendžius</t>
  </si>
  <si>
    <t>Edvinas</t>
  </si>
  <si>
    <t>Simenas</t>
  </si>
  <si>
    <t>Giedrė</t>
  </si>
  <si>
    <t>Pocius</t>
  </si>
  <si>
    <t>Žygintas</t>
  </si>
  <si>
    <t xml:space="preserve">Deivydas </t>
  </si>
  <si>
    <t>Normantas</t>
  </si>
  <si>
    <t>Alvydas</t>
  </si>
  <si>
    <t>Misius</t>
  </si>
  <si>
    <t>Evaldas</t>
  </si>
  <si>
    <t>Gotautas</t>
  </si>
  <si>
    <t>Vilnius</t>
  </si>
  <si>
    <t>H.Statkus</t>
  </si>
  <si>
    <t>Virmantas</t>
  </si>
  <si>
    <t>Juodis</t>
  </si>
  <si>
    <t>1994-03-30</t>
  </si>
  <si>
    <t>1994-01-17</t>
  </si>
  <si>
    <t>H.Stakus</t>
  </si>
  <si>
    <t>1995-01-15</t>
  </si>
  <si>
    <t>Kristina</t>
  </si>
  <si>
    <t>Janulytė</t>
  </si>
  <si>
    <t>Nelija</t>
  </si>
  <si>
    <t>Borisenko</t>
  </si>
  <si>
    <t>Austėja</t>
  </si>
  <si>
    <t>Šiauliai</t>
  </si>
  <si>
    <t>J.Baikštienė</t>
  </si>
  <si>
    <t>Neda</t>
  </si>
  <si>
    <t>Gorytė</t>
  </si>
  <si>
    <t>Urtė</t>
  </si>
  <si>
    <t>Baikštytė</t>
  </si>
  <si>
    <t>Amanda</t>
  </si>
  <si>
    <t>Caporkutė</t>
  </si>
  <si>
    <t>Bieliauskaitė</t>
  </si>
  <si>
    <t>R.Nyderytė</t>
  </si>
  <si>
    <t>Greta</t>
  </si>
  <si>
    <t>Šalkauskaitė</t>
  </si>
  <si>
    <t>Maldutytė</t>
  </si>
  <si>
    <t>Balčiūnaitė</t>
  </si>
  <si>
    <t>Ernesta</t>
  </si>
  <si>
    <t>Ščipokaitė</t>
  </si>
  <si>
    <t>Norinta</t>
  </si>
  <si>
    <t>Petkevičiūtė</t>
  </si>
  <si>
    <t>Jurgita</t>
  </si>
  <si>
    <t>Vaitkutė</t>
  </si>
  <si>
    <t>Rolanda</t>
  </si>
  <si>
    <t>Stankutė</t>
  </si>
  <si>
    <t>Guoda</t>
  </si>
  <si>
    <t>Stanelytė</t>
  </si>
  <si>
    <t>Samanta</t>
  </si>
  <si>
    <t>Kriptavičiūtė</t>
  </si>
  <si>
    <t>L.Maceika</t>
  </si>
  <si>
    <t>D.Maceikienė</t>
  </si>
  <si>
    <t>R.Razmaitė</t>
  </si>
  <si>
    <t>Vaida</t>
  </si>
  <si>
    <t>Damanskytė</t>
  </si>
  <si>
    <t>Šimkutė</t>
  </si>
  <si>
    <t>Almina</t>
  </si>
  <si>
    <t>Mickutė</t>
  </si>
  <si>
    <t>Reda</t>
  </si>
  <si>
    <t>Janušaitė</t>
  </si>
  <si>
    <t>J.Spudis</t>
  </si>
  <si>
    <t>Ignas</t>
  </si>
  <si>
    <t>Vaičaitis</t>
  </si>
  <si>
    <t>Gaudanas</t>
  </si>
  <si>
    <t>Gumbakis</t>
  </si>
  <si>
    <t>Juozas</t>
  </si>
  <si>
    <t>Baikštys</t>
  </si>
  <si>
    <t>Mantas</t>
  </si>
  <si>
    <t>Juozapavičius</t>
  </si>
  <si>
    <t>Arnas</t>
  </si>
  <si>
    <t>J.Tribienė</t>
  </si>
  <si>
    <t>Kristupas</t>
  </si>
  <si>
    <t>Belko</t>
  </si>
  <si>
    <t>Eglė</t>
  </si>
  <si>
    <t>Pleskūnaitė</t>
  </si>
  <si>
    <t>Viktor</t>
  </si>
  <si>
    <t>Markovskij</t>
  </si>
  <si>
    <t>Žygimantas</t>
  </si>
  <si>
    <t>Rimeika</t>
  </si>
  <si>
    <t>Milišiūnaitė</t>
  </si>
  <si>
    <t>Biržai</t>
  </si>
  <si>
    <t>A.Viduolis</t>
  </si>
  <si>
    <t>Gvidas</t>
  </si>
  <si>
    <t>Ulčinas</t>
  </si>
  <si>
    <t>Šiaulių rajonas</t>
  </si>
  <si>
    <t>A.Lukošaitis</t>
  </si>
  <si>
    <t>Aušrė</t>
  </si>
  <si>
    <t>B/k</t>
  </si>
  <si>
    <t>Simonas</t>
  </si>
  <si>
    <t>Šapola</t>
  </si>
  <si>
    <t>Monika</t>
  </si>
  <si>
    <t>Kazanavičiūtė</t>
  </si>
  <si>
    <t>Baranskaitė</t>
  </si>
  <si>
    <t>12,33</t>
  </si>
  <si>
    <t>9,87</t>
  </si>
  <si>
    <t>10,06</t>
  </si>
  <si>
    <t>9,31</t>
  </si>
  <si>
    <t>10,84</t>
  </si>
  <si>
    <t>14,49</t>
  </si>
  <si>
    <t>9,92</t>
  </si>
  <si>
    <t>9,93</t>
  </si>
  <si>
    <t>9,25</t>
  </si>
  <si>
    <t>9,73</t>
  </si>
  <si>
    <t>DNS</t>
  </si>
  <si>
    <t>Urbonavičiūtė</t>
  </si>
  <si>
    <t>2:47,29</t>
  </si>
  <si>
    <t>2:41,99</t>
  </si>
  <si>
    <t>2:55,83</t>
  </si>
  <si>
    <t>2:44,09</t>
  </si>
  <si>
    <t>2:54,82</t>
  </si>
  <si>
    <t>3:00,04</t>
  </si>
  <si>
    <t>DNF</t>
  </si>
  <si>
    <t>2:43,46</t>
  </si>
  <si>
    <t>3:01,88</t>
  </si>
  <si>
    <t>2:46,83</t>
  </si>
  <si>
    <t>2:45,67</t>
  </si>
  <si>
    <t>1,72</t>
  </si>
  <si>
    <t>1,55</t>
  </si>
  <si>
    <t>Janušauskas</t>
  </si>
  <si>
    <t>1,40</t>
  </si>
  <si>
    <t>1,69</t>
  </si>
  <si>
    <t>1,81</t>
  </si>
  <si>
    <t>1,35</t>
  </si>
  <si>
    <t>3:32,74</t>
  </si>
  <si>
    <t>2:44,01</t>
  </si>
  <si>
    <t>3:13,40</t>
  </si>
  <si>
    <t>3:16,94</t>
  </si>
  <si>
    <t>3:15,44</t>
  </si>
  <si>
    <t>3:07,39</t>
  </si>
  <si>
    <t>2:53,67</t>
  </si>
  <si>
    <t>12,82</t>
  </si>
  <si>
    <t>9,89</t>
  </si>
  <si>
    <t>10,41</t>
  </si>
  <si>
    <t>7,57</t>
  </si>
  <si>
    <t>10,14</t>
  </si>
  <si>
    <t>8,95</t>
  </si>
  <si>
    <t>13,95</t>
  </si>
  <si>
    <t>12,02</t>
  </si>
  <si>
    <t>12,88</t>
  </si>
  <si>
    <r>
      <t xml:space="preserve">Rutulys </t>
    </r>
    <r>
      <rPr>
        <b/>
        <sz val="6"/>
        <rFont val="Times New Roman"/>
        <family val="1"/>
      </rPr>
      <t>(5kg)</t>
    </r>
  </si>
  <si>
    <t>60b/b (0.91,4-8.80)</t>
  </si>
  <si>
    <t>5,59</t>
  </si>
  <si>
    <t>5,37</t>
  </si>
  <si>
    <t>5,61</t>
  </si>
  <si>
    <t>5,14</t>
  </si>
  <si>
    <t>4,69</t>
  </si>
  <si>
    <t>4,92</t>
  </si>
  <si>
    <t>5,83</t>
  </si>
  <si>
    <t>5,56</t>
  </si>
  <si>
    <t>4,60</t>
  </si>
  <si>
    <t>3:14,51</t>
  </si>
  <si>
    <t>3:22,50</t>
  </si>
  <si>
    <t>3:13,68</t>
  </si>
  <si>
    <t>3:31,61</t>
  </si>
  <si>
    <t>3:22,97</t>
  </si>
  <si>
    <t>3:09,30</t>
  </si>
  <si>
    <t>3:27,39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</si>
</sst>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:mm;@"/>
    <numFmt numFmtId="175" formatCode="m:ss.00"/>
    <numFmt numFmtId="176" formatCode="[$-427]yyyy\ &quot;m.&quot;\ mmmm\ d\ &quot;d.&quot;"/>
    <numFmt numFmtId="177" formatCode="yyyy/mm/dd;@"/>
    <numFmt numFmtId="178" formatCode="yyyy\-mm\-dd;@"/>
    <numFmt numFmtId="179" formatCode="mmm/yyyy"/>
    <numFmt numFmtId="180" formatCode="mm:ss.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6"/>
      <name val="Times New Roman"/>
      <family val="1"/>
    </font>
    <font>
      <sz val="12"/>
      <name val="Times New Roman"/>
      <family val="1"/>
    </font>
    <font>
      <b/>
      <sz val="5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7" fontId="11" fillId="0" borderId="0" xfId="0" applyNumberFormat="1" applyFont="1" applyFill="1" applyAlignment="1">
      <alignment horizontal="center" vertical="center"/>
    </xf>
    <xf numFmtId="0" fontId="2" fillId="0" borderId="10" xfId="55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2" fillId="0" borderId="0" xfId="55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right" vertical="center"/>
      <protection/>
    </xf>
    <xf numFmtId="0" fontId="1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6" fillId="0" borderId="11" xfId="0" applyFont="1" applyBorder="1" applyAlignment="1">
      <alignment horizontal="center" vertical="center"/>
    </xf>
    <xf numFmtId="49" fontId="2" fillId="0" borderId="11" xfId="55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0" xfId="55" applyNumberFormat="1" applyFont="1" applyAlignment="1">
      <alignment horizontal="left" vertical="center"/>
      <protection/>
    </xf>
    <xf numFmtId="178" fontId="2" fillId="0" borderId="0" xfId="55" applyNumberFormat="1" applyFont="1" applyAlignment="1">
      <alignment horizontal="center" vertical="center"/>
      <protection/>
    </xf>
    <xf numFmtId="175" fontId="1" fillId="0" borderId="12" xfId="0" applyNumberFormat="1" applyFont="1" applyBorder="1" applyAlignment="1">
      <alignment horizontal="center" vertical="center"/>
    </xf>
    <xf numFmtId="47" fontId="1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2" fillId="0" borderId="0" xfId="55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left" vertical="center"/>
      <protection/>
    </xf>
    <xf numFmtId="178" fontId="2" fillId="0" borderId="0" xfId="55" applyNumberFormat="1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78" fontId="2" fillId="0" borderId="21" xfId="55" applyNumberFormat="1" applyFont="1" applyBorder="1" applyAlignment="1">
      <alignment horizontal="center" vertical="center"/>
      <protection/>
    </xf>
    <xf numFmtId="178" fontId="2" fillId="0" borderId="22" xfId="55" applyNumberFormat="1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right" vertical="center"/>
      <protection/>
    </xf>
    <xf numFmtId="0" fontId="2" fillId="0" borderId="30" xfId="55" applyFont="1" applyBorder="1" applyAlignment="1">
      <alignment horizontal="right" vertical="center"/>
      <protection/>
    </xf>
    <xf numFmtId="0" fontId="1" fillId="0" borderId="19" xfId="55" applyFont="1" applyBorder="1" applyAlignment="1">
      <alignment horizontal="left" vertical="center"/>
      <protection/>
    </xf>
    <xf numFmtId="0" fontId="1" fillId="0" borderId="20" xfId="55" applyFont="1" applyBorder="1" applyAlignment="1">
      <alignment horizontal="left" vertical="center"/>
      <protection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27" xfId="55" applyFont="1" applyBorder="1" applyAlignment="1">
      <alignment horizontal="right" vertical="center"/>
      <protection/>
    </xf>
    <xf numFmtId="0" fontId="2" fillId="0" borderId="28" xfId="55" applyFont="1" applyBorder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8" fontId="9" fillId="0" borderId="17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178" fontId="7" fillId="0" borderId="14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1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40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14" fillId="0" borderId="21" xfId="55" applyFont="1" applyBorder="1" applyAlignment="1">
      <alignment horizontal="center" vertical="center" wrapText="1"/>
      <protection/>
    </xf>
    <xf numFmtId="0" fontId="14" fillId="0" borderId="22" xfId="55" applyFont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 wrapText="1"/>
      <protection/>
    </xf>
    <xf numFmtId="0" fontId="8" fillId="0" borderId="22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1" fillId="0" borderId="25" xfId="55" applyFont="1" applyBorder="1" applyAlignment="1">
      <alignment horizontal="center" vertical="center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ugiakov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1">
      <selection activeCell="D14" sqref="D14"/>
    </sheetView>
  </sheetViews>
  <sheetFormatPr defaultColWidth="9.140625" defaultRowHeight="12.75"/>
  <cols>
    <col min="1" max="1" width="4.421875" style="36" customWidth="1"/>
    <col min="2" max="2" width="0.5625" style="36" customWidth="1"/>
    <col min="3" max="3" width="3.7109375" style="36" customWidth="1"/>
    <col min="4" max="35" width="5.7109375" style="36" customWidth="1"/>
    <col min="36" max="36" width="9.00390625" style="36" customWidth="1"/>
    <col min="37" max="51" width="5.7109375" style="36" customWidth="1"/>
    <col min="52" max="16384" width="9.140625" style="36" customWidth="1"/>
  </cols>
  <sheetData>
    <row r="1" ht="12.75">
      <c r="B1" s="37"/>
    </row>
    <row r="2" ht="12.75">
      <c r="B2" s="37"/>
    </row>
    <row r="3" ht="12.75">
      <c r="B3" s="37"/>
    </row>
    <row r="4" ht="12.75">
      <c r="B4" s="37"/>
    </row>
    <row r="5" ht="12.75">
      <c r="B5" s="37"/>
    </row>
    <row r="6" ht="12.75">
      <c r="B6" s="37"/>
    </row>
    <row r="7" ht="12.75">
      <c r="B7" s="37"/>
    </row>
    <row r="8" ht="12.75">
      <c r="B8" s="37"/>
    </row>
    <row r="9" ht="12.75">
      <c r="B9" s="37"/>
    </row>
    <row r="10" ht="12.75">
      <c r="B10" s="37"/>
    </row>
    <row r="11" spans="2:4" ht="22.5">
      <c r="B11" s="37"/>
      <c r="D11" s="38" t="s">
        <v>34</v>
      </c>
    </row>
    <row r="12" ht="12.75">
      <c r="B12" s="37"/>
    </row>
    <row r="13" spans="2:4" ht="22.5">
      <c r="B13" s="37"/>
      <c r="D13" s="38" t="s">
        <v>33</v>
      </c>
    </row>
    <row r="14" spans="2:4" ht="17.25" customHeight="1">
      <c r="B14" s="37"/>
      <c r="D14" s="39"/>
    </row>
    <row r="15" ht="4.5" customHeight="1">
      <c r="B15" s="37"/>
    </row>
    <row r="16" spans="1:25" ht="3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ht="4.5" customHeight="1">
      <c r="B17" s="37"/>
    </row>
    <row r="18" ht="12.75">
      <c r="B18" s="37"/>
    </row>
    <row r="19" ht="12.75">
      <c r="B19" s="37"/>
    </row>
    <row r="20" ht="12.75">
      <c r="B20" s="37"/>
    </row>
    <row r="21" ht="12.75">
      <c r="B21" s="37"/>
    </row>
    <row r="22" ht="12.75">
      <c r="B22" s="37"/>
    </row>
    <row r="23" ht="12.75">
      <c r="B23" s="37"/>
    </row>
    <row r="24" ht="12.75">
      <c r="B24" s="37"/>
    </row>
    <row r="25" ht="12.75">
      <c r="B25" s="37"/>
    </row>
    <row r="26" ht="12.75">
      <c r="B26" s="37"/>
    </row>
    <row r="27" spans="2:4" ht="15.75">
      <c r="B27" s="37"/>
      <c r="D27" s="42" t="s">
        <v>35</v>
      </c>
    </row>
    <row r="28" spans="1:9" ht="6.75" customHeight="1">
      <c r="A28" s="43"/>
      <c r="B28" s="44"/>
      <c r="C28" s="43"/>
      <c r="D28" s="43"/>
      <c r="E28" s="43"/>
      <c r="F28" s="43"/>
      <c r="G28" s="43"/>
      <c r="H28" s="43"/>
      <c r="I28" s="43"/>
    </row>
    <row r="29" ht="6.75" customHeight="1">
      <c r="B29" s="37"/>
    </row>
    <row r="30" spans="2:4" ht="15.75">
      <c r="B30" s="37"/>
      <c r="D30" s="45" t="s">
        <v>25</v>
      </c>
    </row>
    <row r="31" ht="12.75">
      <c r="B31" s="37"/>
    </row>
    <row r="32" ht="12.75">
      <c r="B32" s="37"/>
    </row>
    <row r="33" ht="12.75">
      <c r="B33" s="37"/>
    </row>
    <row r="34" spans="2:13" ht="12.75">
      <c r="B34" s="37"/>
      <c r="E34" s="36" t="s">
        <v>26</v>
      </c>
      <c r="L34" s="46" t="s">
        <v>31</v>
      </c>
      <c r="M34" s="36" t="s">
        <v>32</v>
      </c>
    </row>
    <row r="35" spans="2:24" ht="12.75">
      <c r="B35" s="37"/>
      <c r="N35" s="47" t="s">
        <v>27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ht="12.75">
      <c r="B36" s="37"/>
    </row>
    <row r="37" spans="2:12" ht="12.75">
      <c r="B37" s="37"/>
      <c r="E37" s="36" t="s">
        <v>28</v>
      </c>
      <c r="L37" s="36" t="s">
        <v>29</v>
      </c>
    </row>
    <row r="38" spans="2:24" ht="12.75">
      <c r="B38" s="37"/>
      <c r="N38" s="47" t="s">
        <v>30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4:24" ht="12.75"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</sheetData>
  <sheetProtection/>
  <printOptions/>
  <pageMargins left="0.75" right="0.75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5.00390625" style="11" bestFit="1" customWidth="1"/>
    <col min="2" max="2" width="11.00390625" style="11" customWidth="1"/>
    <col min="3" max="3" width="14.421875" style="11" bestFit="1" customWidth="1"/>
    <col min="4" max="4" width="10.7109375" style="31" bestFit="1" customWidth="1"/>
    <col min="5" max="5" width="12.00390625" style="11" customWidth="1"/>
    <col min="6" max="6" width="5.00390625" style="12" customWidth="1"/>
    <col min="7" max="10" width="6.140625" style="12" customWidth="1"/>
    <col min="11" max="11" width="8.140625" style="12" bestFit="1" customWidth="1"/>
    <col min="12" max="12" width="9.00390625" style="11" bestFit="1" customWidth="1"/>
    <col min="13" max="13" width="14.28125" style="11" customWidth="1"/>
    <col min="14" max="16384" width="9.140625" style="11" customWidth="1"/>
  </cols>
  <sheetData>
    <row r="1" spans="1:10" s="3" customFormat="1" ht="15.75">
      <c r="A1" s="3" t="s">
        <v>37</v>
      </c>
      <c r="C1" s="4"/>
      <c r="D1" s="5"/>
      <c r="E1" s="6"/>
      <c r="F1" s="6"/>
      <c r="G1" s="7"/>
      <c r="H1" s="8"/>
      <c r="I1" s="8"/>
      <c r="J1" s="9"/>
    </row>
    <row r="2" spans="1:12" s="3" customFormat="1" ht="15.75">
      <c r="A2" s="3" t="s">
        <v>36</v>
      </c>
      <c r="C2" s="4"/>
      <c r="D2" s="5"/>
      <c r="E2" s="6"/>
      <c r="F2" s="7"/>
      <c r="G2" s="7"/>
      <c r="H2" s="8"/>
      <c r="I2" s="8"/>
      <c r="J2" s="9"/>
      <c r="K2" s="9"/>
      <c r="L2" s="9"/>
    </row>
    <row r="3" ht="12.75">
      <c r="C3" s="1">
        <v>1.1574074074074073E-05</v>
      </c>
    </row>
    <row r="4" spans="2:13" ht="20.25">
      <c r="B4" s="13" t="s">
        <v>11</v>
      </c>
      <c r="H4" s="11"/>
      <c r="I4" s="11"/>
      <c r="J4" s="11"/>
      <c r="K4" s="11"/>
      <c r="M4" s="14"/>
    </row>
    <row r="5" spans="2:13" ht="15.75">
      <c r="B5" s="3" t="s">
        <v>7</v>
      </c>
      <c r="D5" s="52"/>
      <c r="M5" s="17"/>
    </row>
    <row r="6" ht="13.5" thickBot="1"/>
    <row r="7" spans="7:11" ht="13.5" thickBot="1">
      <c r="G7" s="85" t="s">
        <v>10</v>
      </c>
      <c r="H7" s="86"/>
      <c r="I7" s="86"/>
      <c r="J7" s="86"/>
      <c r="K7" s="87"/>
    </row>
    <row r="8" spans="1:13" s="25" customFormat="1" ht="13.5" customHeight="1">
      <c r="A8" s="96" t="s">
        <v>21</v>
      </c>
      <c r="B8" s="81" t="s">
        <v>0</v>
      </c>
      <c r="C8" s="83" t="s">
        <v>1</v>
      </c>
      <c r="D8" s="92" t="s">
        <v>20</v>
      </c>
      <c r="E8" s="94" t="s">
        <v>2</v>
      </c>
      <c r="F8" s="94"/>
      <c r="G8" s="100" t="s">
        <v>22</v>
      </c>
      <c r="H8" s="90" t="s">
        <v>4</v>
      </c>
      <c r="I8" s="88" t="s">
        <v>18</v>
      </c>
      <c r="J8" s="90" t="s">
        <v>3</v>
      </c>
      <c r="K8" s="90" t="s">
        <v>12</v>
      </c>
      <c r="L8" s="94" t="s">
        <v>5</v>
      </c>
      <c r="M8" s="98" t="s">
        <v>6</v>
      </c>
    </row>
    <row r="9" spans="1:13" s="25" customFormat="1" ht="13.5" customHeight="1" thickBot="1">
      <c r="A9" s="97"/>
      <c r="B9" s="82"/>
      <c r="C9" s="84"/>
      <c r="D9" s="93"/>
      <c r="E9" s="95"/>
      <c r="F9" s="95"/>
      <c r="G9" s="101"/>
      <c r="H9" s="91"/>
      <c r="I9" s="89"/>
      <c r="J9" s="91"/>
      <c r="K9" s="91"/>
      <c r="L9" s="95"/>
      <c r="M9" s="99"/>
    </row>
    <row r="10" spans="1:13" ht="12.75">
      <c r="A10" s="71">
        <v>1</v>
      </c>
      <c r="B10" s="73" t="s">
        <v>44</v>
      </c>
      <c r="C10" s="61" t="s">
        <v>45</v>
      </c>
      <c r="D10" s="63" t="s">
        <v>43</v>
      </c>
      <c r="E10" s="65" t="s">
        <v>42</v>
      </c>
      <c r="F10" s="22" t="s">
        <v>8</v>
      </c>
      <c r="G10" s="27">
        <v>10.47</v>
      </c>
      <c r="H10" s="27">
        <v>1.61</v>
      </c>
      <c r="I10" s="26">
        <v>12.05</v>
      </c>
      <c r="J10" s="27">
        <v>5.05</v>
      </c>
      <c r="K10" s="34">
        <v>0.0014030092592592592</v>
      </c>
      <c r="L10" s="67">
        <f>SUM(G11:K11)</f>
        <v>3170</v>
      </c>
      <c r="M10" s="69" t="s">
        <v>41</v>
      </c>
    </row>
    <row r="11" spans="1:13" ht="13.5" thickBot="1">
      <c r="A11" s="72"/>
      <c r="B11" s="74"/>
      <c r="C11" s="62"/>
      <c r="D11" s="64"/>
      <c r="E11" s="66"/>
      <c r="F11" s="24" t="s">
        <v>9</v>
      </c>
      <c r="G11" s="29">
        <f>IF(ISBLANK(G10),"",INT(20.0479*(17-G10)^1.835))</f>
        <v>627</v>
      </c>
      <c r="H11" s="29">
        <f>IF(ISBLANK(H10),"",INT(1.84523*(H10*100-75)^1.348))</f>
        <v>747</v>
      </c>
      <c r="I11" s="29">
        <f>IF(ISBLANK(I10),"",INT(56.0211*(I10-1.5)^1.05))</f>
        <v>664</v>
      </c>
      <c r="J11" s="29">
        <f>IF(ISBLANK(J10),"",INT(0.188807*(J10*100-210)^1.41))</f>
        <v>573</v>
      </c>
      <c r="K11" s="30">
        <f>IF(ISBLANK(K10),"",INT(0.11193*(254-((K10+0.000462962962962963)/$C$3))^1.88))</f>
        <v>559</v>
      </c>
      <c r="L11" s="68"/>
      <c r="M11" s="70"/>
    </row>
    <row r="12" spans="1:13" ht="12.75">
      <c r="A12" s="71">
        <v>2</v>
      </c>
      <c r="B12" s="73" t="s">
        <v>47</v>
      </c>
      <c r="C12" s="61" t="s">
        <v>48</v>
      </c>
      <c r="D12" s="63" t="s">
        <v>46</v>
      </c>
      <c r="E12" s="65" t="s">
        <v>42</v>
      </c>
      <c r="F12" s="22" t="s">
        <v>8</v>
      </c>
      <c r="G12" s="27">
        <v>10.28</v>
      </c>
      <c r="H12" s="27">
        <v>1.44</v>
      </c>
      <c r="I12" s="26">
        <v>9.01</v>
      </c>
      <c r="J12" s="26">
        <v>4.5</v>
      </c>
      <c r="K12" s="34">
        <v>0.0014582175925925926</v>
      </c>
      <c r="L12" s="67">
        <f>SUM(G13:K13)</f>
        <v>2615</v>
      </c>
      <c r="M12" s="69" t="s">
        <v>41</v>
      </c>
    </row>
    <row r="13" spans="1:13" ht="13.5" thickBot="1">
      <c r="A13" s="72"/>
      <c r="B13" s="74"/>
      <c r="C13" s="62"/>
      <c r="D13" s="64"/>
      <c r="E13" s="66"/>
      <c r="F13" s="24" t="s">
        <v>9</v>
      </c>
      <c r="G13" s="29">
        <f>IF(ISBLANK(G12),"",INT(20.0479*(17-G12)^1.835))</f>
        <v>661</v>
      </c>
      <c r="H13" s="29">
        <f>IF(ISBLANK(H12),"",INT(1.84523*(H12*100-75)^1.348))</f>
        <v>555</v>
      </c>
      <c r="I13" s="29">
        <f>IF(ISBLANK(I12),"",INT(56.0211*(I12-1.5)^1.05))</f>
        <v>465</v>
      </c>
      <c r="J13" s="29">
        <f>IF(ISBLANK(J12),"",INT(0.188807*(J12*100-210)^1.41))</f>
        <v>428</v>
      </c>
      <c r="K13" s="30">
        <f>IF(ISBLANK(K12),"",INT(0.11193*(254-((K12+0.000462962962962963)/$C$3))^1.88))</f>
        <v>506</v>
      </c>
      <c r="L13" s="68"/>
      <c r="M13" s="70"/>
    </row>
    <row r="14" spans="1:13" ht="12.75">
      <c r="A14" s="71">
        <v>3</v>
      </c>
      <c r="B14" s="73" t="s">
        <v>153</v>
      </c>
      <c r="C14" s="61" t="s">
        <v>154</v>
      </c>
      <c r="D14" s="63">
        <v>35339</v>
      </c>
      <c r="E14" s="65" t="s">
        <v>119</v>
      </c>
      <c r="F14" s="22" t="s">
        <v>8</v>
      </c>
      <c r="G14" s="27">
        <v>11.5</v>
      </c>
      <c r="H14" s="27">
        <v>1.47</v>
      </c>
      <c r="I14" s="26">
        <v>7.49</v>
      </c>
      <c r="J14" s="27">
        <v>4.26</v>
      </c>
      <c r="K14" s="34">
        <v>0.0013951388888888887</v>
      </c>
      <c r="L14" s="67">
        <f>SUM(G15:K15)</f>
        <v>2347</v>
      </c>
      <c r="M14" s="69" t="s">
        <v>155</v>
      </c>
    </row>
    <row r="15" spans="1:13" ht="13.5" thickBot="1">
      <c r="A15" s="72"/>
      <c r="B15" s="74"/>
      <c r="C15" s="62"/>
      <c r="D15" s="64"/>
      <c r="E15" s="66"/>
      <c r="F15" s="24" t="s">
        <v>9</v>
      </c>
      <c r="G15" s="29">
        <f>IF(ISBLANK(G14),"",INT(20.0479*(17-G14)^1.835))</f>
        <v>457</v>
      </c>
      <c r="H15" s="29">
        <f>IF(ISBLANK(H14),"",INT(1.84523*(H14*100-75)^1.348))</f>
        <v>588</v>
      </c>
      <c r="I15" s="29">
        <f>IF(ISBLANK(I14),"",INT(56.0211*(I14-1.5)^1.05))</f>
        <v>366</v>
      </c>
      <c r="J15" s="29">
        <f>IF(ISBLANK(J14),"",INT(0.188807*(J14*100-210)^1.41))</f>
        <v>369</v>
      </c>
      <c r="K15" s="30">
        <f>IF(ISBLANK(K14),"",INT(0.11193*(254-((K14+0.000462962962962963)/$C$3))^1.88))</f>
        <v>567</v>
      </c>
      <c r="L15" s="68"/>
      <c r="M15" s="70"/>
    </row>
    <row r="16" spans="1:13" ht="12.75">
      <c r="A16" s="71">
        <v>4</v>
      </c>
      <c r="B16" s="77" t="s">
        <v>87</v>
      </c>
      <c r="C16" s="79" t="s">
        <v>187</v>
      </c>
      <c r="D16" s="75">
        <v>35500</v>
      </c>
      <c r="E16" s="65" t="s">
        <v>89</v>
      </c>
      <c r="F16" s="22" t="s">
        <v>8</v>
      </c>
      <c r="G16" s="27">
        <v>11.23</v>
      </c>
      <c r="H16" s="27">
        <v>1.47</v>
      </c>
      <c r="I16" s="26">
        <v>7.3</v>
      </c>
      <c r="J16" s="27">
        <v>4.26</v>
      </c>
      <c r="K16" s="34">
        <v>0.0014677083333333332</v>
      </c>
      <c r="L16" s="67">
        <f>SUM(G17:K17)</f>
        <v>2307</v>
      </c>
      <c r="M16" s="69" t="s">
        <v>93</v>
      </c>
    </row>
    <row r="17" spans="1:13" ht="13.5" thickBot="1">
      <c r="A17" s="72"/>
      <c r="B17" s="78" t="s">
        <v>87</v>
      </c>
      <c r="C17" s="80" t="s">
        <v>88</v>
      </c>
      <c r="D17" s="76">
        <v>35442</v>
      </c>
      <c r="E17" s="66" t="s">
        <v>89</v>
      </c>
      <c r="F17" s="24" t="s">
        <v>9</v>
      </c>
      <c r="G17" s="29">
        <f>IF(ISBLANK(G16),"",INT(20.0479*(17-G16)^1.835))</f>
        <v>499</v>
      </c>
      <c r="H17" s="29">
        <f>IF(ISBLANK(H16),"",INT(1.84523*(H16*100-75)^1.348))</f>
        <v>588</v>
      </c>
      <c r="I17" s="29">
        <f>IF(ISBLANK(I16),"",INT(56.0211*(I16-1.5)^1.05))</f>
        <v>354</v>
      </c>
      <c r="J17" s="29">
        <f>IF(ISBLANK(J16),"",INT(0.188807*(J16*100-210)^1.41))</f>
        <v>369</v>
      </c>
      <c r="K17" s="30">
        <f>IF(ISBLANK(K16),"",INT(0.11193*(254-((K16+0.000462962962962963)/$C$3))^1.88))</f>
        <v>497</v>
      </c>
      <c r="L17" s="68"/>
      <c r="M17" s="70" t="s">
        <v>93</v>
      </c>
    </row>
    <row r="18" spans="1:13" ht="12.75">
      <c r="A18" s="71">
        <v>5</v>
      </c>
      <c r="B18" s="102" t="s">
        <v>90</v>
      </c>
      <c r="C18" s="79" t="s">
        <v>91</v>
      </c>
      <c r="D18" s="75">
        <v>35248</v>
      </c>
      <c r="E18" s="65" t="s">
        <v>89</v>
      </c>
      <c r="F18" s="22" t="s">
        <v>8</v>
      </c>
      <c r="G18" s="27">
        <v>11.16</v>
      </c>
      <c r="H18" s="27">
        <v>1.23</v>
      </c>
      <c r="I18" s="26">
        <v>7.81</v>
      </c>
      <c r="J18" s="26">
        <v>4.4</v>
      </c>
      <c r="K18" s="34">
        <v>0.001458101851851852</v>
      </c>
      <c r="L18" s="67">
        <f>SUM(G19:K19)</f>
        <v>2147</v>
      </c>
      <c r="M18" s="69" t="s">
        <v>94</v>
      </c>
    </row>
    <row r="19" spans="1:13" ht="13.5" thickBot="1">
      <c r="A19" s="72"/>
      <c r="B19" s="103" t="s">
        <v>80</v>
      </c>
      <c r="C19" s="80" t="s">
        <v>92</v>
      </c>
      <c r="D19" s="76">
        <v>35212</v>
      </c>
      <c r="E19" s="66" t="s">
        <v>89</v>
      </c>
      <c r="F19" s="24" t="s">
        <v>9</v>
      </c>
      <c r="G19" s="29">
        <f>IF(ISBLANK(G18),"",INT(20.0479*(17-G18)^1.835))</f>
        <v>511</v>
      </c>
      <c r="H19" s="29">
        <f>IF(ISBLANK(H18),"",INT(1.84523*(H18*100-75)^1.348))</f>
        <v>340</v>
      </c>
      <c r="I19" s="29">
        <f>IF(ISBLANK(I18),"",INT(56.0211*(I18-1.5)^1.05))</f>
        <v>387</v>
      </c>
      <c r="J19" s="29">
        <f>IF(ISBLANK(J18),"",INT(0.188807*(J18*100-210)^1.41))</f>
        <v>403</v>
      </c>
      <c r="K19" s="30">
        <f>IF(ISBLANK(K18),"",INT(0.11193*(254-((K18+0.000462962962962963)/$C$3))^1.88))</f>
        <v>506</v>
      </c>
      <c r="L19" s="68"/>
      <c r="M19" s="70" t="s">
        <v>94</v>
      </c>
    </row>
    <row r="20" spans="1:13" ht="12.75">
      <c r="A20" s="71">
        <v>6</v>
      </c>
      <c r="B20" s="73" t="s">
        <v>47</v>
      </c>
      <c r="C20" s="61" t="s">
        <v>150</v>
      </c>
      <c r="D20" s="63">
        <v>35232</v>
      </c>
      <c r="E20" s="65" t="s">
        <v>119</v>
      </c>
      <c r="F20" s="22" t="s">
        <v>8</v>
      </c>
      <c r="G20" s="27">
        <v>11.86</v>
      </c>
      <c r="H20" s="27">
        <v>1.35</v>
      </c>
      <c r="I20" s="26">
        <v>6.1</v>
      </c>
      <c r="J20" s="27">
        <v>4.27</v>
      </c>
      <c r="K20" s="34">
        <v>0.0014145833333333334</v>
      </c>
      <c r="L20" s="67">
        <f>SUM(G21:K21)</f>
        <v>2061</v>
      </c>
      <c r="M20" s="69" t="s">
        <v>155</v>
      </c>
    </row>
    <row r="21" spans="1:13" ht="13.5" thickBot="1">
      <c r="A21" s="72"/>
      <c r="B21" s="74"/>
      <c r="C21" s="62"/>
      <c r="D21" s="64"/>
      <c r="E21" s="66"/>
      <c r="F21" s="24" t="s">
        <v>9</v>
      </c>
      <c r="G21" s="29">
        <f>IF(ISBLANK(G20),"",INT(20.0479*(17-G20)^1.835))</f>
        <v>404</v>
      </c>
      <c r="H21" s="29">
        <f>IF(ISBLANK(H20),"",INT(1.84523*(H20*100-75)^1.348))</f>
        <v>460</v>
      </c>
      <c r="I21" s="29">
        <f>IF(ISBLANK(I20),"",INT(56.0211*(I20-1.5)^1.05))</f>
        <v>278</v>
      </c>
      <c r="J21" s="29">
        <f>IF(ISBLANK(J20),"",INT(0.188807*(J20*100-210)^1.41))</f>
        <v>371</v>
      </c>
      <c r="K21" s="30">
        <f>IF(ISBLANK(K20),"",INT(0.11193*(254-((K20+0.000462962962962963)/$C$3))^1.88))</f>
        <v>548</v>
      </c>
      <c r="L21" s="68"/>
      <c r="M21" s="70"/>
    </row>
    <row r="22" spans="1:13" ht="12.75">
      <c r="A22" s="71">
        <v>7</v>
      </c>
      <c r="B22" s="73" t="s">
        <v>185</v>
      </c>
      <c r="C22" s="61" t="s">
        <v>39</v>
      </c>
      <c r="D22" s="63">
        <v>35333</v>
      </c>
      <c r="E22" s="65" t="s">
        <v>119</v>
      </c>
      <c r="F22" s="22" t="s">
        <v>8</v>
      </c>
      <c r="G22" s="27">
        <v>12.67</v>
      </c>
      <c r="H22" s="27">
        <v>1.23</v>
      </c>
      <c r="I22" s="26">
        <v>7.1</v>
      </c>
      <c r="J22" s="27">
        <v>3.46</v>
      </c>
      <c r="K22" s="34">
        <v>0.001200462962962963</v>
      </c>
      <c r="L22" s="67">
        <f>SUM(G23:K23)</f>
        <v>1942</v>
      </c>
      <c r="M22" s="69" t="s">
        <v>155</v>
      </c>
    </row>
    <row r="23" spans="1:13" ht="13.5" thickBot="1">
      <c r="A23" s="72"/>
      <c r="B23" s="74"/>
      <c r="C23" s="62"/>
      <c r="D23" s="64"/>
      <c r="E23" s="66"/>
      <c r="F23" s="24" t="s">
        <v>9</v>
      </c>
      <c r="G23" s="29">
        <f>IF(ISBLANK(G22),"",INT(20.0479*(17-G22)^1.835))</f>
        <v>295</v>
      </c>
      <c r="H23" s="29">
        <f>IF(ISBLANK(H22),"",INT(1.84523*(H22*100-75)^1.348))</f>
        <v>340</v>
      </c>
      <c r="I23" s="29">
        <f>IF(ISBLANK(I22),"",INT(56.0211*(I22-1.5)^1.05))</f>
        <v>341</v>
      </c>
      <c r="J23" s="29">
        <f>IF(ISBLANK(J22),"",INT(0.188807*(J22*100-210)^1.41))</f>
        <v>192</v>
      </c>
      <c r="K23" s="30">
        <f>IF(ISBLANK(K22),"",INT(0.11193*(254-((K22+0.000462962962962963)/$C$3))^1.88))</f>
        <v>774</v>
      </c>
      <c r="L23" s="68"/>
      <c r="M23" s="70"/>
    </row>
    <row r="24" spans="1:13" ht="12.75">
      <c r="A24" s="71">
        <v>8</v>
      </c>
      <c r="B24" s="73" t="s">
        <v>49</v>
      </c>
      <c r="C24" s="61" t="s">
        <v>50</v>
      </c>
      <c r="D24" s="63" t="s">
        <v>51</v>
      </c>
      <c r="E24" s="65" t="s">
        <v>42</v>
      </c>
      <c r="F24" s="22" t="s">
        <v>8</v>
      </c>
      <c r="G24" s="27">
        <v>11.14</v>
      </c>
      <c r="H24" s="27">
        <v>1.38</v>
      </c>
      <c r="I24" s="26">
        <v>5.01</v>
      </c>
      <c r="J24" s="27">
        <v>4.06</v>
      </c>
      <c r="K24" s="34">
        <v>0.001589814814814815</v>
      </c>
      <c r="L24" s="67">
        <f>SUM(G25:K25)</f>
        <v>1926</v>
      </c>
      <c r="M24" s="69" t="s">
        <v>41</v>
      </c>
    </row>
    <row r="25" spans="1:13" ht="13.5" thickBot="1">
      <c r="A25" s="72"/>
      <c r="B25" s="74"/>
      <c r="C25" s="62"/>
      <c r="D25" s="64"/>
      <c r="E25" s="66"/>
      <c r="F25" s="24" t="s">
        <v>9</v>
      </c>
      <c r="G25" s="29">
        <f>IF(ISBLANK(G24),"",INT(20.0479*(17-G24)^1.835))</f>
        <v>514</v>
      </c>
      <c r="H25" s="29">
        <f>IF(ISBLANK(H24),"",INT(1.84523*(H24*100-75)^1.348))</f>
        <v>491</v>
      </c>
      <c r="I25" s="29">
        <f>IF(ISBLANK(I24),"",INT(56.0211*(I24-1.5)^1.05))</f>
        <v>209</v>
      </c>
      <c r="J25" s="29">
        <f>IF(ISBLANK(J24),"",INT(0.188807*(J24*100-210)^1.41))</f>
        <v>322</v>
      </c>
      <c r="K25" s="30">
        <f>IF(ISBLANK(K24),"",INT(0.11193*(254-((K24+0.000462962962962963)/$C$3))^1.88))</f>
        <v>390</v>
      </c>
      <c r="L25" s="68"/>
      <c r="M25" s="70"/>
    </row>
    <row r="26" spans="1:13" ht="12.75">
      <c r="A26" s="71">
        <v>9</v>
      </c>
      <c r="B26" s="73" t="s">
        <v>143</v>
      </c>
      <c r="C26" s="61" t="s">
        <v>144</v>
      </c>
      <c r="D26" s="63">
        <v>35468</v>
      </c>
      <c r="E26" s="65" t="s">
        <v>119</v>
      </c>
      <c r="F26" s="22" t="s">
        <v>8</v>
      </c>
      <c r="G26" s="27">
        <v>11.92</v>
      </c>
      <c r="H26" s="27">
        <v>1.38</v>
      </c>
      <c r="I26" s="26">
        <v>5.1</v>
      </c>
      <c r="J26" s="27">
        <v>4.16</v>
      </c>
      <c r="K26" s="34">
        <v>0.0015568287037037035</v>
      </c>
      <c r="L26" s="67">
        <f>SUM(G27:K27)</f>
        <v>1864</v>
      </c>
      <c r="M26" s="69" t="s">
        <v>145</v>
      </c>
    </row>
    <row r="27" spans="1:13" ht="13.5" thickBot="1">
      <c r="A27" s="72"/>
      <c r="B27" s="74"/>
      <c r="C27" s="62"/>
      <c r="D27" s="64"/>
      <c r="E27" s="66"/>
      <c r="F27" s="24" t="s">
        <v>9</v>
      </c>
      <c r="G27" s="29">
        <f>IF(ISBLANK(G26),"",INT(20.0479*(17-G26)^1.835))</f>
        <v>395</v>
      </c>
      <c r="H27" s="29">
        <f>IF(ISBLANK(H26),"",INT(1.84523*(H26*100-75)^1.348))</f>
        <v>491</v>
      </c>
      <c r="I27" s="29">
        <f>IF(ISBLANK(I26),"",INT(56.0211*(I26-1.5)^1.05))</f>
        <v>215</v>
      </c>
      <c r="J27" s="29">
        <f>IF(ISBLANK(J26),"",INT(0.188807*(J26*100-210)^1.41))</f>
        <v>345</v>
      </c>
      <c r="K27" s="30">
        <f>IF(ISBLANK(K26),"",INT(0.11193*(254-((K26+0.000462962962962963)/$C$3))^1.88))</f>
        <v>418</v>
      </c>
      <c r="L27" s="68"/>
      <c r="M27" s="70"/>
    </row>
    <row r="28" spans="1:13" ht="12.75">
      <c r="A28" s="71">
        <v>10</v>
      </c>
      <c r="B28" s="73" t="s">
        <v>129</v>
      </c>
      <c r="C28" s="61" t="s">
        <v>199</v>
      </c>
      <c r="D28" s="63">
        <v>35069</v>
      </c>
      <c r="E28" s="65" t="s">
        <v>119</v>
      </c>
      <c r="F28" s="22" t="s">
        <v>8</v>
      </c>
      <c r="G28" s="27">
        <v>11.26</v>
      </c>
      <c r="H28" s="26">
        <v>1.2</v>
      </c>
      <c r="I28" s="26">
        <v>6.68</v>
      </c>
      <c r="J28" s="27">
        <v>4.15</v>
      </c>
      <c r="K28" s="34">
        <v>0.0016688657407407407</v>
      </c>
      <c r="L28" s="67">
        <f>SUM(G29:K29)</f>
        <v>1792</v>
      </c>
      <c r="M28" s="69" t="s">
        <v>128</v>
      </c>
    </row>
    <row r="29" spans="1:13" ht="13.5" thickBot="1">
      <c r="A29" s="72"/>
      <c r="B29" s="74"/>
      <c r="C29" s="62"/>
      <c r="D29" s="64"/>
      <c r="E29" s="66"/>
      <c r="F29" s="24" t="s">
        <v>9</v>
      </c>
      <c r="G29" s="29">
        <f>IF(ISBLANK(G28),"",INT(20.0479*(17-G28)^1.835))</f>
        <v>495</v>
      </c>
      <c r="H29" s="29">
        <f>IF(ISBLANK(H28),"",INT(1.84523*(H28*100-75)^1.348))</f>
        <v>312</v>
      </c>
      <c r="I29" s="29">
        <f>IF(ISBLANK(I28),"",INT(56.0211*(I28-1.5)^1.05))</f>
        <v>315</v>
      </c>
      <c r="J29" s="29">
        <f>IF(ISBLANK(J28),"",INT(0.188807*(J28*100-210)^1.41))</f>
        <v>343</v>
      </c>
      <c r="K29" s="30">
        <f>IF(ISBLANK(K28),"",INT(0.11193*(254-((K28+0.000462962962962963)/$C$3))^1.88))</f>
        <v>327</v>
      </c>
      <c r="L29" s="68"/>
      <c r="M29" s="70"/>
    </row>
    <row r="30" spans="1:13" ht="12.75">
      <c r="A30" s="71">
        <v>11</v>
      </c>
      <c r="B30" s="73" t="s">
        <v>151</v>
      </c>
      <c r="C30" s="61" t="s">
        <v>152</v>
      </c>
      <c r="D30" s="63">
        <v>35260</v>
      </c>
      <c r="E30" s="65" t="s">
        <v>119</v>
      </c>
      <c r="F30" s="22" t="s">
        <v>8</v>
      </c>
      <c r="G30" s="27">
        <v>12.33</v>
      </c>
      <c r="H30" s="27">
        <v>1.29</v>
      </c>
      <c r="I30" s="26">
        <v>6.87</v>
      </c>
      <c r="J30" s="27">
        <v>4.09</v>
      </c>
      <c r="K30" s="34">
        <v>0.0015859953703703704</v>
      </c>
      <c r="L30" s="67">
        <f>SUM(G31:K31)</f>
        <v>1787</v>
      </c>
      <c r="M30" s="69" t="s">
        <v>155</v>
      </c>
    </row>
    <row r="31" spans="1:13" ht="13.5" thickBot="1">
      <c r="A31" s="72"/>
      <c r="B31" s="74"/>
      <c r="C31" s="62"/>
      <c r="D31" s="64"/>
      <c r="E31" s="66"/>
      <c r="F31" s="24" t="s">
        <v>9</v>
      </c>
      <c r="G31" s="29">
        <f>IF(ISBLANK(G30),"",INT(20.0479*(17-G30)^1.835))</f>
        <v>339</v>
      </c>
      <c r="H31" s="29">
        <f>IF(ISBLANK(H30),"",INT(1.84523*(H30*100-75)^1.348))</f>
        <v>399</v>
      </c>
      <c r="I31" s="29">
        <f>IF(ISBLANK(I30),"",INT(56.0211*(I30-1.5)^1.05))</f>
        <v>327</v>
      </c>
      <c r="J31" s="29">
        <f>IF(ISBLANK(J30),"",INT(0.188807*(J30*100-210)^1.41))</f>
        <v>329</v>
      </c>
      <c r="K31" s="30">
        <f>IF(ISBLANK(K30),"",INT(0.11193*(254-((K30+0.000462962962962963)/$C$3))^1.88))</f>
        <v>393</v>
      </c>
      <c r="L31" s="68"/>
      <c r="M31" s="70"/>
    </row>
    <row r="32" spans="1:13" ht="12.75">
      <c r="A32" s="71">
        <v>12</v>
      </c>
      <c r="B32" s="73" t="s">
        <v>139</v>
      </c>
      <c r="C32" s="61" t="s">
        <v>140</v>
      </c>
      <c r="D32" s="63">
        <v>35223</v>
      </c>
      <c r="E32" s="65" t="s">
        <v>119</v>
      </c>
      <c r="F32" s="22" t="s">
        <v>8</v>
      </c>
      <c r="G32" s="27">
        <v>12.41</v>
      </c>
      <c r="H32" s="26">
        <v>1.2</v>
      </c>
      <c r="I32" s="26">
        <v>6.25</v>
      </c>
      <c r="J32" s="27">
        <v>3.92</v>
      </c>
      <c r="K32" s="34">
        <v>0.0014402777777777775</v>
      </c>
      <c r="L32" s="67">
        <f>SUM(G33:K33)</f>
        <v>1740</v>
      </c>
      <c r="M32" s="69" t="s">
        <v>128</v>
      </c>
    </row>
    <row r="33" spans="1:13" ht="13.5" thickBot="1">
      <c r="A33" s="72"/>
      <c r="B33" s="74"/>
      <c r="C33" s="62"/>
      <c r="D33" s="64"/>
      <c r="E33" s="66"/>
      <c r="F33" s="24" t="s">
        <v>9</v>
      </c>
      <c r="G33" s="29">
        <f>IF(ISBLANK(G32),"",INT(20.0479*(17-G32)^1.835))</f>
        <v>328</v>
      </c>
      <c r="H33" s="29">
        <f>IF(ISBLANK(H32),"",INT(1.84523*(H32*100-75)^1.348))</f>
        <v>312</v>
      </c>
      <c r="I33" s="29">
        <f>IF(ISBLANK(I32),"",INT(56.0211*(I32-1.5)^1.05))</f>
        <v>287</v>
      </c>
      <c r="J33" s="29">
        <f>IF(ISBLANK(J32),"",INT(0.188807*(J32*100-210)^1.41))</f>
        <v>290</v>
      </c>
      <c r="K33" s="30">
        <f>IF(ISBLANK(K32),"",INT(0.11193*(254-((K32+0.000462962962962963)/$C$3))^1.88))</f>
        <v>523</v>
      </c>
      <c r="L33" s="68"/>
      <c r="M33" s="70"/>
    </row>
    <row r="34" spans="1:13" ht="12.75">
      <c r="A34" s="71">
        <v>13</v>
      </c>
      <c r="B34" s="73" t="s">
        <v>133</v>
      </c>
      <c r="C34" s="61" t="s">
        <v>134</v>
      </c>
      <c r="D34" s="63">
        <v>35460</v>
      </c>
      <c r="E34" s="65" t="s">
        <v>119</v>
      </c>
      <c r="F34" s="22" t="s">
        <v>8</v>
      </c>
      <c r="G34" s="27">
        <v>12.84</v>
      </c>
      <c r="H34" s="27">
        <v>1.15</v>
      </c>
      <c r="I34" s="26">
        <v>5.26</v>
      </c>
      <c r="J34" s="27">
        <v>3.85</v>
      </c>
      <c r="K34" s="34">
        <v>0.0014331018518518519</v>
      </c>
      <c r="L34" s="67">
        <f>SUM(G35:K35)</f>
        <v>1569</v>
      </c>
      <c r="M34" s="69" t="s">
        <v>128</v>
      </c>
    </row>
    <row r="35" spans="1:13" ht="13.5" thickBot="1">
      <c r="A35" s="72"/>
      <c r="B35" s="74"/>
      <c r="C35" s="62"/>
      <c r="D35" s="64"/>
      <c r="E35" s="66"/>
      <c r="F35" s="24" t="s">
        <v>9</v>
      </c>
      <c r="G35" s="29">
        <f>IF(ISBLANK(G34),"",INT(20.0479*(17-G34)^1.835))</f>
        <v>274</v>
      </c>
      <c r="H35" s="29">
        <f>IF(ISBLANK(H34),"",INT(1.84523*(H34*100-75)^1.348))</f>
        <v>266</v>
      </c>
      <c r="I35" s="29">
        <f>IF(ISBLANK(I34),"",INT(56.0211*(I34-1.5)^1.05))</f>
        <v>225</v>
      </c>
      <c r="J35" s="29">
        <f>IF(ISBLANK(J34),"",INT(0.188807*(J34*100-210)^1.41))</f>
        <v>274</v>
      </c>
      <c r="K35" s="30">
        <f>IF(ISBLANK(K34),"",INT(0.11193*(254-((K34+0.000462962962962963)/$C$3))^1.88))</f>
        <v>530</v>
      </c>
      <c r="L35" s="68"/>
      <c r="M35" s="70"/>
    </row>
    <row r="36" spans="1:13" ht="12.75">
      <c r="A36" s="71">
        <v>14</v>
      </c>
      <c r="B36" s="73" t="s">
        <v>129</v>
      </c>
      <c r="C36" s="61" t="s">
        <v>130</v>
      </c>
      <c r="D36" s="63">
        <v>35484</v>
      </c>
      <c r="E36" s="65" t="s">
        <v>119</v>
      </c>
      <c r="F36" s="22" t="s">
        <v>8</v>
      </c>
      <c r="G36" s="27">
        <v>11.15</v>
      </c>
      <c r="H36" s="27">
        <v>0</v>
      </c>
      <c r="I36" s="26">
        <v>5.61</v>
      </c>
      <c r="J36" s="27">
        <v>3.99</v>
      </c>
      <c r="K36" s="34">
        <v>0.0014908564814814817</v>
      </c>
      <c r="L36" s="67">
        <f>SUM(G37:K37)</f>
        <v>1541</v>
      </c>
      <c r="M36" s="69" t="s">
        <v>128</v>
      </c>
    </row>
    <row r="37" spans="1:13" ht="13.5" thickBot="1">
      <c r="A37" s="72"/>
      <c r="B37" s="74"/>
      <c r="C37" s="62"/>
      <c r="D37" s="64"/>
      <c r="E37" s="66"/>
      <c r="F37" s="24" t="s">
        <v>9</v>
      </c>
      <c r="G37" s="29">
        <f>IF(ISBLANK(G36),"",INT(20.0479*(17-G36)^1.835))</f>
        <v>512</v>
      </c>
      <c r="H37" s="29"/>
      <c r="I37" s="29">
        <f>IF(ISBLANK(I36),"",INT(56.0211*(I36-1.5)^1.05))</f>
        <v>247</v>
      </c>
      <c r="J37" s="29">
        <f>IF(ISBLANK(J36),"",INT(0.188807*(J36*100-210)^1.41))</f>
        <v>306</v>
      </c>
      <c r="K37" s="30">
        <f>IF(ISBLANK(K36),"",INT(0.11193*(254-((K36+0.000462962962962963)/$C$3))^1.88))</f>
        <v>476</v>
      </c>
      <c r="L37" s="68"/>
      <c r="M37" s="70"/>
    </row>
    <row r="38" spans="1:13" ht="12.75">
      <c r="A38" s="71">
        <v>15</v>
      </c>
      <c r="B38" s="73" t="s">
        <v>63</v>
      </c>
      <c r="C38" s="61" t="s">
        <v>132</v>
      </c>
      <c r="D38" s="63">
        <v>35292</v>
      </c>
      <c r="E38" s="65" t="s">
        <v>119</v>
      </c>
      <c r="F38" s="22" t="s">
        <v>8</v>
      </c>
      <c r="G38" s="27">
        <v>13.01</v>
      </c>
      <c r="H38" s="27">
        <v>1.05</v>
      </c>
      <c r="I38" s="26">
        <v>6.42</v>
      </c>
      <c r="J38" s="27">
        <v>3.61</v>
      </c>
      <c r="K38" s="34">
        <v>0.0014755787037037036</v>
      </c>
      <c r="L38" s="67">
        <f>SUM(G39:K39)</f>
        <v>1445</v>
      </c>
      <c r="M38" s="69" t="s">
        <v>128</v>
      </c>
    </row>
    <row r="39" spans="1:13" ht="13.5" thickBot="1">
      <c r="A39" s="72"/>
      <c r="B39" s="74"/>
      <c r="C39" s="62"/>
      <c r="D39" s="64"/>
      <c r="E39" s="66"/>
      <c r="F39" s="24" t="s">
        <v>9</v>
      </c>
      <c r="G39" s="29">
        <f>IF(ISBLANK(G38),"",INT(20.0479*(17-G38)^1.835))</f>
        <v>254</v>
      </c>
      <c r="H39" s="29">
        <f>IF(ISBLANK(H38),"",INT(1.84523*(H38*100-75)^1.348))</f>
        <v>180</v>
      </c>
      <c r="I39" s="29">
        <f>IF(ISBLANK(I38),"",INT(56.0211*(I38-1.5)^1.05))</f>
        <v>298</v>
      </c>
      <c r="J39" s="29">
        <f>IF(ISBLANK(J38),"",INT(0.188807*(J38*100-210)^1.41))</f>
        <v>223</v>
      </c>
      <c r="K39" s="30">
        <f>IF(ISBLANK(K38),"",INT(0.11193*(254-((K38+0.000462962962962963)/$C$3))^1.88))</f>
        <v>490</v>
      </c>
      <c r="L39" s="68"/>
      <c r="M39" s="70"/>
    </row>
    <row r="40" spans="1:13" ht="12.75">
      <c r="A40" s="71">
        <v>16</v>
      </c>
      <c r="B40" s="73" t="s">
        <v>148</v>
      </c>
      <c r="C40" s="61" t="s">
        <v>149</v>
      </c>
      <c r="D40" s="63">
        <v>35134</v>
      </c>
      <c r="E40" s="65" t="s">
        <v>119</v>
      </c>
      <c r="F40" s="22" t="s">
        <v>8</v>
      </c>
      <c r="G40" s="27">
        <v>13.08</v>
      </c>
      <c r="H40" s="26">
        <v>1.1</v>
      </c>
      <c r="I40" s="26">
        <v>3.88</v>
      </c>
      <c r="J40" s="27">
        <v>3.68</v>
      </c>
      <c r="K40" s="34">
        <v>0.0014254629629629628</v>
      </c>
      <c r="L40" s="67">
        <f>SUM(G41:K41)</f>
        <v>1380</v>
      </c>
      <c r="M40" s="69" t="s">
        <v>147</v>
      </c>
    </row>
    <row r="41" spans="1:13" ht="13.5" thickBot="1">
      <c r="A41" s="72"/>
      <c r="B41" s="74"/>
      <c r="C41" s="62"/>
      <c r="D41" s="64"/>
      <c r="E41" s="66"/>
      <c r="F41" s="24" t="s">
        <v>9</v>
      </c>
      <c r="G41" s="29">
        <f>IF(ISBLANK(G40),"",INT(20.0479*(17-G40)^1.835))</f>
        <v>245</v>
      </c>
      <c r="H41" s="29">
        <f>IF(ISBLANK(H40),"",INT(1.84523*(H40*100-75)^1.348))</f>
        <v>222</v>
      </c>
      <c r="I41" s="29">
        <f>IF(ISBLANK(I40),"",INT(56.0211*(I40-1.5)^1.05))</f>
        <v>139</v>
      </c>
      <c r="J41" s="29">
        <f>IF(ISBLANK(J40),"",INT(0.188807*(J40*100-210)^1.41))</f>
        <v>237</v>
      </c>
      <c r="K41" s="30">
        <f>IF(ISBLANK(K40),"",INT(0.11193*(254-((K40+0.000462962962962963)/$C$3))^1.88))</f>
        <v>537</v>
      </c>
      <c r="L41" s="68"/>
      <c r="M41" s="70"/>
    </row>
    <row r="42" spans="1:13" ht="12.75">
      <c r="A42" s="71">
        <v>17</v>
      </c>
      <c r="B42" s="73" t="s">
        <v>135</v>
      </c>
      <c r="C42" s="61" t="s">
        <v>136</v>
      </c>
      <c r="D42" s="63">
        <v>35717</v>
      </c>
      <c r="E42" s="65" t="s">
        <v>119</v>
      </c>
      <c r="F42" s="22" t="s">
        <v>8</v>
      </c>
      <c r="G42" s="27">
        <v>12.76</v>
      </c>
      <c r="H42" s="26">
        <v>1.1</v>
      </c>
      <c r="I42" s="26">
        <v>5.19</v>
      </c>
      <c r="J42" s="26">
        <v>3.3</v>
      </c>
      <c r="K42" s="34">
        <v>0.001507986111111111</v>
      </c>
      <c r="L42" s="67">
        <f>SUM(G43:K43)</f>
        <v>1347</v>
      </c>
      <c r="M42" s="69" t="s">
        <v>128</v>
      </c>
    </row>
    <row r="43" spans="1:13" ht="13.5" thickBot="1">
      <c r="A43" s="72"/>
      <c r="B43" s="74"/>
      <c r="C43" s="62"/>
      <c r="D43" s="64"/>
      <c r="E43" s="66"/>
      <c r="F43" s="24" t="s">
        <v>9</v>
      </c>
      <c r="G43" s="29">
        <f>IF(ISBLANK(G42),"",INT(20.0479*(17-G42)^1.835))</f>
        <v>283</v>
      </c>
      <c r="H43" s="29">
        <f>IF(ISBLANK(H42),"",INT(1.84523*(H42*100-75)^1.348))</f>
        <v>222</v>
      </c>
      <c r="I43" s="29">
        <f>IF(ISBLANK(I42),"",INT(56.0211*(I42-1.5)^1.05))</f>
        <v>220</v>
      </c>
      <c r="J43" s="29">
        <f>IF(ISBLANK(J42),"",INT(0.188807*(J42*100-210)^1.41))</f>
        <v>161</v>
      </c>
      <c r="K43" s="30">
        <f>IF(ISBLANK(K42),"",INT(0.11193*(254-((K42+0.000462962962962963)/$C$3))^1.88))</f>
        <v>461</v>
      </c>
      <c r="L43" s="68"/>
      <c r="M43" s="70"/>
    </row>
    <row r="44" spans="7:11" ht="13.5" thickBot="1">
      <c r="G44" s="85" t="s">
        <v>10</v>
      </c>
      <c r="H44" s="86"/>
      <c r="I44" s="86"/>
      <c r="J44" s="86"/>
      <c r="K44" s="87"/>
    </row>
    <row r="45" spans="1:13" s="25" customFormat="1" ht="13.5" customHeight="1">
      <c r="A45" s="96" t="s">
        <v>21</v>
      </c>
      <c r="B45" s="81" t="s">
        <v>0</v>
      </c>
      <c r="C45" s="83" t="s">
        <v>1</v>
      </c>
      <c r="D45" s="92" t="s">
        <v>20</v>
      </c>
      <c r="E45" s="94" t="s">
        <v>2</v>
      </c>
      <c r="F45" s="94"/>
      <c r="G45" s="100" t="s">
        <v>22</v>
      </c>
      <c r="H45" s="90" t="s">
        <v>4</v>
      </c>
      <c r="I45" s="88" t="s">
        <v>18</v>
      </c>
      <c r="J45" s="90" t="s">
        <v>3</v>
      </c>
      <c r="K45" s="90" t="s">
        <v>12</v>
      </c>
      <c r="L45" s="94" t="s">
        <v>5</v>
      </c>
      <c r="M45" s="98" t="s">
        <v>6</v>
      </c>
    </row>
    <row r="46" spans="1:13" s="25" customFormat="1" ht="13.5" customHeight="1" thickBot="1">
      <c r="A46" s="97"/>
      <c r="B46" s="82"/>
      <c r="C46" s="84"/>
      <c r="D46" s="93"/>
      <c r="E46" s="95"/>
      <c r="F46" s="95"/>
      <c r="G46" s="101"/>
      <c r="H46" s="91"/>
      <c r="I46" s="89"/>
      <c r="J46" s="91"/>
      <c r="K46" s="91"/>
      <c r="L46" s="95"/>
      <c r="M46" s="99"/>
    </row>
    <row r="47" spans="1:13" ht="12.75">
      <c r="A47" s="71">
        <v>18</v>
      </c>
      <c r="B47" s="73" t="s">
        <v>137</v>
      </c>
      <c r="C47" s="61" t="s">
        <v>138</v>
      </c>
      <c r="D47" s="63">
        <v>35391</v>
      </c>
      <c r="E47" s="65" t="s">
        <v>119</v>
      </c>
      <c r="F47" s="22" t="s">
        <v>8</v>
      </c>
      <c r="G47" s="27">
        <v>12.81</v>
      </c>
      <c r="H47" s="27">
        <v>1.32</v>
      </c>
      <c r="I47" s="26">
        <v>5.2</v>
      </c>
      <c r="J47" s="27">
        <v>0</v>
      </c>
      <c r="K47" s="34">
        <v>0.0015733796296296297</v>
      </c>
      <c r="L47" s="67">
        <f>SUM(G48:K48)</f>
        <v>1331</v>
      </c>
      <c r="M47" s="69" t="s">
        <v>128</v>
      </c>
    </row>
    <row r="48" spans="1:13" ht="13.5" thickBot="1">
      <c r="A48" s="72"/>
      <c r="B48" s="74"/>
      <c r="C48" s="62"/>
      <c r="D48" s="64"/>
      <c r="E48" s="66"/>
      <c r="F48" s="24" t="s">
        <v>9</v>
      </c>
      <c r="G48" s="29">
        <f>IF(ISBLANK(G47),"",INT(20.0479*(17-G47)^1.835))</f>
        <v>277</v>
      </c>
      <c r="H48" s="29">
        <f>IF(ISBLANK(H47),"",INT(1.84523*(H47*100-75)^1.348))</f>
        <v>429</v>
      </c>
      <c r="I48" s="29">
        <f>IF(ISBLANK(I47),"",INT(56.0211*(I47-1.5)^1.05))</f>
        <v>221</v>
      </c>
      <c r="J48" s="29"/>
      <c r="K48" s="30">
        <f>IF(ISBLANK(K47),"",INT(0.11193*(254-((K47+0.000462962962962963)/$C$3))^1.88))</f>
        <v>404</v>
      </c>
      <c r="L48" s="68"/>
      <c r="M48" s="70"/>
    </row>
    <row r="49" spans="1:13" ht="12.75">
      <c r="A49" s="71">
        <v>19</v>
      </c>
      <c r="B49" s="73" t="s">
        <v>123</v>
      </c>
      <c r="C49" s="61" t="s">
        <v>124</v>
      </c>
      <c r="D49" s="63">
        <v>36288</v>
      </c>
      <c r="E49" s="65" t="s">
        <v>119</v>
      </c>
      <c r="F49" s="22" t="s">
        <v>8</v>
      </c>
      <c r="G49" s="27">
        <v>13.19</v>
      </c>
      <c r="H49" s="27">
        <v>1.23</v>
      </c>
      <c r="I49" s="26">
        <v>4.78</v>
      </c>
      <c r="J49" s="27">
        <v>3.77</v>
      </c>
      <c r="K49" s="34">
        <v>0.0017274305555555556</v>
      </c>
      <c r="L49" s="67">
        <f>SUM(G50:K50)</f>
        <v>1308</v>
      </c>
      <c r="M49" s="69" t="s">
        <v>120</v>
      </c>
    </row>
    <row r="50" spans="1:13" ht="13.5" thickBot="1">
      <c r="A50" s="72"/>
      <c r="B50" s="74"/>
      <c r="C50" s="62"/>
      <c r="D50" s="64"/>
      <c r="E50" s="66"/>
      <c r="F50" s="24" t="s">
        <v>9</v>
      </c>
      <c r="G50" s="29">
        <f>IF(ISBLANK(G49),"",INT(20.0479*(17-G49)^1.835))</f>
        <v>233</v>
      </c>
      <c r="H50" s="29">
        <f>IF(ISBLANK(H49),"",INT(1.84523*(H49*100-75)^1.348))</f>
        <v>340</v>
      </c>
      <c r="I50" s="29">
        <f>IF(ISBLANK(I49),"",INT(56.0211*(I49-1.5)^1.05))</f>
        <v>194</v>
      </c>
      <c r="J50" s="29">
        <f>IF(ISBLANK(J49),"",INT(0.188807*(J49*100-210)^1.41))</f>
        <v>257</v>
      </c>
      <c r="K50" s="30">
        <f>IF(ISBLANK(K49),"",INT(0.11193*(254-((K49+0.000462962962962963)/$C$3))^1.88))</f>
        <v>284</v>
      </c>
      <c r="L50" s="68"/>
      <c r="M50" s="70"/>
    </row>
    <row r="51" spans="1:13" ht="12.75">
      <c r="A51" s="71">
        <v>20</v>
      </c>
      <c r="B51" s="73" t="s">
        <v>121</v>
      </c>
      <c r="C51" s="61" t="s">
        <v>122</v>
      </c>
      <c r="D51" s="63">
        <v>35981</v>
      </c>
      <c r="E51" s="65" t="s">
        <v>119</v>
      </c>
      <c r="F51" s="22" t="s">
        <v>8</v>
      </c>
      <c r="G51" s="26">
        <v>13.1</v>
      </c>
      <c r="H51" s="26">
        <v>1</v>
      </c>
      <c r="I51" s="26">
        <v>5.29</v>
      </c>
      <c r="J51" s="26">
        <v>3.8</v>
      </c>
      <c r="K51" s="34">
        <v>0.0015846064814814813</v>
      </c>
      <c r="L51" s="67">
        <f>SUM(G52:K52)</f>
        <v>1267</v>
      </c>
      <c r="M51" s="69" t="s">
        <v>120</v>
      </c>
    </row>
    <row r="52" spans="1:13" ht="13.5" thickBot="1">
      <c r="A52" s="72"/>
      <c r="B52" s="74"/>
      <c r="C52" s="62"/>
      <c r="D52" s="64"/>
      <c r="E52" s="66"/>
      <c r="F52" s="24" t="s">
        <v>9</v>
      </c>
      <c r="G52" s="29">
        <f>IF(ISBLANK(G51),"",INT(20.0479*(17-G51)^1.835))</f>
        <v>243</v>
      </c>
      <c r="H52" s="29">
        <f>IF(ISBLANK(H51),"",INT(1.84523*(H51*100-75)^1.348))</f>
        <v>141</v>
      </c>
      <c r="I52" s="29">
        <f>IF(ISBLANK(I51),"",INT(56.0211*(I51-1.5)^1.05))</f>
        <v>226</v>
      </c>
      <c r="J52" s="29">
        <f>IF(ISBLANK(J51),"",INT(0.188807*(J51*100-210)^1.41))</f>
        <v>263</v>
      </c>
      <c r="K52" s="30">
        <f>IF(ISBLANK(K51),"",INT(0.11193*(254-((K51+0.000462962962962963)/$C$3))^1.88))</f>
        <v>394</v>
      </c>
      <c r="L52" s="68"/>
      <c r="M52" s="70"/>
    </row>
    <row r="53" spans="1:13" ht="12.75">
      <c r="A53" s="71">
        <v>21</v>
      </c>
      <c r="B53" s="73" t="s">
        <v>129</v>
      </c>
      <c r="C53" s="61" t="s">
        <v>131</v>
      </c>
      <c r="D53" s="63">
        <v>35718</v>
      </c>
      <c r="E53" s="65" t="s">
        <v>119</v>
      </c>
      <c r="F53" s="22" t="s">
        <v>8</v>
      </c>
      <c r="G53" s="27">
        <v>14.03</v>
      </c>
      <c r="H53" s="27">
        <v>1.23</v>
      </c>
      <c r="I53" s="26">
        <v>5.25</v>
      </c>
      <c r="J53" s="27">
        <v>3.64</v>
      </c>
      <c r="K53" s="34">
        <v>0.0017119212962962965</v>
      </c>
      <c r="L53" s="67">
        <f>SUM(G54:K54)</f>
        <v>1235</v>
      </c>
      <c r="M53" s="69" t="s">
        <v>128</v>
      </c>
    </row>
    <row r="54" spans="1:13" ht="13.5" thickBot="1">
      <c r="A54" s="72"/>
      <c r="B54" s="74"/>
      <c r="C54" s="62"/>
      <c r="D54" s="64"/>
      <c r="E54" s="66"/>
      <c r="F54" s="24" t="s">
        <v>9</v>
      </c>
      <c r="G54" s="29">
        <f>IF(ISBLANK(G53),"",INT(20.0479*(17-G53)^1.835))</f>
        <v>147</v>
      </c>
      <c r="H54" s="29">
        <f>IF(ISBLANK(H53),"",INT(1.84523*(H53*100-75)^1.348))</f>
        <v>340</v>
      </c>
      <c r="I54" s="29">
        <f>IF(ISBLANK(I53),"",INT(56.0211*(I53-1.5)^1.05))</f>
        <v>224</v>
      </c>
      <c r="J54" s="29">
        <f>IF(ISBLANK(J53),"",INT(0.188807*(J53*100-210)^1.41))</f>
        <v>229</v>
      </c>
      <c r="K54" s="30">
        <f>IF(ISBLANK(K53),"",INT(0.11193*(254-((K53+0.000462962962962963)/$C$3))^1.88))</f>
        <v>295</v>
      </c>
      <c r="L54" s="68"/>
      <c r="M54" s="70"/>
    </row>
    <row r="55" spans="1:13" ht="12.75">
      <c r="A55" s="71"/>
      <c r="B55" s="73" t="s">
        <v>38</v>
      </c>
      <c r="C55" s="61" t="s">
        <v>127</v>
      </c>
      <c r="D55" s="63">
        <v>35647</v>
      </c>
      <c r="E55" s="65" t="s">
        <v>119</v>
      </c>
      <c r="F55" s="22" t="s">
        <v>8</v>
      </c>
      <c r="G55" s="27">
        <v>13.08</v>
      </c>
      <c r="H55" s="27">
        <v>1.05</v>
      </c>
      <c r="I55" s="26">
        <v>5.13</v>
      </c>
      <c r="J55" s="27">
        <v>3.26</v>
      </c>
      <c r="K55" s="34" t="s">
        <v>198</v>
      </c>
      <c r="L55" s="67"/>
      <c r="M55" s="69" t="s">
        <v>120</v>
      </c>
    </row>
    <row r="56" spans="1:13" ht="13.5" thickBot="1">
      <c r="A56" s="72"/>
      <c r="B56" s="74"/>
      <c r="C56" s="62"/>
      <c r="D56" s="64"/>
      <c r="E56" s="66"/>
      <c r="F56" s="24" t="s">
        <v>9</v>
      </c>
      <c r="G56" s="29">
        <f>IF(ISBLANK(G55),"",INT(20.0479*(17-G55)^1.835))</f>
        <v>245</v>
      </c>
      <c r="H56" s="29">
        <f>IF(ISBLANK(H55),"",INT(1.84523*(H55*100-75)^1.348))</f>
        <v>180</v>
      </c>
      <c r="I56" s="29">
        <f>IF(ISBLANK(I55),"",INT(56.0211*(I55-1.5)^1.05))</f>
        <v>216</v>
      </c>
      <c r="J56" s="29">
        <f>IF(ISBLANK(J55),"",INT(0.188807*(J55*100-210)^1.41))</f>
        <v>153</v>
      </c>
      <c r="K56" s="30"/>
      <c r="L56" s="68"/>
      <c r="M56" s="70"/>
    </row>
    <row r="57" spans="1:13" ht="12.75">
      <c r="A57" s="71"/>
      <c r="B57" s="73" t="s">
        <v>125</v>
      </c>
      <c r="C57" s="61" t="s">
        <v>126</v>
      </c>
      <c r="D57" s="63">
        <v>36209</v>
      </c>
      <c r="E57" s="65" t="s">
        <v>119</v>
      </c>
      <c r="F57" s="22" t="s">
        <v>8</v>
      </c>
      <c r="G57" s="27">
        <v>14.15</v>
      </c>
      <c r="H57" s="27">
        <v>1.15</v>
      </c>
      <c r="I57" s="26">
        <v>4.33</v>
      </c>
      <c r="J57" s="27">
        <v>0</v>
      </c>
      <c r="K57" s="34" t="s">
        <v>198</v>
      </c>
      <c r="L57" s="67"/>
      <c r="M57" s="69" t="s">
        <v>120</v>
      </c>
    </row>
    <row r="58" spans="1:13" ht="13.5" thickBot="1">
      <c r="A58" s="72"/>
      <c r="B58" s="74"/>
      <c r="C58" s="62"/>
      <c r="D58" s="64"/>
      <c r="E58" s="66"/>
      <c r="F58" s="24" t="s">
        <v>9</v>
      </c>
      <c r="G58" s="29">
        <f>IF(ISBLANK(G57),"",INT(20.0479*(17-G57)^1.835))</f>
        <v>136</v>
      </c>
      <c r="H58" s="29">
        <f>IF(ISBLANK(H57),"",INT(1.84523*(H57*100-75)^1.348))</f>
        <v>266</v>
      </c>
      <c r="I58" s="29">
        <f>IF(ISBLANK(I57),"",INT(56.0211*(I57-1.5)^1.05))</f>
        <v>167</v>
      </c>
      <c r="J58" s="29"/>
      <c r="K58" s="30"/>
      <c r="L58" s="68"/>
      <c r="M58" s="70"/>
    </row>
    <row r="59" spans="1:13" ht="12.75">
      <c r="A59" s="71"/>
      <c r="B59" s="73" t="s">
        <v>118</v>
      </c>
      <c r="C59" s="61" t="s">
        <v>186</v>
      </c>
      <c r="D59" s="63">
        <v>35624</v>
      </c>
      <c r="E59" s="65" t="s">
        <v>119</v>
      </c>
      <c r="F59" s="22" t="s">
        <v>8</v>
      </c>
      <c r="G59" s="27">
        <v>11.07</v>
      </c>
      <c r="H59" s="26">
        <v>1.2</v>
      </c>
      <c r="I59" s="26" t="s">
        <v>198</v>
      </c>
      <c r="J59" s="27"/>
      <c r="K59" s="34"/>
      <c r="L59" s="67"/>
      <c r="M59" s="69" t="s">
        <v>120</v>
      </c>
    </row>
    <row r="60" spans="1:13" ht="13.5" thickBot="1">
      <c r="A60" s="72"/>
      <c r="B60" s="74"/>
      <c r="C60" s="62"/>
      <c r="D60" s="64"/>
      <c r="E60" s="66"/>
      <c r="F60" s="24" t="s">
        <v>9</v>
      </c>
      <c r="G60" s="29">
        <f>IF(ISBLANK(G59),"",INT(20.0479*(17-G59)^1.835))</f>
        <v>525</v>
      </c>
      <c r="H60" s="29">
        <f>IF(ISBLANK(H59),"",INT(1.84523*(H59*100-75)^1.348))</f>
        <v>312</v>
      </c>
      <c r="I60" s="29"/>
      <c r="J60" s="29">
        <f>IF(ISBLANK(J59),"",INT(0.188807*(J59*100-210)^1.41))</f>
      </c>
      <c r="K60" s="30">
        <f>IF(ISBLANK(K59),"",INT(0.11193*(254-((K59+0.000462962962962963)/$C$3))^1.88))</f>
      </c>
      <c r="L60" s="68"/>
      <c r="M60" s="70"/>
    </row>
  </sheetData>
  <sheetProtection/>
  <mergeCells count="196">
    <mergeCell ref="G44:K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M22:M23"/>
    <mergeCell ref="A14:A15"/>
    <mergeCell ref="B14:B15"/>
    <mergeCell ref="C14:C15"/>
    <mergeCell ref="D14:D15"/>
    <mergeCell ref="E14:E15"/>
    <mergeCell ref="L14:L15"/>
    <mergeCell ref="M14:M15"/>
    <mergeCell ref="A22:A23"/>
    <mergeCell ref="B22:B23"/>
    <mergeCell ref="C22:C23"/>
    <mergeCell ref="D22:D23"/>
    <mergeCell ref="E22:E23"/>
    <mergeCell ref="L22:L23"/>
    <mergeCell ref="M20:M21"/>
    <mergeCell ref="M16:M17"/>
    <mergeCell ref="M26:M27"/>
    <mergeCell ref="A30:A31"/>
    <mergeCell ref="B30:B31"/>
    <mergeCell ref="C30:C31"/>
    <mergeCell ref="D30:D31"/>
    <mergeCell ref="E30:E31"/>
    <mergeCell ref="L30:L31"/>
    <mergeCell ref="A20:A21"/>
    <mergeCell ref="B20:B21"/>
    <mergeCell ref="C20:C21"/>
    <mergeCell ref="D20:D21"/>
    <mergeCell ref="E20:E21"/>
    <mergeCell ref="L20:L21"/>
    <mergeCell ref="M28:M29"/>
    <mergeCell ref="M36:M37"/>
    <mergeCell ref="A40:A41"/>
    <mergeCell ref="B40:B41"/>
    <mergeCell ref="C40:C41"/>
    <mergeCell ref="D40:D41"/>
    <mergeCell ref="E40:E41"/>
    <mergeCell ref="L40:L41"/>
    <mergeCell ref="M30:M31"/>
    <mergeCell ref="A26:A27"/>
    <mergeCell ref="B26:B27"/>
    <mergeCell ref="C26:C27"/>
    <mergeCell ref="D26:D27"/>
    <mergeCell ref="E26:E27"/>
    <mergeCell ref="L26:L27"/>
    <mergeCell ref="M47:M48"/>
    <mergeCell ref="A32:A33"/>
    <mergeCell ref="B32:B33"/>
    <mergeCell ref="C32:C33"/>
    <mergeCell ref="D32:D33"/>
    <mergeCell ref="E32:E33"/>
    <mergeCell ref="L32:L33"/>
    <mergeCell ref="M32:M33"/>
    <mergeCell ref="A47:A48"/>
    <mergeCell ref="B47:B48"/>
    <mergeCell ref="C47:C48"/>
    <mergeCell ref="D47:D48"/>
    <mergeCell ref="E47:E48"/>
    <mergeCell ref="L47:L48"/>
    <mergeCell ref="M34:M35"/>
    <mergeCell ref="A42:A43"/>
    <mergeCell ref="B42:B43"/>
    <mergeCell ref="C42:C43"/>
    <mergeCell ref="D42:D43"/>
    <mergeCell ref="E42:E43"/>
    <mergeCell ref="M42:M43"/>
    <mergeCell ref="A34:A35"/>
    <mergeCell ref="B34:B35"/>
    <mergeCell ref="C34:C35"/>
    <mergeCell ref="D34:D35"/>
    <mergeCell ref="E34:E35"/>
    <mergeCell ref="L34:L35"/>
    <mergeCell ref="A36:A37"/>
    <mergeCell ref="B36:B37"/>
    <mergeCell ref="M40:M41"/>
    <mergeCell ref="M53:M54"/>
    <mergeCell ref="A38:A39"/>
    <mergeCell ref="B38:B39"/>
    <mergeCell ref="C38:C39"/>
    <mergeCell ref="D38:D39"/>
    <mergeCell ref="E38:E39"/>
    <mergeCell ref="L38:L39"/>
    <mergeCell ref="M38:M39"/>
    <mergeCell ref="A53:A54"/>
    <mergeCell ref="B53:B54"/>
    <mergeCell ref="D53:D54"/>
    <mergeCell ref="E53:E54"/>
    <mergeCell ref="L53:L54"/>
    <mergeCell ref="E28:E29"/>
    <mergeCell ref="L28:L29"/>
    <mergeCell ref="C36:C37"/>
    <mergeCell ref="D36:D37"/>
    <mergeCell ref="E36:E37"/>
    <mergeCell ref="L36:L37"/>
    <mergeCell ref="L42:L43"/>
    <mergeCell ref="B10:B11"/>
    <mergeCell ref="C10:C11"/>
    <mergeCell ref="D10:D11"/>
    <mergeCell ref="A28:A29"/>
    <mergeCell ref="B28:B29"/>
    <mergeCell ref="C28:C29"/>
    <mergeCell ref="D28:D29"/>
    <mergeCell ref="A18:A19"/>
    <mergeCell ref="B18:B19"/>
    <mergeCell ref="C18:C19"/>
    <mergeCell ref="A57:A58"/>
    <mergeCell ref="B57:B58"/>
    <mergeCell ref="C57:C58"/>
    <mergeCell ref="M10:M11"/>
    <mergeCell ref="E55:E56"/>
    <mergeCell ref="L55:L56"/>
    <mergeCell ref="M55:M56"/>
    <mergeCell ref="L57:L58"/>
    <mergeCell ref="M57:M58"/>
    <mergeCell ref="A49:A50"/>
    <mergeCell ref="M8:M9"/>
    <mergeCell ref="E10:E11"/>
    <mergeCell ref="L10:L11"/>
    <mergeCell ref="F8:F9"/>
    <mergeCell ref="G8:G9"/>
    <mergeCell ref="H8:H9"/>
    <mergeCell ref="K8:K9"/>
    <mergeCell ref="L8:L9"/>
    <mergeCell ref="G7:K7"/>
    <mergeCell ref="I8:I9"/>
    <mergeCell ref="J8:J9"/>
    <mergeCell ref="A55:A56"/>
    <mergeCell ref="B55:B56"/>
    <mergeCell ref="C55:C56"/>
    <mergeCell ref="D55:D56"/>
    <mergeCell ref="D8:D9"/>
    <mergeCell ref="E8:E9"/>
    <mergeCell ref="A8:A9"/>
    <mergeCell ref="B8:B9"/>
    <mergeCell ref="C8:C9"/>
    <mergeCell ref="A10:A11"/>
    <mergeCell ref="M49:M50"/>
    <mergeCell ref="M59:M60"/>
    <mergeCell ref="A51:A52"/>
    <mergeCell ref="B51:B52"/>
    <mergeCell ref="C51:C52"/>
    <mergeCell ref="D57:D58"/>
    <mergeCell ref="E57:E58"/>
    <mergeCell ref="L59:L60"/>
    <mergeCell ref="B49:B50"/>
    <mergeCell ref="C49:C50"/>
    <mergeCell ref="D49:D50"/>
    <mergeCell ref="E49:E50"/>
    <mergeCell ref="L49:L50"/>
    <mergeCell ref="D51:D52"/>
    <mergeCell ref="E51:E52"/>
    <mergeCell ref="L51:L52"/>
    <mergeCell ref="C53:C54"/>
    <mergeCell ref="C16:C17"/>
    <mergeCell ref="D16:D17"/>
    <mergeCell ref="E16:E17"/>
    <mergeCell ref="L16:L17"/>
    <mergeCell ref="M51:M52"/>
    <mergeCell ref="A59:A60"/>
    <mergeCell ref="B59:B60"/>
    <mergeCell ref="C59:C60"/>
    <mergeCell ref="D59:D60"/>
    <mergeCell ref="E59:E60"/>
    <mergeCell ref="L24:L25"/>
    <mergeCell ref="M24:M25"/>
    <mergeCell ref="A12:A13"/>
    <mergeCell ref="B12:B13"/>
    <mergeCell ref="D18:D19"/>
    <mergeCell ref="E18:E19"/>
    <mergeCell ref="L18:L19"/>
    <mergeCell ref="M18:M19"/>
    <mergeCell ref="A16:A17"/>
    <mergeCell ref="B16:B17"/>
    <mergeCell ref="C12:C13"/>
    <mergeCell ref="D12:D13"/>
    <mergeCell ref="E12:E13"/>
    <mergeCell ref="L12:L13"/>
    <mergeCell ref="M12:M13"/>
    <mergeCell ref="A24:A25"/>
    <mergeCell ref="B24:B25"/>
    <mergeCell ref="C24:C25"/>
    <mergeCell ref="D24:D25"/>
    <mergeCell ref="E24:E25"/>
  </mergeCells>
  <printOptions horizontalCentered="1"/>
  <pageMargins left="0.7480314960629921" right="0.7480314960629921" top="0.2755905511811024" bottom="0.15748031496062992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00390625" style="11" bestFit="1" customWidth="1"/>
    <col min="2" max="2" width="11.00390625" style="11" customWidth="1"/>
    <col min="3" max="3" width="14.421875" style="11" bestFit="1" customWidth="1"/>
    <col min="4" max="4" width="10.7109375" style="31" bestFit="1" customWidth="1"/>
    <col min="5" max="5" width="12.00390625" style="11" customWidth="1"/>
    <col min="6" max="6" width="5.00390625" style="12" customWidth="1"/>
    <col min="7" max="10" width="6.140625" style="12" customWidth="1"/>
    <col min="11" max="11" width="8.140625" style="12" bestFit="1" customWidth="1"/>
    <col min="12" max="12" width="9.00390625" style="11" bestFit="1" customWidth="1"/>
    <col min="13" max="13" width="12.421875" style="11" customWidth="1"/>
    <col min="14" max="16384" width="9.140625" style="11" customWidth="1"/>
  </cols>
  <sheetData>
    <row r="1" spans="1:10" s="3" customFormat="1" ht="15.75">
      <c r="A1" s="3" t="s">
        <v>37</v>
      </c>
      <c r="C1" s="4"/>
      <c r="D1" s="5"/>
      <c r="E1" s="6"/>
      <c r="F1" s="6"/>
      <c r="G1" s="7"/>
      <c r="H1" s="8"/>
      <c r="I1" s="8"/>
      <c r="J1" s="9"/>
    </row>
    <row r="2" spans="1:12" s="3" customFormat="1" ht="15.75">
      <c r="A2" s="3" t="s">
        <v>36</v>
      </c>
      <c r="C2" s="4"/>
      <c r="D2" s="5"/>
      <c r="E2" s="6"/>
      <c r="F2" s="7"/>
      <c r="G2" s="7"/>
      <c r="H2" s="8"/>
      <c r="I2" s="8"/>
      <c r="J2" s="9"/>
      <c r="K2" s="9"/>
      <c r="L2" s="9"/>
    </row>
    <row r="3" ht="12.75">
      <c r="C3" s="1">
        <v>1.1574074074074073E-05</v>
      </c>
    </row>
    <row r="4" spans="2:13" ht="20.25">
      <c r="B4" s="13" t="s">
        <v>13</v>
      </c>
      <c r="H4" s="11"/>
      <c r="I4" s="11"/>
      <c r="J4" s="11"/>
      <c r="K4" s="11"/>
      <c r="M4" s="14"/>
    </row>
    <row r="5" spans="2:13" ht="15.75">
      <c r="B5" s="3" t="s">
        <v>7</v>
      </c>
      <c r="D5" s="52"/>
      <c r="M5" s="17"/>
    </row>
    <row r="6" ht="13.5" thickBot="1"/>
    <row r="7" spans="7:11" ht="13.5" thickBot="1">
      <c r="G7" s="131" t="s">
        <v>10</v>
      </c>
      <c r="H7" s="132"/>
      <c r="I7" s="132"/>
      <c r="J7" s="132"/>
      <c r="K7" s="133"/>
    </row>
    <row r="8" spans="1:13" s="25" customFormat="1" ht="13.5" customHeight="1">
      <c r="A8" s="96" t="s">
        <v>21</v>
      </c>
      <c r="B8" s="81" t="s">
        <v>0</v>
      </c>
      <c r="C8" s="83" t="s">
        <v>1</v>
      </c>
      <c r="D8" s="92" t="s">
        <v>20</v>
      </c>
      <c r="E8" s="94" t="s">
        <v>2</v>
      </c>
      <c r="F8" s="94"/>
      <c r="G8" s="100" t="s">
        <v>22</v>
      </c>
      <c r="H8" s="90" t="s">
        <v>4</v>
      </c>
      <c r="I8" s="88" t="s">
        <v>18</v>
      </c>
      <c r="J8" s="90" t="s">
        <v>3</v>
      </c>
      <c r="K8" s="90" t="s">
        <v>14</v>
      </c>
      <c r="L8" s="94" t="s">
        <v>5</v>
      </c>
      <c r="M8" s="98" t="s">
        <v>6</v>
      </c>
    </row>
    <row r="9" spans="1:13" s="25" customFormat="1" ht="13.5" customHeight="1" thickBot="1">
      <c r="A9" s="97"/>
      <c r="B9" s="129"/>
      <c r="C9" s="128"/>
      <c r="D9" s="125"/>
      <c r="E9" s="134"/>
      <c r="F9" s="134"/>
      <c r="G9" s="101"/>
      <c r="H9" s="108"/>
      <c r="I9" s="107"/>
      <c r="J9" s="108"/>
      <c r="K9" s="104"/>
      <c r="L9" s="104"/>
      <c r="M9" s="106"/>
    </row>
    <row r="10" spans="1:13" ht="12.75">
      <c r="A10" s="71">
        <v>1</v>
      </c>
      <c r="B10" s="73" t="s">
        <v>158</v>
      </c>
      <c r="C10" s="61" t="s">
        <v>159</v>
      </c>
      <c r="D10" s="63">
        <v>35103</v>
      </c>
      <c r="E10" s="65" t="s">
        <v>119</v>
      </c>
      <c r="F10" s="22" t="s">
        <v>8</v>
      </c>
      <c r="G10" s="26">
        <v>10.2</v>
      </c>
      <c r="H10" s="27">
        <v>1.53</v>
      </c>
      <c r="I10" s="26">
        <v>12.3</v>
      </c>
      <c r="J10" s="27">
        <v>4.41</v>
      </c>
      <c r="K10" s="28" t="s">
        <v>200</v>
      </c>
      <c r="L10" s="67">
        <f>SUM(G11:K11)</f>
        <v>2839</v>
      </c>
      <c r="M10" s="69" t="s">
        <v>120</v>
      </c>
    </row>
    <row r="11" spans="1:13" ht="13.5" thickBot="1">
      <c r="A11" s="109"/>
      <c r="B11" s="74"/>
      <c r="C11" s="62"/>
      <c r="D11" s="105"/>
      <c r="E11" s="66"/>
      <c r="F11" s="24" t="s">
        <v>9</v>
      </c>
      <c r="G11" s="29">
        <f>IF(ISBLANK(G10),"",INT(20.0479*(17-G10)^1.835))</f>
        <v>675</v>
      </c>
      <c r="H11" s="29">
        <f>IF(ISBLANK(H10),"",INT(1.84523*(H10*100-75)^1.348))</f>
        <v>655</v>
      </c>
      <c r="I11" s="29">
        <f>IF(ISBLANK(I10),"",INT(56.0211*(I10-1.5)^1.05))</f>
        <v>681</v>
      </c>
      <c r="J11" s="29">
        <f>IF(ISBLANK(J10),"",INT(0.188807*(J10*100-210)^1.41))</f>
        <v>406</v>
      </c>
      <c r="K11" s="30">
        <f>IF(ISBLANK(K10),"",INT(0.08713*(305.5-((K10+0.000462962962962963)/$C$3))^1.85))</f>
        <v>422</v>
      </c>
      <c r="L11" s="104"/>
      <c r="M11" s="70"/>
    </row>
    <row r="12" spans="1:13" ht="12.75">
      <c r="A12" s="71">
        <v>2</v>
      </c>
      <c r="B12" s="73" t="s">
        <v>95</v>
      </c>
      <c r="C12" s="61" t="s">
        <v>96</v>
      </c>
      <c r="D12" s="63">
        <v>35279</v>
      </c>
      <c r="E12" s="65" t="s">
        <v>89</v>
      </c>
      <c r="F12" s="22" t="s">
        <v>8</v>
      </c>
      <c r="G12" s="26">
        <v>10.54</v>
      </c>
      <c r="H12" s="27">
        <v>1.59</v>
      </c>
      <c r="I12" s="26">
        <v>9.63</v>
      </c>
      <c r="J12" s="26">
        <v>4.3</v>
      </c>
      <c r="K12" s="28" t="s">
        <v>201</v>
      </c>
      <c r="L12" s="67">
        <f>SUM(G13:K13)</f>
        <v>2687</v>
      </c>
      <c r="M12" s="124" t="s">
        <v>94</v>
      </c>
    </row>
    <row r="13" spans="1:13" ht="13.5" thickBot="1">
      <c r="A13" s="109"/>
      <c r="B13" s="74" t="s">
        <v>95</v>
      </c>
      <c r="C13" s="62" t="s">
        <v>96</v>
      </c>
      <c r="D13" s="105">
        <v>35279</v>
      </c>
      <c r="E13" s="66" t="s">
        <v>89</v>
      </c>
      <c r="F13" s="24" t="s">
        <v>9</v>
      </c>
      <c r="G13" s="29">
        <f>IF(ISBLANK(G12),"",INT(20.0479*(17-G12)^1.835))</f>
        <v>614</v>
      </c>
      <c r="H13" s="29">
        <f>IF(ISBLANK(H12),"",INT(1.84523*(H12*100-75)^1.348))</f>
        <v>724</v>
      </c>
      <c r="I13" s="29">
        <f>IF(ISBLANK(I12),"",INT(56.0211*(I12-1.5)^1.05))</f>
        <v>505</v>
      </c>
      <c r="J13" s="29">
        <f>IF(ISBLANK(J12),"",INT(0.188807*(J12*100-210)^1.41))</f>
        <v>379</v>
      </c>
      <c r="K13" s="30">
        <f>IF(ISBLANK(K12),"",INT(0.08713*(305.5-((K12+0.000462962962962963)/$C$3))^1.85))</f>
        <v>465</v>
      </c>
      <c r="L13" s="104"/>
      <c r="M13" s="70" t="s">
        <v>94</v>
      </c>
    </row>
    <row r="14" spans="1:13" ht="12.75">
      <c r="A14" s="71">
        <v>3</v>
      </c>
      <c r="B14" s="110" t="s">
        <v>73</v>
      </c>
      <c r="C14" s="112" t="s">
        <v>74</v>
      </c>
      <c r="D14" s="114" t="s">
        <v>75</v>
      </c>
      <c r="E14" s="65" t="s">
        <v>76</v>
      </c>
      <c r="F14" s="22" t="s">
        <v>8</v>
      </c>
      <c r="G14" s="26">
        <v>10.09</v>
      </c>
      <c r="H14" s="27">
        <v>1.47</v>
      </c>
      <c r="I14" s="26">
        <v>7.73</v>
      </c>
      <c r="J14" s="27">
        <v>4.43</v>
      </c>
      <c r="K14" s="28" t="s">
        <v>203</v>
      </c>
      <c r="L14" s="67">
        <f>SUM(G15:K15)</f>
        <v>2524</v>
      </c>
      <c r="M14" s="69" t="s">
        <v>86</v>
      </c>
    </row>
    <row r="15" spans="1:13" ht="13.5" thickBot="1">
      <c r="A15" s="109"/>
      <c r="B15" s="111"/>
      <c r="C15" s="113"/>
      <c r="D15" s="115"/>
      <c r="E15" s="66"/>
      <c r="F15" s="24" t="s">
        <v>9</v>
      </c>
      <c r="G15" s="29">
        <f>IF(ISBLANK(G14),"",INT(20.0479*(17-G14)^1.835))</f>
        <v>695</v>
      </c>
      <c r="H15" s="29">
        <f>IF(ISBLANK(H14),"",INT(1.84523*(H14*100-75)^1.348))</f>
        <v>588</v>
      </c>
      <c r="I15" s="29">
        <f>IF(ISBLANK(I14),"",INT(56.0211*(I14-1.5)^1.05))</f>
        <v>382</v>
      </c>
      <c r="J15" s="29">
        <f>IF(ISBLANK(J14),"",INT(0.188807*(J14*100-210)^1.41))</f>
        <v>411</v>
      </c>
      <c r="K15" s="30">
        <f>IF(ISBLANK(K14),"",INT(0.08713*(305.5-((K14+0.000462962962962963)/$C$3))^1.85))</f>
        <v>448</v>
      </c>
      <c r="L15" s="104"/>
      <c r="M15" s="70"/>
    </row>
    <row r="16" spans="1:13" ht="12.75">
      <c r="A16" s="71">
        <v>4</v>
      </c>
      <c r="B16" s="73" t="s">
        <v>160</v>
      </c>
      <c r="C16" s="135" t="s">
        <v>161</v>
      </c>
      <c r="D16" s="63">
        <v>35872</v>
      </c>
      <c r="E16" s="65" t="s">
        <v>119</v>
      </c>
      <c r="F16" s="22" t="s">
        <v>8</v>
      </c>
      <c r="G16" s="26">
        <v>10.88</v>
      </c>
      <c r="H16" s="26">
        <v>1.7</v>
      </c>
      <c r="I16" s="26">
        <v>7.48</v>
      </c>
      <c r="J16" s="27">
        <v>4.33</v>
      </c>
      <c r="K16" s="28" t="s">
        <v>202</v>
      </c>
      <c r="L16" s="67">
        <f>SUM(G17:K17)</f>
        <v>2519</v>
      </c>
      <c r="M16" s="69" t="s">
        <v>120</v>
      </c>
    </row>
    <row r="17" spans="1:13" ht="13.5" thickBot="1">
      <c r="A17" s="109"/>
      <c r="B17" s="74"/>
      <c r="C17" s="62"/>
      <c r="D17" s="105"/>
      <c r="E17" s="66"/>
      <c r="F17" s="24" t="s">
        <v>9</v>
      </c>
      <c r="G17" s="29">
        <f>IF(ISBLANK(G16),"",INT(20.0479*(17-G16)^1.835))</f>
        <v>556</v>
      </c>
      <c r="H17" s="29">
        <f>IF(ISBLANK(H16),"",INT(1.84523*(H16*100-75)^1.348))</f>
        <v>855</v>
      </c>
      <c r="I17" s="29">
        <f>IF(ISBLANK(I16),"",INT(56.0211*(I16-1.5)^1.05))</f>
        <v>366</v>
      </c>
      <c r="J17" s="29">
        <f>IF(ISBLANK(J16),"",INT(0.188807*(J16*100-210)^1.41))</f>
        <v>386</v>
      </c>
      <c r="K17" s="30">
        <f>IF(ISBLANK(K16),"",INT(0.08713*(305.5-((K16+0.000462962962962963)/$C$3))^1.85))</f>
        <v>356</v>
      </c>
      <c r="L17" s="104"/>
      <c r="M17" s="70"/>
    </row>
    <row r="18" spans="1:13" ht="12.75">
      <c r="A18" s="71">
        <v>5</v>
      </c>
      <c r="B18" s="118" t="s">
        <v>80</v>
      </c>
      <c r="C18" s="130" t="s">
        <v>92</v>
      </c>
      <c r="D18" s="126">
        <v>35212</v>
      </c>
      <c r="E18" s="123" t="s">
        <v>89</v>
      </c>
      <c r="F18" s="48" t="s">
        <v>8</v>
      </c>
      <c r="G18" s="49">
        <v>11.1</v>
      </c>
      <c r="H18" s="49">
        <v>1.3</v>
      </c>
      <c r="I18" s="49">
        <v>11.65</v>
      </c>
      <c r="J18" s="50">
        <v>4.13</v>
      </c>
      <c r="K18" s="51" t="s">
        <v>204</v>
      </c>
      <c r="L18" s="127">
        <f>SUM(G19:K19)</f>
        <v>2269</v>
      </c>
      <c r="M18" s="124" t="s">
        <v>94</v>
      </c>
    </row>
    <row r="19" spans="1:13" ht="13.5" thickBot="1">
      <c r="A19" s="109"/>
      <c r="B19" s="74" t="s">
        <v>95</v>
      </c>
      <c r="C19" s="62" t="s">
        <v>96</v>
      </c>
      <c r="D19" s="105">
        <v>35279</v>
      </c>
      <c r="E19" s="66" t="s">
        <v>89</v>
      </c>
      <c r="F19" s="24" t="s">
        <v>9</v>
      </c>
      <c r="G19" s="29">
        <f>IF(ISBLANK(G18),"",INT(20.0479*(17-G18)^1.835))</f>
        <v>520</v>
      </c>
      <c r="H19" s="29">
        <f>IF(ISBLANK(H18),"",INT(1.84523*(H18*100-75)^1.348))</f>
        <v>409</v>
      </c>
      <c r="I19" s="29">
        <f>IF(ISBLANK(I18),"",INT(56.0211*(I18-1.5)^1.05))</f>
        <v>638</v>
      </c>
      <c r="J19" s="29">
        <f>IF(ISBLANK(J18),"",INT(0.188807*(J18*100-210)^1.41))</f>
        <v>338</v>
      </c>
      <c r="K19" s="30">
        <f>IF(ISBLANK(K18),"",INT(0.08713*(305.5-((K18+0.000462962962962963)/$C$3))^1.85))</f>
        <v>364</v>
      </c>
      <c r="L19" s="104"/>
      <c r="M19" s="70" t="s">
        <v>94</v>
      </c>
    </row>
    <row r="20" spans="1:13" ht="12.75">
      <c r="A20" s="71">
        <v>6</v>
      </c>
      <c r="B20" s="73" t="s">
        <v>183</v>
      </c>
      <c r="C20" s="61" t="s">
        <v>184</v>
      </c>
      <c r="D20" s="63">
        <v>35089</v>
      </c>
      <c r="E20" s="65" t="s">
        <v>76</v>
      </c>
      <c r="F20" s="22" t="s">
        <v>8</v>
      </c>
      <c r="G20" s="26">
        <v>11.18</v>
      </c>
      <c r="H20" s="27">
        <v>1.38</v>
      </c>
      <c r="I20" s="26">
        <v>9.19</v>
      </c>
      <c r="J20" s="27">
        <v>4.05</v>
      </c>
      <c r="K20" s="28" t="s">
        <v>207</v>
      </c>
      <c r="L20" s="67">
        <f>SUM(G21:K21)</f>
        <v>2247</v>
      </c>
      <c r="M20" s="69" t="s">
        <v>86</v>
      </c>
    </row>
    <row r="21" spans="1:13" ht="13.5" thickBot="1">
      <c r="A21" s="109"/>
      <c r="B21" s="74"/>
      <c r="C21" s="62"/>
      <c r="D21" s="105"/>
      <c r="E21" s="66"/>
      <c r="F21" s="24" t="s">
        <v>9</v>
      </c>
      <c r="G21" s="29">
        <f>IF(ISBLANK(G20),"",INT(20.0479*(17-G20)^1.835))</f>
        <v>507</v>
      </c>
      <c r="H21" s="29">
        <f>IF(ISBLANK(H20),"",INT(1.84523*(H20*100-75)^1.348))</f>
        <v>491</v>
      </c>
      <c r="I21" s="29">
        <f>IF(ISBLANK(I20),"",INT(56.0211*(I20-1.5)^1.05))</f>
        <v>477</v>
      </c>
      <c r="J21" s="29">
        <f>IF(ISBLANK(J20),"",INT(0.188807*(J20*100-210)^1.41))</f>
        <v>319</v>
      </c>
      <c r="K21" s="30">
        <f>IF(ISBLANK(K20),"",INT(0.08713*(305.5-((K20+0.000462962962962963)/$C$3))^1.85))</f>
        <v>453</v>
      </c>
      <c r="L21" s="104"/>
      <c r="M21" s="70"/>
    </row>
    <row r="22" spans="1:13" ht="12.75">
      <c r="A22" s="71">
        <v>7</v>
      </c>
      <c r="B22" s="73" t="s">
        <v>177</v>
      </c>
      <c r="C22" s="61" t="s">
        <v>178</v>
      </c>
      <c r="D22" s="63">
        <v>35178</v>
      </c>
      <c r="E22" s="65" t="s">
        <v>179</v>
      </c>
      <c r="F22" s="22" t="s">
        <v>8</v>
      </c>
      <c r="G22" s="26">
        <v>11.27</v>
      </c>
      <c r="H22" s="26">
        <v>1.3</v>
      </c>
      <c r="I22" s="26">
        <v>10.68</v>
      </c>
      <c r="J22" s="27">
        <v>4.26</v>
      </c>
      <c r="K22" s="28" t="s">
        <v>205</v>
      </c>
      <c r="L22" s="67">
        <f>SUM(G23:K23)</f>
        <v>2171</v>
      </c>
      <c r="M22" s="69" t="s">
        <v>180</v>
      </c>
    </row>
    <row r="23" spans="1:13" ht="13.5" thickBot="1">
      <c r="A23" s="109"/>
      <c r="B23" s="74"/>
      <c r="C23" s="62"/>
      <c r="D23" s="105"/>
      <c r="E23" s="66"/>
      <c r="F23" s="24" t="s">
        <v>9</v>
      </c>
      <c r="G23" s="29">
        <f>IF(ISBLANK(G22),"",INT(20.0479*(17-G22)^1.835))</f>
        <v>493</v>
      </c>
      <c r="H23" s="29">
        <f>IF(ISBLANK(H22),"",INT(1.84523*(H22*100-75)^1.348))</f>
        <v>409</v>
      </c>
      <c r="I23" s="29">
        <f>IF(ISBLANK(I22),"",INT(56.0211*(I22-1.5)^1.05))</f>
        <v>574</v>
      </c>
      <c r="J23" s="29">
        <f>IF(ISBLANK(J22),"",INT(0.188807*(J22*100-210)^1.41))</f>
        <v>369</v>
      </c>
      <c r="K23" s="30">
        <f>IF(ISBLANK(K22),"",INT(0.08713*(305.5-((K22+0.000462962962962963)/$C$3))^1.85))</f>
        <v>326</v>
      </c>
      <c r="L23" s="104"/>
      <c r="M23" s="70"/>
    </row>
    <row r="24" spans="1:13" ht="12.75">
      <c r="A24" s="71">
        <v>8</v>
      </c>
      <c r="B24" s="110" t="s">
        <v>80</v>
      </c>
      <c r="C24" s="112" t="s">
        <v>81</v>
      </c>
      <c r="D24" s="114" t="s">
        <v>82</v>
      </c>
      <c r="E24" s="65" t="s">
        <v>76</v>
      </c>
      <c r="F24" s="22" t="s">
        <v>8</v>
      </c>
      <c r="G24" s="26">
        <v>10.93</v>
      </c>
      <c r="H24" s="26">
        <v>1.3</v>
      </c>
      <c r="I24" s="26">
        <v>8.58</v>
      </c>
      <c r="J24" s="27">
        <v>4.27</v>
      </c>
      <c r="K24" s="28" t="s">
        <v>208</v>
      </c>
      <c r="L24" s="116">
        <f>SUM(G25:K25)</f>
        <v>2078</v>
      </c>
      <c r="M24" s="69" t="s">
        <v>86</v>
      </c>
    </row>
    <row r="25" spans="1:13" ht="13.5" thickBot="1">
      <c r="A25" s="109"/>
      <c r="B25" s="111"/>
      <c r="C25" s="113"/>
      <c r="D25" s="115"/>
      <c r="E25" s="66"/>
      <c r="F25" s="24" t="s">
        <v>9</v>
      </c>
      <c r="G25" s="29">
        <f>IF(ISBLANK(G24),"",INT(20.0479*(17-G24)^1.835))</f>
        <v>548</v>
      </c>
      <c r="H25" s="29">
        <f>IF(ISBLANK(H24),"",INT(1.84523*(H24*100-75)^1.348))</f>
        <v>409</v>
      </c>
      <c r="I25" s="29">
        <f>IF(ISBLANK(I24),"",INT(56.0211*(I24-1.5)^1.05))</f>
        <v>437</v>
      </c>
      <c r="J25" s="29">
        <f>IF(ISBLANK(J24),"",INT(0.188807*(J24*100-210)^1.41))</f>
        <v>371</v>
      </c>
      <c r="K25" s="30">
        <f>IF(ISBLANK(K24),"",INT(0.08713*(305.5-((K24+0.000462962962962963)/$C$3))^1.85))</f>
        <v>313</v>
      </c>
      <c r="L25" s="117"/>
      <c r="M25" s="70"/>
    </row>
    <row r="26" spans="1:13" ht="12.75">
      <c r="A26" s="71">
        <v>9</v>
      </c>
      <c r="B26" s="73" t="s">
        <v>166</v>
      </c>
      <c r="C26" s="61" t="s">
        <v>167</v>
      </c>
      <c r="D26" s="63">
        <v>35480</v>
      </c>
      <c r="E26" s="65" t="s">
        <v>119</v>
      </c>
      <c r="F26" s="22" t="s">
        <v>8</v>
      </c>
      <c r="G26" s="26">
        <v>11.96</v>
      </c>
      <c r="H26" s="27">
        <v>1.41</v>
      </c>
      <c r="I26" s="26">
        <v>6.87</v>
      </c>
      <c r="J26" s="27">
        <v>4.25</v>
      </c>
      <c r="K26" s="28" t="s">
        <v>209</v>
      </c>
      <c r="L26" s="67">
        <f>SUM(G27:K27)</f>
        <v>2032</v>
      </c>
      <c r="M26" s="69" t="s">
        <v>165</v>
      </c>
    </row>
    <row r="27" spans="1:13" ht="13.5" thickBot="1">
      <c r="A27" s="109"/>
      <c r="B27" s="74"/>
      <c r="C27" s="62"/>
      <c r="D27" s="105"/>
      <c r="E27" s="66"/>
      <c r="F27" s="24" t="s">
        <v>9</v>
      </c>
      <c r="G27" s="29">
        <f>IF(ISBLANK(G26),"",INT(20.0479*(17-G26)^1.835))</f>
        <v>389</v>
      </c>
      <c r="H27" s="29">
        <f>IF(ISBLANK(H26),"",INT(1.84523*(H26*100-75)^1.348))</f>
        <v>523</v>
      </c>
      <c r="I27" s="29">
        <f>IF(ISBLANK(I26),"",INT(56.0211*(I26-1.5)^1.05))</f>
        <v>327</v>
      </c>
      <c r="J27" s="29">
        <f>IF(ISBLANK(J26),"",INT(0.188807*(J26*100-210)^1.41))</f>
        <v>367</v>
      </c>
      <c r="K27" s="30">
        <f>IF(ISBLANK(K26),"",INT(0.08713*(305.5-((K26+0.000462962962962963)/$C$3))^1.85))</f>
        <v>426</v>
      </c>
      <c r="L27" s="104"/>
      <c r="M27" s="70"/>
    </row>
    <row r="28" spans="1:13" ht="12.75">
      <c r="A28" s="71">
        <v>10</v>
      </c>
      <c r="B28" s="110" t="s">
        <v>77</v>
      </c>
      <c r="C28" s="112" t="s">
        <v>78</v>
      </c>
      <c r="D28" s="114" t="s">
        <v>79</v>
      </c>
      <c r="E28" s="65" t="s">
        <v>76</v>
      </c>
      <c r="F28" s="22" t="s">
        <v>8</v>
      </c>
      <c r="G28" s="26">
        <v>11.89</v>
      </c>
      <c r="H28" s="27">
        <v>1.15</v>
      </c>
      <c r="I28" s="26">
        <v>6.88</v>
      </c>
      <c r="J28" s="27">
        <v>4.38</v>
      </c>
      <c r="K28" s="28" t="s">
        <v>210</v>
      </c>
      <c r="L28" s="67">
        <f>SUM(G29:K29)</f>
        <v>1825</v>
      </c>
      <c r="M28" s="69" t="s">
        <v>86</v>
      </c>
    </row>
    <row r="29" spans="1:13" ht="13.5" thickBot="1">
      <c r="A29" s="109"/>
      <c r="B29" s="111"/>
      <c r="C29" s="113"/>
      <c r="D29" s="115"/>
      <c r="E29" s="66"/>
      <c r="F29" s="24" t="s">
        <v>9</v>
      </c>
      <c r="G29" s="29">
        <f>IF(ISBLANK(G28),"",INT(20.0479*(17-G28)^1.835))</f>
        <v>399</v>
      </c>
      <c r="H29" s="29">
        <f>IF(ISBLANK(H28),"",INT(1.84523*(H28*100-75)^1.348))</f>
        <v>266</v>
      </c>
      <c r="I29" s="29">
        <f>IF(ISBLANK(I28),"",INT(56.0211*(I28-1.5)^1.05))</f>
        <v>327</v>
      </c>
      <c r="J29" s="29">
        <f>IF(ISBLANK(J28),"",INT(0.188807*(J28*100-210)^1.41))</f>
        <v>398</v>
      </c>
      <c r="K29" s="30">
        <f>IF(ISBLANK(K28),"",INT(0.08713*(305.5-((K28+0.000462962962962963)/$C$3))^1.85))</f>
        <v>435</v>
      </c>
      <c r="L29" s="104"/>
      <c r="M29" s="70"/>
    </row>
    <row r="30" spans="1:13" ht="12.75">
      <c r="A30" s="71">
        <v>11</v>
      </c>
      <c r="B30" s="73" t="s">
        <v>156</v>
      </c>
      <c r="C30" s="61" t="s">
        <v>157</v>
      </c>
      <c r="D30" s="63">
        <v>35194</v>
      </c>
      <c r="E30" s="65" t="s">
        <v>119</v>
      </c>
      <c r="F30" s="22" t="s">
        <v>8</v>
      </c>
      <c r="G30" s="26">
        <v>10.62</v>
      </c>
      <c r="H30" s="26">
        <v>1.3</v>
      </c>
      <c r="I30" s="26">
        <v>9.02</v>
      </c>
      <c r="J30" s="26">
        <v>4.1</v>
      </c>
      <c r="K30" s="28" t="s">
        <v>206</v>
      </c>
      <c r="L30" s="67">
        <f>SUM(G31:K31)</f>
        <v>1806</v>
      </c>
      <c r="M30" s="69" t="s">
        <v>120</v>
      </c>
    </row>
    <row r="31" spans="1:13" ht="13.5" thickBot="1">
      <c r="A31" s="109"/>
      <c r="B31" s="74"/>
      <c r="C31" s="62"/>
      <c r="D31" s="105"/>
      <c r="E31" s="66"/>
      <c r="F31" s="24" t="s">
        <v>9</v>
      </c>
      <c r="G31" s="29">
        <f>IF(ISBLANK(G30),"",INT(20.0479*(17-G30)^1.835))</f>
        <v>601</v>
      </c>
      <c r="H31" s="29">
        <f>IF(ISBLANK(H30),"",INT(1.84523*(H30*100-75)^1.348))</f>
        <v>409</v>
      </c>
      <c r="I31" s="29">
        <f>IF(ISBLANK(I30),"",INT(56.0211*(I30-1.5)^1.05))</f>
        <v>465</v>
      </c>
      <c r="J31" s="29">
        <f>IF(ISBLANK(J30),"",INT(0.188807*(J30*100-210)^1.41))</f>
        <v>331</v>
      </c>
      <c r="K31" s="30"/>
      <c r="L31" s="104"/>
      <c r="M31" s="70"/>
    </row>
    <row r="32" spans="1:13" ht="12.75">
      <c r="A32" s="71"/>
      <c r="B32" s="73" t="s">
        <v>57</v>
      </c>
      <c r="C32" s="61" t="s">
        <v>58</v>
      </c>
      <c r="D32" s="63" t="s">
        <v>56</v>
      </c>
      <c r="E32" s="65" t="s">
        <v>42</v>
      </c>
      <c r="F32" s="22" t="s">
        <v>8</v>
      </c>
      <c r="G32" s="26">
        <v>10.79</v>
      </c>
      <c r="H32" s="26">
        <v>1.5</v>
      </c>
      <c r="I32" s="26">
        <v>8.81</v>
      </c>
      <c r="J32" s="27">
        <v>4.58</v>
      </c>
      <c r="K32" s="28" t="s">
        <v>198</v>
      </c>
      <c r="L32" s="67"/>
      <c r="M32" s="69" t="s">
        <v>52</v>
      </c>
    </row>
    <row r="33" spans="1:13" ht="13.5" thickBot="1">
      <c r="A33" s="109"/>
      <c r="B33" s="74"/>
      <c r="C33" s="62"/>
      <c r="D33" s="105"/>
      <c r="E33" s="66"/>
      <c r="F33" s="24" t="s">
        <v>9</v>
      </c>
      <c r="G33" s="29">
        <f>IF(ISBLANK(G32),"",INT(20.0479*(17-G32)^1.835))</f>
        <v>571</v>
      </c>
      <c r="H33" s="29">
        <f>IF(ISBLANK(H32),"",INT(1.84523*(H32*100-75)^1.348))</f>
        <v>621</v>
      </c>
      <c r="I33" s="29">
        <f>IF(ISBLANK(I32),"",INT(56.0211*(I32-1.5)^1.05))</f>
        <v>452</v>
      </c>
      <c r="J33" s="29">
        <f>IF(ISBLANK(J32),"",INT(0.188807*(J32*100-210)^1.41))</f>
        <v>448</v>
      </c>
      <c r="K33" s="30"/>
      <c r="L33" s="68"/>
      <c r="M33" s="70"/>
    </row>
    <row r="34" spans="1:13" ht="12.75">
      <c r="A34" s="71"/>
      <c r="B34" s="73" t="s">
        <v>54</v>
      </c>
      <c r="C34" s="61" t="s">
        <v>55</v>
      </c>
      <c r="D34" s="63" t="s">
        <v>53</v>
      </c>
      <c r="E34" s="65" t="s">
        <v>42</v>
      </c>
      <c r="F34" s="22" t="s">
        <v>8</v>
      </c>
      <c r="G34" s="26">
        <v>10.41</v>
      </c>
      <c r="H34" s="27">
        <v>1.53</v>
      </c>
      <c r="I34" s="26">
        <v>8.85</v>
      </c>
      <c r="J34" s="27">
        <v>4.09</v>
      </c>
      <c r="K34" s="28" t="s">
        <v>198</v>
      </c>
      <c r="L34" s="67"/>
      <c r="M34" s="69" t="s">
        <v>52</v>
      </c>
    </row>
    <row r="35" spans="1:13" ht="13.5" thickBot="1">
      <c r="A35" s="109"/>
      <c r="B35" s="74"/>
      <c r="C35" s="62"/>
      <c r="D35" s="105"/>
      <c r="E35" s="66"/>
      <c r="F35" s="24" t="s">
        <v>9</v>
      </c>
      <c r="G35" s="29">
        <f>IF(ISBLANK(G34),"",INT(20.0479*(17-G34)^1.835))</f>
        <v>637</v>
      </c>
      <c r="H35" s="29">
        <f>IF(ISBLANK(H34),"",INT(1.84523*(H34*100-75)^1.348))</f>
        <v>655</v>
      </c>
      <c r="I35" s="29">
        <f>IF(ISBLANK(I34),"",INT(56.0211*(I34-1.5)^1.05))</f>
        <v>454</v>
      </c>
      <c r="J35" s="29">
        <f>IF(ISBLANK(J34),"",INT(0.188807*(J34*100-210)^1.41))</f>
        <v>329</v>
      </c>
      <c r="K35" s="30"/>
      <c r="L35" s="68"/>
      <c r="M35" s="70"/>
    </row>
    <row r="36" spans="1:13" ht="12.75">
      <c r="A36" s="71"/>
      <c r="B36" s="118" t="s">
        <v>83</v>
      </c>
      <c r="C36" s="120" t="s">
        <v>84</v>
      </c>
      <c r="D36" s="121" t="s">
        <v>85</v>
      </c>
      <c r="E36" s="123" t="s">
        <v>76</v>
      </c>
      <c r="F36" s="48" t="s">
        <v>8</v>
      </c>
      <c r="G36" s="49">
        <v>12.25</v>
      </c>
      <c r="H36" s="50">
        <v>1.25</v>
      </c>
      <c r="I36" s="49">
        <v>7.87</v>
      </c>
      <c r="J36" s="50">
        <v>4.38</v>
      </c>
      <c r="K36" s="51" t="s">
        <v>198</v>
      </c>
      <c r="L36" s="67"/>
      <c r="M36" s="124" t="s">
        <v>86</v>
      </c>
    </row>
    <row r="37" spans="1:13" ht="13.5" thickBot="1">
      <c r="A37" s="109"/>
      <c r="B37" s="119"/>
      <c r="C37" s="119"/>
      <c r="D37" s="122"/>
      <c r="E37" s="66"/>
      <c r="F37" s="24" t="s">
        <v>9</v>
      </c>
      <c r="G37" s="29">
        <f>IF(ISBLANK(G36),"",INT(20.0479*(17-G36)^1.835))</f>
        <v>349</v>
      </c>
      <c r="H37" s="29">
        <f>IF(ISBLANK(H36),"",INT(1.84523*(H36*100-75)^1.348))</f>
        <v>359</v>
      </c>
      <c r="I37" s="29">
        <f>IF(ISBLANK(I36),"",INT(56.0211*(I36-1.5)^1.05))</f>
        <v>391</v>
      </c>
      <c r="J37" s="29">
        <f>IF(ISBLANK(J36),"",INT(0.188807*(J36*100-210)^1.41))</f>
        <v>398</v>
      </c>
      <c r="K37" s="30"/>
      <c r="L37" s="68"/>
      <c r="M37" s="70"/>
    </row>
    <row r="38" spans="1:13" ht="12.75">
      <c r="A38" s="71"/>
      <c r="B38" s="73" t="s">
        <v>162</v>
      </c>
      <c r="C38" s="61" t="s">
        <v>163</v>
      </c>
      <c r="D38" s="63">
        <v>35921</v>
      </c>
      <c r="E38" s="65" t="s">
        <v>119</v>
      </c>
      <c r="F38" s="22" t="s">
        <v>8</v>
      </c>
      <c r="G38" s="26">
        <v>13.61</v>
      </c>
      <c r="H38" s="26">
        <v>1.1</v>
      </c>
      <c r="I38" s="26">
        <v>4.14</v>
      </c>
      <c r="J38" s="27">
        <v>3.46</v>
      </c>
      <c r="K38" s="28" t="s">
        <v>198</v>
      </c>
      <c r="L38" s="67"/>
      <c r="M38" s="69" t="s">
        <v>120</v>
      </c>
    </row>
    <row r="39" spans="1:13" ht="13.5" thickBot="1">
      <c r="A39" s="72"/>
      <c r="B39" s="74"/>
      <c r="C39" s="62"/>
      <c r="D39" s="105"/>
      <c r="E39" s="66"/>
      <c r="F39" s="24" t="s">
        <v>9</v>
      </c>
      <c r="G39" s="29">
        <f>IF(ISBLANK(G38),"",INT(20.0479*(17-G38)^1.835))</f>
        <v>188</v>
      </c>
      <c r="H39" s="29">
        <f>IF(ISBLANK(H38),"",INT(1.84523*(H38*100-75)^1.348))</f>
        <v>222</v>
      </c>
      <c r="I39" s="29">
        <f>IF(ISBLANK(I38),"",INT(56.0211*(I38-1.5)^1.05))</f>
        <v>155</v>
      </c>
      <c r="J39" s="29">
        <f>IF(ISBLANK(J38),"",INT(0.188807*(J38*100-210)^1.41))</f>
        <v>192</v>
      </c>
      <c r="K39" s="30"/>
      <c r="L39" s="68"/>
      <c r="M39" s="70"/>
    </row>
  </sheetData>
  <sheetProtection/>
  <mergeCells count="119">
    <mergeCell ref="M22:M23"/>
    <mergeCell ref="A26:A27"/>
    <mergeCell ref="B26:B27"/>
    <mergeCell ref="M20:M21"/>
    <mergeCell ref="A20:A21"/>
    <mergeCell ref="B20:B21"/>
    <mergeCell ref="C20:C21"/>
    <mergeCell ref="D20:D21"/>
    <mergeCell ref="E20:E21"/>
    <mergeCell ref="L20:L21"/>
    <mergeCell ref="A22:A23"/>
    <mergeCell ref="B22:B23"/>
    <mergeCell ref="C22:C23"/>
    <mergeCell ref="D22:D23"/>
    <mergeCell ref="E22:E23"/>
    <mergeCell ref="L22:L23"/>
    <mergeCell ref="D26:D27"/>
    <mergeCell ref="E26:E27"/>
    <mergeCell ref="L26:L27"/>
    <mergeCell ref="M38:M39"/>
    <mergeCell ref="A38:A39"/>
    <mergeCell ref="B38:B39"/>
    <mergeCell ref="C38:C39"/>
    <mergeCell ref="D38:D39"/>
    <mergeCell ref="E38:E39"/>
    <mergeCell ref="M26:M27"/>
    <mergeCell ref="M10:M11"/>
    <mergeCell ref="A16:A17"/>
    <mergeCell ref="B16:B17"/>
    <mergeCell ref="C16:C17"/>
    <mergeCell ref="D16:D17"/>
    <mergeCell ref="E16:E17"/>
    <mergeCell ref="L16:L17"/>
    <mergeCell ref="M16:M17"/>
    <mergeCell ref="A10:A11"/>
    <mergeCell ref="L10:L11"/>
    <mergeCell ref="G7:K7"/>
    <mergeCell ref="E8:E9"/>
    <mergeCell ref="F8:F9"/>
    <mergeCell ref="H8:H9"/>
    <mergeCell ref="L38:L39"/>
    <mergeCell ref="D30:D31"/>
    <mergeCell ref="E30:E31"/>
    <mergeCell ref="D32:D33"/>
    <mergeCell ref="E32:E33"/>
    <mergeCell ref="D28:D29"/>
    <mergeCell ref="B10:B11"/>
    <mergeCell ref="C10:C11"/>
    <mergeCell ref="D10:D11"/>
    <mergeCell ref="E10:E11"/>
    <mergeCell ref="C26:C27"/>
    <mergeCell ref="A34:A35"/>
    <mergeCell ref="L34:L35"/>
    <mergeCell ref="A32:A33"/>
    <mergeCell ref="B32:B33"/>
    <mergeCell ref="C32:C33"/>
    <mergeCell ref="E34:E35"/>
    <mergeCell ref="A8:A9"/>
    <mergeCell ref="B8:B9"/>
    <mergeCell ref="L30:L31"/>
    <mergeCell ref="M30:M31"/>
    <mergeCell ref="A30:A31"/>
    <mergeCell ref="B30:B31"/>
    <mergeCell ref="C30:C31"/>
    <mergeCell ref="C18:C19"/>
    <mergeCell ref="B28:B29"/>
    <mergeCell ref="C28:C29"/>
    <mergeCell ref="A18:A19"/>
    <mergeCell ref="B18:B19"/>
    <mergeCell ref="C8:C9"/>
    <mergeCell ref="E12:E13"/>
    <mergeCell ref="L12:L13"/>
    <mergeCell ref="M12:M13"/>
    <mergeCell ref="A12:A13"/>
    <mergeCell ref="B12:B13"/>
    <mergeCell ref="C12:C13"/>
    <mergeCell ref="D12:D13"/>
    <mergeCell ref="M36:M37"/>
    <mergeCell ref="E28:E29"/>
    <mergeCell ref="D8:D9"/>
    <mergeCell ref="D18:D19"/>
    <mergeCell ref="E18:E19"/>
    <mergeCell ref="L18:L19"/>
    <mergeCell ref="M18:M19"/>
    <mergeCell ref="L28:L29"/>
    <mergeCell ref="M28:M29"/>
    <mergeCell ref="M24:M25"/>
    <mergeCell ref="A36:A37"/>
    <mergeCell ref="B36:B37"/>
    <mergeCell ref="C36:C37"/>
    <mergeCell ref="D36:D37"/>
    <mergeCell ref="E36:E37"/>
    <mergeCell ref="L36:L37"/>
    <mergeCell ref="A24:A25"/>
    <mergeCell ref="B24:B25"/>
    <mergeCell ref="C24:C25"/>
    <mergeCell ref="D24:D25"/>
    <mergeCell ref="E24:E25"/>
    <mergeCell ref="L24:L25"/>
    <mergeCell ref="A28:A29"/>
    <mergeCell ref="B34:B35"/>
    <mergeCell ref="C34:C35"/>
    <mergeCell ref="M32:M33"/>
    <mergeCell ref="A14:A15"/>
    <mergeCell ref="B14:B15"/>
    <mergeCell ref="C14:C15"/>
    <mergeCell ref="D14:D15"/>
    <mergeCell ref="E14:E15"/>
    <mergeCell ref="L14:L15"/>
    <mergeCell ref="L32:L33"/>
    <mergeCell ref="M14:M15"/>
    <mergeCell ref="K8:K9"/>
    <mergeCell ref="L8:L9"/>
    <mergeCell ref="D34:D35"/>
    <mergeCell ref="G8:G9"/>
    <mergeCell ref="M8:M9"/>
    <mergeCell ref="I8:I9"/>
    <mergeCell ref="J8:J9"/>
    <mergeCell ref="M34:M35"/>
  </mergeCells>
  <printOptions horizontalCentered="1"/>
  <pageMargins left="0.7480314960629921" right="0.7480314960629921" top="0.23" bottom="0.1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11" customWidth="1"/>
    <col min="2" max="2" width="11.00390625" style="11" customWidth="1"/>
    <col min="3" max="3" width="14.421875" style="11" bestFit="1" customWidth="1"/>
    <col min="4" max="4" width="10.7109375" style="11" bestFit="1" customWidth="1"/>
    <col min="5" max="5" width="12.00390625" style="11" customWidth="1"/>
    <col min="6" max="6" width="5.00390625" style="12" customWidth="1"/>
    <col min="7" max="10" width="6.140625" style="12" customWidth="1"/>
    <col min="11" max="11" width="8.140625" style="12" bestFit="1" customWidth="1"/>
    <col min="12" max="12" width="9.00390625" style="11" bestFit="1" customWidth="1"/>
    <col min="13" max="13" width="12.8515625" style="11" bestFit="1" customWidth="1"/>
    <col min="14" max="16384" width="9.140625" style="11" customWidth="1"/>
  </cols>
  <sheetData>
    <row r="1" spans="1:10" s="3" customFormat="1" ht="15.75">
      <c r="A1" s="3" t="s">
        <v>33</v>
      </c>
      <c r="C1" s="4"/>
      <c r="D1" s="5"/>
      <c r="E1" s="6"/>
      <c r="F1" s="6"/>
      <c r="G1" s="7"/>
      <c r="H1" s="8"/>
      <c r="I1" s="8"/>
      <c r="J1" s="9"/>
    </row>
    <row r="2" spans="1:12" s="3" customFormat="1" ht="15.75">
      <c r="A2" s="3" t="s">
        <v>36</v>
      </c>
      <c r="C2" s="4"/>
      <c r="D2" s="5"/>
      <c r="E2" s="6"/>
      <c r="F2" s="7"/>
      <c r="G2" s="7"/>
      <c r="H2" s="8"/>
      <c r="I2" s="8"/>
      <c r="J2" s="9"/>
      <c r="K2" s="9"/>
      <c r="L2" s="9"/>
    </row>
    <row r="3" ht="12.75">
      <c r="D3" s="1">
        <v>1.1574074074074073E-05</v>
      </c>
    </row>
    <row r="4" spans="2:13" ht="20.25">
      <c r="B4" s="13" t="s">
        <v>15</v>
      </c>
      <c r="H4" s="11"/>
      <c r="I4" s="11"/>
      <c r="J4" s="11"/>
      <c r="K4" s="11"/>
      <c r="M4" s="14"/>
    </row>
    <row r="5" spans="2:13" ht="15.75">
      <c r="B5" s="3" t="s">
        <v>7</v>
      </c>
      <c r="D5" s="16"/>
      <c r="M5" s="17"/>
    </row>
    <row r="6" ht="13.5" thickBot="1"/>
    <row r="7" spans="7:11" ht="13.5" thickBot="1">
      <c r="G7" s="131" t="s">
        <v>10</v>
      </c>
      <c r="H7" s="132"/>
      <c r="I7" s="132"/>
      <c r="J7" s="132"/>
      <c r="K7" s="133"/>
    </row>
    <row r="8" spans="1:13" s="25" customFormat="1" ht="13.5" customHeight="1">
      <c r="A8" s="96" t="s">
        <v>21</v>
      </c>
      <c r="B8" s="81" t="s">
        <v>0</v>
      </c>
      <c r="C8" s="83" t="s">
        <v>1</v>
      </c>
      <c r="D8" s="92" t="s">
        <v>20</v>
      </c>
      <c r="E8" s="94" t="s">
        <v>2</v>
      </c>
      <c r="F8" s="94"/>
      <c r="G8" s="100" t="s">
        <v>24</v>
      </c>
      <c r="H8" s="90" t="s">
        <v>4</v>
      </c>
      <c r="I8" s="88" t="s">
        <v>18</v>
      </c>
      <c r="J8" s="90" t="s">
        <v>3</v>
      </c>
      <c r="K8" s="90" t="s">
        <v>14</v>
      </c>
      <c r="L8" s="94" t="s">
        <v>5</v>
      </c>
      <c r="M8" s="98" t="s">
        <v>6</v>
      </c>
    </row>
    <row r="9" spans="1:13" s="25" customFormat="1" ht="13.5" customHeight="1" thickBot="1">
      <c r="A9" s="97"/>
      <c r="B9" s="129"/>
      <c r="C9" s="128"/>
      <c r="D9" s="125"/>
      <c r="E9" s="134"/>
      <c r="F9" s="134"/>
      <c r="G9" s="138"/>
      <c r="H9" s="108"/>
      <c r="I9" s="107"/>
      <c r="J9" s="108"/>
      <c r="K9" s="108"/>
      <c r="L9" s="134"/>
      <c r="M9" s="106"/>
    </row>
    <row r="10" spans="1:13" ht="12.75">
      <c r="A10" s="71">
        <v>1</v>
      </c>
      <c r="B10" s="73" t="s">
        <v>168</v>
      </c>
      <c r="C10" s="61" t="s">
        <v>169</v>
      </c>
      <c r="D10" s="63">
        <v>34701</v>
      </c>
      <c r="E10" s="65" t="s">
        <v>119</v>
      </c>
      <c r="F10" s="22" t="s">
        <v>8</v>
      </c>
      <c r="G10" s="27">
        <v>9.92</v>
      </c>
      <c r="H10" s="27">
        <v>1.46</v>
      </c>
      <c r="I10" s="26">
        <v>8.05</v>
      </c>
      <c r="J10" s="26">
        <v>4.58</v>
      </c>
      <c r="K10" s="28" t="s">
        <v>219</v>
      </c>
      <c r="L10" s="67">
        <f>SUM(G11:K11)</f>
        <v>2683</v>
      </c>
      <c r="M10" s="69" t="s">
        <v>155</v>
      </c>
    </row>
    <row r="11" spans="1:13" ht="13.5" thickBot="1">
      <c r="A11" s="72"/>
      <c r="B11" s="74"/>
      <c r="C11" s="62"/>
      <c r="D11" s="64"/>
      <c r="E11" s="66"/>
      <c r="F11" s="24" t="s">
        <v>9</v>
      </c>
      <c r="G11" s="29">
        <f>IF(ISBLANK(G10),"",INT(20.0479*(17-G10)^1.835))</f>
        <v>727</v>
      </c>
      <c r="H11" s="29">
        <f>IF(ISBLANK(H10),"",INT(1.84523*(H10*100-75)^1.348))</f>
        <v>577</v>
      </c>
      <c r="I11" s="29">
        <f>IF(ISBLANK(I10),"",INT(56.0211*(I10-1.5)^1.05))</f>
        <v>403</v>
      </c>
      <c r="J11" s="29">
        <f>IF(ISBLANK(J10),"",INT(0.188807*(J10*100-210)^1.41))</f>
        <v>448</v>
      </c>
      <c r="K11" s="30">
        <f>IF(ISBLANK(K10),"",INT(0.11193*(254-(K10/$D$3))^1.88))</f>
        <v>528</v>
      </c>
      <c r="L11" s="68"/>
      <c r="M11" s="70"/>
    </row>
    <row r="12" spans="1:13" ht="12.75">
      <c r="A12" s="71">
        <v>2</v>
      </c>
      <c r="B12" s="73" t="s">
        <v>60</v>
      </c>
      <c r="C12" s="61" t="s">
        <v>61</v>
      </c>
      <c r="D12" s="63" t="s">
        <v>59</v>
      </c>
      <c r="E12" s="65" t="s">
        <v>42</v>
      </c>
      <c r="F12" s="22" t="s">
        <v>8</v>
      </c>
      <c r="G12" s="26">
        <v>10.3</v>
      </c>
      <c r="H12" s="27">
        <v>1.46</v>
      </c>
      <c r="I12" s="26">
        <v>12</v>
      </c>
      <c r="J12" s="26">
        <v>4.66</v>
      </c>
      <c r="K12" s="28" t="s">
        <v>218</v>
      </c>
      <c r="L12" s="67">
        <f>SUM(G13:K13)</f>
        <v>2485</v>
      </c>
      <c r="M12" s="69" t="s">
        <v>41</v>
      </c>
    </row>
    <row r="13" spans="1:13" ht="13.5" thickBot="1">
      <c r="A13" s="72"/>
      <c r="B13" s="74"/>
      <c r="C13" s="62"/>
      <c r="D13" s="64"/>
      <c r="E13" s="66"/>
      <c r="F13" s="24" t="s">
        <v>9</v>
      </c>
      <c r="G13" s="29">
        <f>IF(ISBLANK(G12),"",INT(20.0479*(17-G12)^1.835))</f>
        <v>657</v>
      </c>
      <c r="H13" s="29">
        <f>IF(ISBLANK(H12),"",INT(1.84523*(H12*100-75)^1.348))</f>
        <v>577</v>
      </c>
      <c r="I13" s="29">
        <f>IF(ISBLANK(I12),"",INT(56.0211*(I12-1.5)^1.05))</f>
        <v>661</v>
      </c>
      <c r="J13" s="29">
        <f>IF(ISBLANK(J12),"",INT(0.188807*(J12*100-210)^1.41))</f>
        <v>469</v>
      </c>
      <c r="K13" s="30">
        <f>IF(ISBLANK(K12),"",INT(0.11193*(254-(K12/$D$3))^1.88))</f>
        <v>121</v>
      </c>
      <c r="L13" s="68"/>
      <c r="M13" s="70"/>
    </row>
    <row r="14" spans="1:13" ht="12.75">
      <c r="A14" s="71">
        <v>3</v>
      </c>
      <c r="B14" s="73" t="s">
        <v>38</v>
      </c>
      <c r="C14" s="61" t="s">
        <v>39</v>
      </c>
      <c r="D14" s="63" t="s">
        <v>40</v>
      </c>
      <c r="E14" s="65" t="s">
        <v>42</v>
      </c>
      <c r="F14" s="22" t="s">
        <v>8</v>
      </c>
      <c r="G14" s="27">
        <v>10.12</v>
      </c>
      <c r="H14" s="27">
        <v>1.43</v>
      </c>
      <c r="I14" s="26">
        <v>8.48</v>
      </c>
      <c r="J14" s="26">
        <v>4.47</v>
      </c>
      <c r="K14" s="28" t="s">
        <v>220</v>
      </c>
      <c r="L14" s="67">
        <f>SUM(G15:K15)</f>
        <v>2336</v>
      </c>
      <c r="M14" s="69" t="s">
        <v>41</v>
      </c>
    </row>
    <row r="15" spans="1:13" ht="13.5" thickBot="1">
      <c r="A15" s="72"/>
      <c r="B15" s="74"/>
      <c r="C15" s="62"/>
      <c r="D15" s="64"/>
      <c r="E15" s="66"/>
      <c r="F15" s="24" t="s">
        <v>9</v>
      </c>
      <c r="G15" s="29">
        <f>IF(ISBLANK(G14),"",INT(20.0479*(17-G14)^1.835))</f>
        <v>690</v>
      </c>
      <c r="H15" s="29">
        <f>IF(ISBLANK(H14),"",INT(1.84523*(H14*100-75)^1.348))</f>
        <v>544</v>
      </c>
      <c r="I15" s="29">
        <f>IF(ISBLANK(I14),"",INT(56.0211*(I14-1.5)^1.05))</f>
        <v>430</v>
      </c>
      <c r="J15" s="29">
        <f>IF(ISBLANK(J14),"",INT(0.188807*(J14*100-210)^1.41))</f>
        <v>421</v>
      </c>
      <c r="K15" s="30">
        <f>IF(ISBLANK(K14),"",INT(0.11193*(254-(K14/$D$3))^1.88))</f>
        <v>251</v>
      </c>
      <c r="L15" s="68"/>
      <c r="M15" s="70"/>
    </row>
    <row r="16" spans="1:13" ht="12.75">
      <c r="A16" s="71">
        <v>4</v>
      </c>
      <c r="B16" s="73" t="s">
        <v>181</v>
      </c>
      <c r="C16" s="61" t="s">
        <v>174</v>
      </c>
      <c r="D16" s="63">
        <v>34376</v>
      </c>
      <c r="E16" s="65" t="s">
        <v>175</v>
      </c>
      <c r="F16" s="22" t="s">
        <v>8</v>
      </c>
      <c r="G16" s="27">
        <v>10.39</v>
      </c>
      <c r="H16" s="27">
        <v>1.52</v>
      </c>
      <c r="I16" s="26">
        <v>6.93</v>
      </c>
      <c r="J16" s="26">
        <v>4.63</v>
      </c>
      <c r="K16" s="28" t="s">
        <v>221</v>
      </c>
      <c r="L16" s="67">
        <f>SUM(G17:K17)</f>
        <v>2301</v>
      </c>
      <c r="M16" s="69" t="s">
        <v>176</v>
      </c>
    </row>
    <row r="17" spans="1:13" ht="13.5" thickBot="1">
      <c r="A17" s="72"/>
      <c r="B17" s="74"/>
      <c r="C17" s="62"/>
      <c r="D17" s="64"/>
      <c r="E17" s="66"/>
      <c r="F17" s="24" t="s">
        <v>9</v>
      </c>
      <c r="G17" s="29">
        <f>IF(ISBLANK(G16),"",INT(20.0479*(17-G16)^1.835))</f>
        <v>641</v>
      </c>
      <c r="H17" s="29">
        <f>IF(ISBLANK(H16),"",INT(1.84523*(H16*100-75)^1.348))</f>
        <v>644</v>
      </c>
      <c r="I17" s="29">
        <f>IF(ISBLANK(I16),"",INT(56.0211*(I16-1.5)^1.05))</f>
        <v>331</v>
      </c>
      <c r="J17" s="29">
        <f>IF(ISBLANK(J16),"",INT(0.188807*(J16*100-210)^1.41))</f>
        <v>461</v>
      </c>
      <c r="K17" s="30">
        <f>IF(ISBLANK(K16),"",INT(0.11193*(254-(K16/$D$3))^1.88))</f>
        <v>224</v>
      </c>
      <c r="L17" s="68"/>
      <c r="M17" s="70"/>
    </row>
    <row r="18" spans="1:13" ht="12.75">
      <c r="A18" s="71">
        <v>5</v>
      </c>
      <c r="B18" s="73" t="s">
        <v>116</v>
      </c>
      <c r="C18" s="61" t="s">
        <v>117</v>
      </c>
      <c r="D18" s="63" t="s">
        <v>113</v>
      </c>
      <c r="E18" s="65" t="s">
        <v>106</v>
      </c>
      <c r="F18" s="22" t="s">
        <v>8</v>
      </c>
      <c r="G18" s="27">
        <v>11.38</v>
      </c>
      <c r="H18" s="27">
        <v>1.35</v>
      </c>
      <c r="I18" s="26">
        <v>6.73</v>
      </c>
      <c r="J18" s="26">
        <v>4.49</v>
      </c>
      <c r="K18" s="28" t="s">
        <v>223</v>
      </c>
      <c r="L18" s="67">
        <f>SUM(G19:K19)</f>
        <v>1980</v>
      </c>
      <c r="M18" s="69" t="s">
        <v>107</v>
      </c>
    </row>
    <row r="19" spans="1:13" ht="13.5" thickBot="1">
      <c r="A19" s="72"/>
      <c r="B19" s="74"/>
      <c r="C19" s="62"/>
      <c r="D19" s="64"/>
      <c r="E19" s="66"/>
      <c r="F19" s="24" t="s">
        <v>9</v>
      </c>
      <c r="G19" s="29">
        <f>IF(ISBLANK(G18),"",INT(20.0479*(17-G18)^1.835))</f>
        <v>476</v>
      </c>
      <c r="H19" s="29">
        <f>IF(ISBLANK(H18),"",INT(1.84523*(H18*100-75)^1.348))</f>
        <v>460</v>
      </c>
      <c r="I19" s="29">
        <f>IF(ISBLANK(I18),"",INT(56.0211*(I18-1.5)^1.05))</f>
        <v>318</v>
      </c>
      <c r="J19" s="29">
        <f>IF(ISBLANK(J18),"",INT(0.188807*(J18*100-210)^1.41))</f>
        <v>426</v>
      </c>
      <c r="K19" s="30">
        <f>IF(ISBLANK(K18),"",INT(0.11193*(254-(K18/$D$3))^1.88))</f>
        <v>300</v>
      </c>
      <c r="L19" s="68"/>
      <c r="M19" s="70"/>
    </row>
    <row r="20" spans="1:13" ht="12.75">
      <c r="A20" s="71">
        <v>6</v>
      </c>
      <c r="B20" s="73" t="s">
        <v>114</v>
      </c>
      <c r="C20" s="61" t="s">
        <v>115</v>
      </c>
      <c r="D20" s="63" t="s">
        <v>111</v>
      </c>
      <c r="E20" s="65" t="s">
        <v>106</v>
      </c>
      <c r="F20" s="22" t="s">
        <v>8</v>
      </c>
      <c r="G20" s="27">
        <v>10.32</v>
      </c>
      <c r="H20" s="27">
        <v>1.25</v>
      </c>
      <c r="I20" s="26">
        <v>6.49</v>
      </c>
      <c r="J20" s="26">
        <v>4.36</v>
      </c>
      <c r="K20" s="28" t="s">
        <v>222</v>
      </c>
      <c r="L20" s="67">
        <f>SUM(G21:K21)</f>
        <v>1942</v>
      </c>
      <c r="M20" s="69" t="s">
        <v>107</v>
      </c>
    </row>
    <row r="21" spans="1:13" ht="13.5" thickBot="1">
      <c r="A21" s="72"/>
      <c r="B21" s="74"/>
      <c r="C21" s="62"/>
      <c r="D21" s="64"/>
      <c r="E21" s="66"/>
      <c r="F21" s="24" t="s">
        <v>9</v>
      </c>
      <c r="G21" s="29">
        <f>IF(ISBLANK(G20),"",INT(20.0479*(17-G20)^1.835))</f>
        <v>653</v>
      </c>
      <c r="H21" s="29">
        <f>IF(ISBLANK(H20),"",INT(1.84523*(H20*100-75)^1.348))</f>
        <v>359</v>
      </c>
      <c r="I21" s="29">
        <f>IF(ISBLANK(I20),"",INT(56.0211*(I20-1.5)^1.05))</f>
        <v>302</v>
      </c>
      <c r="J21" s="29">
        <f>IF(ISBLANK(J20),"",INT(0.188807*(J20*100-210)^1.41))</f>
        <v>393</v>
      </c>
      <c r="K21" s="30">
        <f>IF(ISBLANK(K20),"",INT(0.11193*(254-(K20/$D$3))^1.88))</f>
        <v>235</v>
      </c>
      <c r="L21" s="68"/>
      <c r="M21" s="70"/>
    </row>
    <row r="22" spans="1:13" ht="12.75">
      <c r="A22" s="71">
        <v>7</v>
      </c>
      <c r="B22" s="73" t="s">
        <v>97</v>
      </c>
      <c r="C22" s="61" t="s">
        <v>91</v>
      </c>
      <c r="D22" s="63">
        <v>34879</v>
      </c>
      <c r="E22" s="65" t="s">
        <v>89</v>
      </c>
      <c r="F22" s="22" t="s">
        <v>8</v>
      </c>
      <c r="G22" s="27">
        <v>12.91</v>
      </c>
      <c r="H22" s="27">
        <v>0</v>
      </c>
      <c r="I22" s="26">
        <v>5.7</v>
      </c>
      <c r="J22" s="26">
        <v>4.03</v>
      </c>
      <c r="K22" s="28" t="s">
        <v>224</v>
      </c>
      <c r="L22" s="67">
        <f>SUM(G23:K23)</f>
        <v>1258</v>
      </c>
      <c r="M22" s="69" t="s">
        <v>94</v>
      </c>
    </row>
    <row r="23" spans="1:13" ht="13.5" thickBot="1">
      <c r="A23" s="72"/>
      <c r="B23" s="74" t="s">
        <v>97</v>
      </c>
      <c r="C23" s="62" t="s">
        <v>91</v>
      </c>
      <c r="D23" s="64">
        <v>34879</v>
      </c>
      <c r="E23" s="66" t="s">
        <v>89</v>
      </c>
      <c r="F23" s="24" t="s">
        <v>9</v>
      </c>
      <c r="G23" s="29">
        <f>IF(ISBLANK(G22),"",INT(20.0479*(17-G22)^1.835))</f>
        <v>265</v>
      </c>
      <c r="H23" s="29"/>
      <c r="I23" s="29">
        <f>IF(ISBLANK(I22),"",INT(56.0211*(I22-1.5)^1.05))</f>
        <v>252</v>
      </c>
      <c r="J23" s="29">
        <f>IF(ISBLANK(J22),"",INT(0.188807*(J22*100-210)^1.41))</f>
        <v>315</v>
      </c>
      <c r="K23" s="30">
        <f>IF(ISBLANK(K22),"",INT(0.11193*(254-(K22/$D$3))^1.88))</f>
        <v>426</v>
      </c>
      <c r="L23" s="68"/>
      <c r="M23" s="70"/>
    </row>
    <row r="24" spans="1:13" ht="12.75">
      <c r="A24" s="71"/>
      <c r="B24" s="73" t="s">
        <v>141</v>
      </c>
      <c r="C24" s="61" t="s">
        <v>142</v>
      </c>
      <c r="D24" s="63">
        <v>34372</v>
      </c>
      <c r="E24" s="65" t="s">
        <v>119</v>
      </c>
      <c r="F24" s="22" t="s">
        <v>8</v>
      </c>
      <c r="G24" s="27">
        <v>12.29</v>
      </c>
      <c r="H24" s="27">
        <v>0</v>
      </c>
      <c r="I24" s="26">
        <v>6.48</v>
      </c>
      <c r="J24" s="26" t="s">
        <v>198</v>
      </c>
      <c r="K24" s="28"/>
      <c r="L24" s="67"/>
      <c r="M24" s="69" t="s">
        <v>128</v>
      </c>
    </row>
    <row r="25" spans="1:13" ht="13.5" thickBot="1">
      <c r="A25" s="72"/>
      <c r="B25" s="74"/>
      <c r="C25" s="62"/>
      <c r="D25" s="64"/>
      <c r="E25" s="66"/>
      <c r="F25" s="24" t="s">
        <v>9</v>
      </c>
      <c r="G25" s="29">
        <f>IF(ISBLANK(G24),"",INT(20.0479*(17-G24)^1.835))</f>
        <v>344</v>
      </c>
      <c r="H25" s="29"/>
      <c r="I25" s="29">
        <f>IF(ISBLANK(I24),"",INT(56.0211*(I24-1.5)^1.05))</f>
        <v>302</v>
      </c>
      <c r="J25" s="29"/>
      <c r="K25" s="30">
        <f>IF(ISBLANK(K24),"",INT(0.11193*(254-(K24/$D$3))^1.88))</f>
      </c>
      <c r="L25" s="68"/>
      <c r="M25" s="70"/>
    </row>
    <row r="26" spans="1:13" ht="12.75">
      <c r="A26" s="71"/>
      <c r="B26" s="73" t="s">
        <v>63</v>
      </c>
      <c r="C26" s="61" t="s">
        <v>64</v>
      </c>
      <c r="D26" s="63" t="s">
        <v>62</v>
      </c>
      <c r="E26" s="65" t="s">
        <v>42</v>
      </c>
      <c r="F26" s="22" t="s">
        <v>8</v>
      </c>
      <c r="G26" s="26">
        <v>12</v>
      </c>
      <c r="H26" s="27">
        <v>1.35</v>
      </c>
      <c r="I26" s="26" t="s">
        <v>198</v>
      </c>
      <c r="J26" s="26"/>
      <c r="K26" s="28"/>
      <c r="L26" s="67"/>
      <c r="M26" s="136" t="s">
        <v>65</v>
      </c>
    </row>
    <row r="27" spans="1:13" ht="13.5" thickBot="1">
      <c r="A27" s="72"/>
      <c r="B27" s="74"/>
      <c r="C27" s="62"/>
      <c r="D27" s="64"/>
      <c r="E27" s="66"/>
      <c r="F27" s="24" t="s">
        <v>9</v>
      </c>
      <c r="G27" s="29">
        <f>IF(ISBLANK(G26),"",INT(20.0479*(17-G26)^1.835))</f>
        <v>384</v>
      </c>
      <c r="H27" s="29">
        <f>IF(ISBLANK(H26),"",INT(1.84523*(H26*100-75)^1.348))</f>
        <v>460</v>
      </c>
      <c r="I27" s="29"/>
      <c r="J27" s="29">
        <f>IF(ISBLANK(J26),"",INT(0.188807*(J26*100-210)^1.41))</f>
      </c>
      <c r="K27" s="30">
        <f>IF(ISBLANK(K26),"",INT(0.11193*(254-(K26/$D$3))^1.88))</f>
      </c>
      <c r="L27" s="68"/>
      <c r="M27" s="137"/>
    </row>
    <row r="28" ht="12.75">
      <c r="D28" s="31"/>
    </row>
    <row r="29" ht="12.75">
      <c r="D29" s="31"/>
    </row>
    <row r="30" ht="12.75">
      <c r="D30" s="31"/>
    </row>
    <row r="31" ht="12.75">
      <c r="D31" s="31"/>
    </row>
    <row r="32" ht="12.75">
      <c r="D32" s="31"/>
    </row>
    <row r="33" ht="12.75">
      <c r="D33" s="31"/>
    </row>
    <row r="34" ht="12.75">
      <c r="D34" s="31"/>
    </row>
    <row r="35" ht="12.75">
      <c r="D35" s="31"/>
    </row>
    <row r="36" ht="12.75">
      <c r="D36" s="31"/>
    </row>
    <row r="37" ht="12.75">
      <c r="D37" s="31"/>
    </row>
    <row r="38" ht="12.75">
      <c r="D38" s="31"/>
    </row>
    <row r="39" ht="12.75">
      <c r="D39" s="31"/>
    </row>
    <row r="40" ht="12.75">
      <c r="D40" s="31"/>
    </row>
    <row r="41" ht="12.75">
      <c r="D41" s="31"/>
    </row>
    <row r="42" ht="12.75">
      <c r="D42" s="31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  <row r="55" ht="12.75">
      <c r="D55" s="31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  <row r="73" ht="12.75">
      <c r="D73" s="31"/>
    </row>
    <row r="74" ht="12.75">
      <c r="D74" s="31"/>
    </row>
    <row r="75" ht="12.75">
      <c r="D75" s="31"/>
    </row>
    <row r="76" ht="12.75">
      <c r="D76" s="31"/>
    </row>
    <row r="77" ht="12.75">
      <c r="D77" s="31"/>
    </row>
    <row r="78" ht="12.75">
      <c r="D78" s="31"/>
    </row>
    <row r="79" ht="12.75">
      <c r="D79" s="31"/>
    </row>
    <row r="80" ht="12.75">
      <c r="D80" s="31"/>
    </row>
    <row r="81" ht="12.75">
      <c r="D81" s="31"/>
    </row>
    <row r="82" ht="12.75">
      <c r="D82" s="31"/>
    </row>
    <row r="83" ht="12.75">
      <c r="D83" s="31"/>
    </row>
    <row r="84" ht="12.75">
      <c r="D84" s="31"/>
    </row>
    <row r="85" ht="12.75">
      <c r="D85" s="31"/>
    </row>
    <row r="86" ht="12.75">
      <c r="D86" s="31"/>
    </row>
    <row r="87" ht="12.75">
      <c r="D87" s="31"/>
    </row>
    <row r="88" ht="12.75">
      <c r="D88" s="31"/>
    </row>
    <row r="89" ht="12.75">
      <c r="D89" s="31"/>
    </row>
    <row r="90" ht="12.75">
      <c r="D90" s="31"/>
    </row>
    <row r="91" ht="12.75">
      <c r="D91" s="31"/>
    </row>
    <row r="92" ht="12.75">
      <c r="D92" s="31"/>
    </row>
    <row r="93" ht="12.75">
      <c r="D93" s="31"/>
    </row>
    <row r="94" ht="12.75">
      <c r="D94" s="31"/>
    </row>
    <row r="95" ht="12.75">
      <c r="D95" s="31"/>
    </row>
    <row r="96" ht="12.75">
      <c r="D96" s="31"/>
    </row>
    <row r="97" ht="12.75">
      <c r="D97" s="31"/>
    </row>
    <row r="98" ht="12.75">
      <c r="D98" s="31"/>
    </row>
    <row r="99" ht="12.75">
      <c r="D99" s="31"/>
    </row>
    <row r="100" ht="12.75">
      <c r="D100" s="31"/>
    </row>
    <row r="101" ht="12.75">
      <c r="D101" s="31"/>
    </row>
    <row r="102" ht="12.75">
      <c r="D102" s="31"/>
    </row>
    <row r="103" ht="12.75">
      <c r="D103" s="31"/>
    </row>
    <row r="104" ht="12.75">
      <c r="D104" s="31"/>
    </row>
    <row r="105" ht="12.75">
      <c r="D105" s="31"/>
    </row>
    <row r="106" ht="12.75">
      <c r="D106" s="31"/>
    </row>
    <row r="107" ht="12.75">
      <c r="D107" s="31"/>
    </row>
    <row r="108" ht="12.75">
      <c r="D108" s="31"/>
    </row>
    <row r="109" ht="12.75">
      <c r="D109" s="31"/>
    </row>
    <row r="110" ht="12.75">
      <c r="D110" s="31"/>
    </row>
    <row r="111" ht="12.75">
      <c r="D111" s="31"/>
    </row>
    <row r="112" ht="12.75">
      <c r="D112" s="31"/>
    </row>
    <row r="113" ht="12.75">
      <c r="D113" s="31"/>
    </row>
    <row r="114" ht="12.75">
      <c r="D114" s="31"/>
    </row>
    <row r="115" ht="12.75">
      <c r="D115" s="31"/>
    </row>
    <row r="116" ht="12.75">
      <c r="D116" s="31"/>
    </row>
    <row r="117" ht="12.75">
      <c r="D117" s="31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  <row r="122" ht="12.75">
      <c r="D122" s="31"/>
    </row>
    <row r="123" ht="12.75">
      <c r="D123" s="31"/>
    </row>
  </sheetData>
  <sheetProtection/>
  <mergeCells count="77">
    <mergeCell ref="A16:A17"/>
    <mergeCell ref="C16:C17"/>
    <mergeCell ref="D16:D17"/>
    <mergeCell ref="E16:E17"/>
    <mergeCell ref="L16:L17"/>
    <mergeCell ref="M16:M17"/>
    <mergeCell ref="M10:M11"/>
    <mergeCell ref="B16:B17"/>
    <mergeCell ref="G7:K7"/>
    <mergeCell ref="H8:H9"/>
    <mergeCell ref="I8:I9"/>
    <mergeCell ref="J8:J9"/>
    <mergeCell ref="K8:K9"/>
    <mergeCell ref="L14:L15"/>
    <mergeCell ref="M8:M9"/>
    <mergeCell ref="E8:E9"/>
    <mergeCell ref="M14:M15"/>
    <mergeCell ref="F8:F9"/>
    <mergeCell ref="G8:G9"/>
    <mergeCell ref="L8:L9"/>
    <mergeCell ref="L12:L13"/>
    <mergeCell ref="M12:M13"/>
    <mergeCell ref="E10:E11"/>
    <mergeCell ref="L10:L11"/>
    <mergeCell ref="A10:A11"/>
    <mergeCell ref="B10:B11"/>
    <mergeCell ref="C10:C11"/>
    <mergeCell ref="D10:D11"/>
    <mergeCell ref="A8:A9"/>
    <mergeCell ref="B8:B9"/>
    <mergeCell ref="C8:C9"/>
    <mergeCell ref="D8:D9"/>
    <mergeCell ref="D14:D15"/>
    <mergeCell ref="C18:C19"/>
    <mergeCell ref="M18:M19"/>
    <mergeCell ref="A24:A25"/>
    <mergeCell ref="B24:B25"/>
    <mergeCell ref="C24:C25"/>
    <mergeCell ref="D24:D25"/>
    <mergeCell ref="E24:E25"/>
    <mergeCell ref="L24:L25"/>
    <mergeCell ref="M24:M25"/>
    <mergeCell ref="A18:A19"/>
    <mergeCell ref="B18:B19"/>
    <mergeCell ref="D18:D19"/>
    <mergeCell ref="E18:E19"/>
    <mergeCell ref="L18:L19"/>
    <mergeCell ref="M22:M23"/>
    <mergeCell ref="A20:A21"/>
    <mergeCell ref="B20:B21"/>
    <mergeCell ref="C20:C21"/>
    <mergeCell ref="D20:D21"/>
    <mergeCell ref="E20:E21"/>
    <mergeCell ref="L20:L21"/>
    <mergeCell ref="M20:M21"/>
    <mergeCell ref="A22:A23"/>
    <mergeCell ref="B22:B23"/>
    <mergeCell ref="C22:C23"/>
    <mergeCell ref="D22:D23"/>
    <mergeCell ref="E22:E23"/>
    <mergeCell ref="L22:L23"/>
    <mergeCell ref="A26:A27"/>
    <mergeCell ref="B26:B27"/>
    <mergeCell ref="C26:C27"/>
    <mergeCell ref="D26:D27"/>
    <mergeCell ref="E26:E27"/>
    <mergeCell ref="L26:L27"/>
    <mergeCell ref="M26:M27"/>
    <mergeCell ref="A12:A13"/>
    <mergeCell ref="B12:B13"/>
    <mergeCell ref="C12:C13"/>
    <mergeCell ref="D12:D13"/>
    <mergeCell ref="E14:E15"/>
    <mergeCell ref="A14:A15"/>
    <mergeCell ref="B14:B15"/>
    <mergeCell ref="C14:C15"/>
    <mergeCell ref="E12:E13"/>
  </mergeCells>
  <printOptions horizontalCentered="1"/>
  <pageMargins left="0.77" right="0.75" top="0.22" bottom="0.29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5.28125" style="18" customWidth="1"/>
    <col min="2" max="2" width="12.00390625" style="19" customWidth="1"/>
    <col min="3" max="3" width="15.7109375" style="15" customWidth="1"/>
    <col min="4" max="4" width="10.7109375" style="33" bestFit="1" customWidth="1"/>
    <col min="5" max="5" width="13.421875" style="18" bestFit="1" customWidth="1"/>
    <col min="6" max="6" width="6.421875" style="18" bestFit="1" customWidth="1"/>
    <col min="7" max="9" width="6.00390625" style="18" customWidth="1"/>
    <col min="10" max="10" width="6.28125" style="18" customWidth="1"/>
    <col min="11" max="11" width="6.00390625" style="18" customWidth="1"/>
    <col min="12" max="12" width="9.140625" style="20" bestFit="1" customWidth="1"/>
    <col min="13" max="13" width="13.8515625" style="18" customWidth="1"/>
    <col min="14" max="47" width="9.140625" style="18" customWidth="1"/>
    <col min="48" max="16384" width="9.140625" style="21" customWidth="1"/>
  </cols>
  <sheetData>
    <row r="1" spans="1:9" s="3" customFormat="1" ht="15.75">
      <c r="A1" s="3" t="s">
        <v>33</v>
      </c>
      <c r="C1" s="4"/>
      <c r="D1" s="5"/>
      <c r="E1" s="6"/>
      <c r="F1" s="6"/>
      <c r="G1" s="7"/>
      <c r="H1" s="8"/>
      <c r="I1" s="9"/>
    </row>
    <row r="2" spans="1:11" s="3" customFormat="1" ht="15.75">
      <c r="A2" s="3" t="s">
        <v>36</v>
      </c>
      <c r="C2" s="4"/>
      <c r="D2" s="5"/>
      <c r="E2" s="6"/>
      <c r="F2" s="7"/>
      <c r="G2" s="7"/>
      <c r="H2" s="8"/>
      <c r="I2" s="9"/>
      <c r="J2" s="9"/>
      <c r="K2" s="10"/>
    </row>
    <row r="3" spans="4:10" s="11" customFormat="1" ht="12.75">
      <c r="D3" s="31"/>
      <c r="F3" s="12"/>
      <c r="H3" s="12"/>
      <c r="I3" s="12"/>
      <c r="J3" s="12"/>
    </row>
    <row r="4" spans="2:13" s="11" customFormat="1" ht="20.25">
      <c r="B4" s="13" t="s">
        <v>17</v>
      </c>
      <c r="C4" s="13"/>
      <c r="D4" s="31"/>
      <c r="F4" s="12"/>
      <c r="M4" s="14"/>
    </row>
    <row r="5" spans="2:13" s="11" customFormat="1" ht="15.75">
      <c r="B5" s="3" t="s">
        <v>7</v>
      </c>
      <c r="C5" s="3"/>
      <c r="D5" s="32"/>
      <c r="E5" s="16"/>
      <c r="F5" s="12"/>
      <c r="H5" s="12"/>
      <c r="I5" s="12"/>
      <c r="J5" s="12"/>
      <c r="M5" s="17"/>
    </row>
    <row r="6" spans="3:13" s="11" customFormat="1" ht="15.75" customHeight="1" thickBot="1">
      <c r="C6" s="3"/>
      <c r="D6" s="32"/>
      <c r="E6" s="16"/>
      <c r="F6" s="12"/>
      <c r="H6" s="12"/>
      <c r="I6" s="12"/>
      <c r="J6" s="12"/>
      <c r="M6" s="17"/>
    </row>
    <row r="7" spans="6:11" ht="13.5" thickBot="1">
      <c r="F7" s="35">
        <v>1.1574074074074073E-05</v>
      </c>
      <c r="G7" s="151" t="s">
        <v>10</v>
      </c>
      <c r="H7" s="152"/>
      <c r="I7" s="152"/>
      <c r="J7" s="152"/>
      <c r="K7" s="153"/>
    </row>
    <row r="8" spans="1:13" ht="12.75">
      <c r="A8" s="96" t="s">
        <v>21</v>
      </c>
      <c r="B8" s="81" t="s">
        <v>0</v>
      </c>
      <c r="C8" s="83" t="s">
        <v>1</v>
      </c>
      <c r="D8" s="92" t="s">
        <v>20</v>
      </c>
      <c r="E8" s="94" t="s">
        <v>2</v>
      </c>
      <c r="F8" s="154"/>
      <c r="G8" s="145" t="s">
        <v>23</v>
      </c>
      <c r="H8" s="147" t="s">
        <v>4</v>
      </c>
      <c r="I8" s="147" t="s">
        <v>19</v>
      </c>
      <c r="J8" s="147" t="s">
        <v>3</v>
      </c>
      <c r="K8" s="147" t="s">
        <v>16</v>
      </c>
      <c r="L8" s="149" t="s">
        <v>5</v>
      </c>
      <c r="M8" s="143" t="s">
        <v>6</v>
      </c>
    </row>
    <row r="9" spans="1:13" ht="13.5" thickBot="1">
      <c r="A9" s="97"/>
      <c r="B9" s="82"/>
      <c r="C9" s="84"/>
      <c r="D9" s="93"/>
      <c r="E9" s="95"/>
      <c r="F9" s="155"/>
      <c r="G9" s="146"/>
      <c r="H9" s="148"/>
      <c r="I9" s="148"/>
      <c r="J9" s="148"/>
      <c r="K9" s="148"/>
      <c r="L9" s="150"/>
      <c r="M9" s="144"/>
    </row>
    <row r="10" spans="1:13" ht="12.75">
      <c r="A10" s="141">
        <v>1</v>
      </c>
      <c r="B10" s="102" t="s">
        <v>108</v>
      </c>
      <c r="C10" s="79" t="s">
        <v>109</v>
      </c>
      <c r="D10" s="75" t="s">
        <v>110</v>
      </c>
      <c r="E10" s="65" t="s">
        <v>106</v>
      </c>
      <c r="F10" s="22" t="s">
        <v>8</v>
      </c>
      <c r="G10" s="23" t="s">
        <v>196</v>
      </c>
      <c r="H10" s="23" t="s">
        <v>211</v>
      </c>
      <c r="I10" s="23" t="s">
        <v>225</v>
      </c>
      <c r="J10" s="23" t="s">
        <v>236</v>
      </c>
      <c r="K10" s="23" t="s">
        <v>245</v>
      </c>
      <c r="L10" s="139">
        <f>SUM(G11:K11)</f>
        <v>2937</v>
      </c>
      <c r="M10" s="69" t="s">
        <v>112</v>
      </c>
    </row>
    <row r="11" spans="1:13" ht="13.5" thickBot="1">
      <c r="A11" s="142"/>
      <c r="B11" s="103"/>
      <c r="C11" s="80"/>
      <c r="D11" s="76"/>
      <c r="E11" s="66"/>
      <c r="F11" s="24" t="s">
        <v>9</v>
      </c>
      <c r="G11" s="2">
        <f>IF(ISBLANK(G10),"",TRUNC(20.5173*(15.5-G10)^1.92))</f>
        <v>692</v>
      </c>
      <c r="H11" s="2">
        <f>IF(ISBLANK(H10),"",TRUNC(0.8465*(H10*100-75)^1.42))</f>
        <v>560</v>
      </c>
      <c r="I11" s="2">
        <f>IF(ISBLANK(I10),"",TRUNC(51.39*(I10-1.5)^1.05))</f>
        <v>656</v>
      </c>
      <c r="J11" s="2">
        <f>IF(ISBLANK(J10),"",TRUNC(0.14354*(J10*100-220)^1.4))</f>
        <v>500</v>
      </c>
      <c r="K11" s="2">
        <f>IF(ISBLANK(K10),"",INT(0.08713*(305.5-(K10/$F$7))^1.85))</f>
        <v>529</v>
      </c>
      <c r="L11" s="140"/>
      <c r="M11" s="70"/>
    </row>
    <row r="12" spans="1:13" ht="12.75">
      <c r="A12" s="141">
        <v>2</v>
      </c>
      <c r="B12" s="102" t="s">
        <v>170</v>
      </c>
      <c r="C12" s="79" t="s">
        <v>171</v>
      </c>
      <c r="D12" s="75">
        <v>34396</v>
      </c>
      <c r="E12" s="65" t="s">
        <v>119</v>
      </c>
      <c r="F12" s="22" t="s">
        <v>8</v>
      </c>
      <c r="G12" s="23" t="s">
        <v>189</v>
      </c>
      <c r="H12" s="23" t="s">
        <v>212</v>
      </c>
      <c r="I12" s="23" t="s">
        <v>227</v>
      </c>
      <c r="J12" s="23" t="s">
        <v>237</v>
      </c>
      <c r="K12" s="23" t="s">
        <v>247</v>
      </c>
      <c r="L12" s="139">
        <f>SUM(G13:K13)</f>
        <v>2493</v>
      </c>
      <c r="M12" s="69" t="s">
        <v>120</v>
      </c>
    </row>
    <row r="13" spans="1:13" ht="13.5" thickBot="1">
      <c r="A13" s="142"/>
      <c r="B13" s="103"/>
      <c r="C13" s="80"/>
      <c r="D13" s="76"/>
      <c r="E13" s="66"/>
      <c r="F13" s="24" t="s">
        <v>9</v>
      </c>
      <c r="G13" s="2">
        <f>IF(ISBLANK(G12),"",TRUNC(20.5173*(15.5-G12)^1.92))</f>
        <v>566</v>
      </c>
      <c r="H13" s="2">
        <f>IF(ISBLANK(H12),"",TRUNC(0.8465*(H12*100-75)^1.42))</f>
        <v>426</v>
      </c>
      <c r="I13" s="2">
        <f>IF(ISBLANK(I12),"",TRUNC(51.39*(I12-1.5)^1.05))</f>
        <v>510</v>
      </c>
      <c r="J13" s="2">
        <f>IF(ISBLANK(J12),"",TRUNC(0.14354*(J12*100-220)^1.4))</f>
        <v>455</v>
      </c>
      <c r="K13" s="2">
        <f>IF(ISBLANK(K12),"",INT(0.08713*(305.5-(K12/$F$7))^1.85))</f>
        <v>536</v>
      </c>
      <c r="L13" s="140"/>
      <c r="M13" s="70"/>
    </row>
    <row r="14" spans="1:13" ht="12.75">
      <c r="A14" s="141">
        <v>3</v>
      </c>
      <c r="B14" s="102" t="s">
        <v>164</v>
      </c>
      <c r="C14" s="79" t="s">
        <v>213</v>
      </c>
      <c r="D14" s="75">
        <v>34408</v>
      </c>
      <c r="E14" s="65" t="s">
        <v>119</v>
      </c>
      <c r="F14" s="22" t="s">
        <v>8</v>
      </c>
      <c r="G14" s="23" t="s">
        <v>197</v>
      </c>
      <c r="H14" s="23" t="s">
        <v>212</v>
      </c>
      <c r="I14" s="23" t="s">
        <v>189</v>
      </c>
      <c r="J14" s="23" t="s">
        <v>238</v>
      </c>
      <c r="K14" s="23" t="s">
        <v>246</v>
      </c>
      <c r="L14" s="139">
        <f>SUM(G15:K15)</f>
        <v>2462</v>
      </c>
      <c r="M14" s="69" t="s">
        <v>120</v>
      </c>
    </row>
    <row r="15" spans="1:13" ht="13.5" thickBot="1">
      <c r="A15" s="142"/>
      <c r="B15" s="103"/>
      <c r="C15" s="80"/>
      <c r="D15" s="76"/>
      <c r="E15" s="66"/>
      <c r="F15" s="24" t="s">
        <v>9</v>
      </c>
      <c r="G15" s="2">
        <f>IF(ISBLANK(G14),"",TRUNC(20.5173*(15.5-G14)^1.92))</f>
        <v>593</v>
      </c>
      <c r="H15" s="2">
        <f>IF(ISBLANK(H14),"",TRUNC(0.8465*(H14*100-75)^1.42))</f>
        <v>426</v>
      </c>
      <c r="I15" s="2">
        <f>IF(ISBLANK(I14),"",TRUNC(51.39*(I14-1.5)^1.05))</f>
        <v>478</v>
      </c>
      <c r="J15" s="2">
        <f>IF(ISBLANK(J14),"",TRUNC(0.14354*(J14*100-220)^1.4))</f>
        <v>504</v>
      </c>
      <c r="K15" s="2">
        <f>IF(ISBLANK(K14),"",INT(0.08713*(305.5-(K14/$F$7))^1.85))</f>
        <v>461</v>
      </c>
      <c r="L15" s="140"/>
      <c r="M15" s="70"/>
    </row>
    <row r="16" spans="1:13" ht="12.75">
      <c r="A16" s="141">
        <v>4</v>
      </c>
      <c r="B16" s="73" t="s">
        <v>70</v>
      </c>
      <c r="C16" s="61" t="s">
        <v>71</v>
      </c>
      <c r="D16" s="63" t="s">
        <v>69</v>
      </c>
      <c r="E16" s="65" t="s">
        <v>42</v>
      </c>
      <c r="F16" s="22" t="s">
        <v>8</v>
      </c>
      <c r="G16" s="23" t="s">
        <v>192</v>
      </c>
      <c r="H16" s="23" t="s">
        <v>212</v>
      </c>
      <c r="I16" s="23" t="s">
        <v>229</v>
      </c>
      <c r="J16" s="23" t="s">
        <v>239</v>
      </c>
      <c r="K16" s="23" t="s">
        <v>248</v>
      </c>
      <c r="L16" s="139">
        <f>SUM(G17:K17)</f>
        <v>2110</v>
      </c>
      <c r="M16" s="69" t="s">
        <v>72</v>
      </c>
    </row>
    <row r="17" spans="1:13" ht="13.5" thickBot="1">
      <c r="A17" s="142"/>
      <c r="B17" s="74"/>
      <c r="C17" s="62"/>
      <c r="D17" s="64"/>
      <c r="E17" s="66"/>
      <c r="F17" s="24" t="s">
        <v>9</v>
      </c>
      <c r="G17" s="2">
        <f>IF(ISBLANK(G16),"",TRUNC(20.5173*(15.5-G16)^1.92))</f>
        <v>393</v>
      </c>
      <c r="H17" s="2">
        <f>IF(ISBLANK(H16),"",TRUNC(0.8465*(H16*100-75)^1.42))</f>
        <v>426</v>
      </c>
      <c r="I17" s="2">
        <f>IF(ISBLANK(I16),"",TRUNC(51.39*(I16-1.5)^1.05))</f>
        <v>494</v>
      </c>
      <c r="J17" s="2">
        <f>IF(ISBLANK(J16),"",TRUNC(0.14354*(J16*100-220)^1.4))</f>
        <v>409</v>
      </c>
      <c r="K17" s="2">
        <f>IF(ISBLANK(K16),"",INT(0.08713*(305.5-(K16/$F$7))^1.85))</f>
        <v>388</v>
      </c>
      <c r="L17" s="140"/>
      <c r="M17" s="70"/>
    </row>
    <row r="18" spans="1:13" ht="12.75">
      <c r="A18" s="141">
        <v>5</v>
      </c>
      <c r="B18" s="102" t="s">
        <v>99</v>
      </c>
      <c r="C18" s="79" t="s">
        <v>98</v>
      </c>
      <c r="D18" s="75">
        <v>34478</v>
      </c>
      <c r="E18" s="65" t="s">
        <v>89</v>
      </c>
      <c r="F18" s="22" t="s">
        <v>8</v>
      </c>
      <c r="G18" s="23" t="s">
        <v>188</v>
      </c>
      <c r="H18" s="23" t="s">
        <v>215</v>
      </c>
      <c r="I18" s="23" t="s">
        <v>230</v>
      </c>
      <c r="J18" s="23" t="s">
        <v>241</v>
      </c>
      <c r="K18" s="23" t="s">
        <v>249</v>
      </c>
      <c r="L18" s="139">
        <f>SUM(G19:K19)</f>
        <v>1970</v>
      </c>
      <c r="M18" s="69" t="s">
        <v>93</v>
      </c>
    </row>
    <row r="19" spans="1:13" ht="13.5" thickBot="1">
      <c r="A19" s="142"/>
      <c r="B19" s="103" t="s">
        <v>99</v>
      </c>
      <c r="C19" s="80" t="s">
        <v>98</v>
      </c>
      <c r="D19" s="76">
        <v>34478</v>
      </c>
      <c r="E19" s="66" t="s">
        <v>89</v>
      </c>
      <c r="F19" s="24" t="s">
        <v>9</v>
      </c>
      <c r="G19" s="2">
        <f>IF(ISBLANK(G18),"",TRUNC(20.5173*(15.5-G18)^1.92))</f>
        <v>187</v>
      </c>
      <c r="H19" s="2">
        <f>IF(ISBLANK(H18),"",TRUNC(0.8465*(H18*100-75)^1.42))</f>
        <v>536</v>
      </c>
      <c r="I19" s="2">
        <f>IF(ISBLANK(I18),"",TRUNC(51.39*(I18-1.5)^1.05))</f>
        <v>423</v>
      </c>
      <c r="J19" s="2">
        <f>IF(ISBLANK(J18),"",TRUNC(0.14354*(J18*100-220)^1.4))</f>
        <v>367</v>
      </c>
      <c r="K19" s="2">
        <f>IF(ISBLANK(K18),"",INT(0.08713*(305.5-(K18/$F$7))^1.85))</f>
        <v>457</v>
      </c>
      <c r="L19" s="140"/>
      <c r="M19" s="70"/>
    </row>
    <row r="20" spans="1:13" ht="12.75">
      <c r="A20" s="141"/>
      <c r="B20" s="102" t="s">
        <v>172</v>
      </c>
      <c r="C20" s="79" t="s">
        <v>173</v>
      </c>
      <c r="D20" s="75">
        <v>34965</v>
      </c>
      <c r="E20" s="65" t="s">
        <v>119</v>
      </c>
      <c r="F20" s="22" t="s">
        <v>8</v>
      </c>
      <c r="G20" s="23" t="s">
        <v>194</v>
      </c>
      <c r="H20" s="23" t="s">
        <v>214</v>
      </c>
      <c r="I20" s="23" t="s">
        <v>228</v>
      </c>
      <c r="J20" s="23" t="s">
        <v>240</v>
      </c>
      <c r="K20" s="23" t="s">
        <v>198</v>
      </c>
      <c r="L20" s="139"/>
      <c r="M20" s="69" t="s">
        <v>146</v>
      </c>
    </row>
    <row r="21" spans="1:13" ht="13.5" thickBot="1">
      <c r="A21" s="142"/>
      <c r="B21" s="103"/>
      <c r="C21" s="80"/>
      <c r="D21" s="76"/>
      <c r="E21" s="66"/>
      <c r="F21" s="24" t="s">
        <v>9</v>
      </c>
      <c r="G21" s="2">
        <f>IF(ISBLANK(G20),"",TRUNC(20.5173*(15.5-G20)^1.92))</f>
        <v>556</v>
      </c>
      <c r="H21" s="2">
        <f>IF(ISBLANK(H20),"",TRUNC(0.8465*(H20*100-75)^1.42))</f>
        <v>317</v>
      </c>
      <c r="I21" s="2">
        <f>IF(ISBLANK(I20),"",TRUNC(51.39*(I20-1.5)^1.05))</f>
        <v>341</v>
      </c>
      <c r="J21" s="2">
        <f>IF(ISBLANK(J20),"",TRUNC(0.14354*(J20*100-220)^1.4))</f>
        <v>324</v>
      </c>
      <c r="K21" s="2"/>
      <c r="L21" s="140"/>
      <c r="M21" s="70"/>
    </row>
    <row r="22" spans="1:13" ht="12.75">
      <c r="A22" s="141"/>
      <c r="B22" s="73" t="s">
        <v>67</v>
      </c>
      <c r="C22" s="61" t="s">
        <v>68</v>
      </c>
      <c r="D22" s="63" t="s">
        <v>66</v>
      </c>
      <c r="E22" s="65" t="s">
        <v>42</v>
      </c>
      <c r="F22" s="22" t="s">
        <v>8</v>
      </c>
      <c r="G22" s="23" t="s">
        <v>190</v>
      </c>
      <c r="H22" s="23" t="s">
        <v>215</v>
      </c>
      <c r="I22" s="23" t="s">
        <v>226</v>
      </c>
      <c r="J22" s="23" t="s">
        <v>198</v>
      </c>
      <c r="K22" s="23"/>
      <c r="L22" s="139"/>
      <c r="M22" s="69" t="s">
        <v>41</v>
      </c>
    </row>
    <row r="23" spans="1:13" ht="13.5" thickBot="1">
      <c r="A23" s="142"/>
      <c r="B23" s="74"/>
      <c r="C23" s="62"/>
      <c r="D23" s="64"/>
      <c r="E23" s="66"/>
      <c r="F23" s="24" t="s">
        <v>9</v>
      </c>
      <c r="G23" s="2">
        <f>IF(ISBLANK(G22),"",TRUNC(20.5173*(15.5-G22)^1.92))</f>
        <v>530</v>
      </c>
      <c r="H23" s="2">
        <f>IF(ISBLANK(H22),"",TRUNC(0.8465*(H22*100-75)^1.42))</f>
        <v>536</v>
      </c>
      <c r="I23" s="2">
        <f>IF(ISBLANK(I22),"",TRUNC(51.39*(I22-1.5)^1.05))</f>
        <v>479</v>
      </c>
      <c r="J23" s="2"/>
      <c r="K23" s="2"/>
      <c r="L23" s="140"/>
      <c r="M23" s="70"/>
    </row>
    <row r="24" spans="1:13" ht="12.75">
      <c r="A24" s="57"/>
      <c r="B24" s="53"/>
      <c r="C24" s="58"/>
      <c r="D24" s="59"/>
      <c r="E24" s="54"/>
      <c r="F24" s="55"/>
      <c r="G24" s="57"/>
      <c r="H24" s="57"/>
      <c r="I24" s="57"/>
      <c r="J24" s="57"/>
      <c r="K24" s="57"/>
      <c r="L24" s="60"/>
      <c r="M24" s="56"/>
    </row>
    <row r="25" spans="1:13" ht="12.75">
      <c r="A25" s="57"/>
      <c r="B25" s="53"/>
      <c r="C25" s="58"/>
      <c r="D25" s="59"/>
      <c r="E25" s="54"/>
      <c r="F25" s="55"/>
      <c r="G25" s="57"/>
      <c r="H25" s="57"/>
      <c r="I25" s="57"/>
      <c r="J25" s="57"/>
      <c r="K25" s="57"/>
      <c r="L25" s="60"/>
      <c r="M25" s="56"/>
    </row>
    <row r="26" spans="3:13" s="11" customFormat="1" ht="15.75" customHeight="1" thickBot="1">
      <c r="C26" s="3"/>
      <c r="D26" s="32"/>
      <c r="E26" s="16"/>
      <c r="F26" s="12"/>
      <c r="H26" s="12"/>
      <c r="I26" s="12"/>
      <c r="J26" s="12"/>
      <c r="M26" s="17"/>
    </row>
    <row r="27" spans="6:11" ht="13.5" thickBot="1">
      <c r="F27" s="35">
        <v>1.1574074074074073E-05</v>
      </c>
      <c r="G27" s="151" t="s">
        <v>10</v>
      </c>
      <c r="H27" s="152"/>
      <c r="I27" s="152"/>
      <c r="J27" s="152"/>
      <c r="K27" s="153"/>
    </row>
    <row r="28" spans="1:13" ht="12.75">
      <c r="A28" s="96" t="s">
        <v>21</v>
      </c>
      <c r="B28" s="81" t="s">
        <v>0</v>
      </c>
      <c r="C28" s="83" t="s">
        <v>1</v>
      </c>
      <c r="D28" s="92" t="s">
        <v>20</v>
      </c>
      <c r="E28" s="94" t="s">
        <v>2</v>
      </c>
      <c r="F28" s="154"/>
      <c r="G28" s="145" t="s">
        <v>235</v>
      </c>
      <c r="H28" s="147" t="s">
        <v>4</v>
      </c>
      <c r="I28" s="147" t="s">
        <v>234</v>
      </c>
      <c r="J28" s="147" t="s">
        <v>3</v>
      </c>
      <c r="K28" s="147" t="s">
        <v>16</v>
      </c>
      <c r="L28" s="149" t="s">
        <v>5</v>
      </c>
      <c r="M28" s="143" t="s">
        <v>6</v>
      </c>
    </row>
    <row r="29" spans="1:13" ht="13.5" thickBot="1">
      <c r="A29" s="97"/>
      <c r="B29" s="82"/>
      <c r="C29" s="84"/>
      <c r="D29" s="93"/>
      <c r="E29" s="95"/>
      <c r="F29" s="155"/>
      <c r="G29" s="146"/>
      <c r="H29" s="148"/>
      <c r="I29" s="148"/>
      <c r="J29" s="148"/>
      <c r="K29" s="148"/>
      <c r="L29" s="150"/>
      <c r="M29" s="144"/>
    </row>
    <row r="30" spans="1:13" ht="12.75">
      <c r="A30" s="141" t="s">
        <v>182</v>
      </c>
      <c r="B30" s="102" t="s">
        <v>102</v>
      </c>
      <c r="C30" s="79" t="s">
        <v>103</v>
      </c>
      <c r="D30" s="75">
        <v>34014</v>
      </c>
      <c r="E30" s="65" t="s">
        <v>89</v>
      </c>
      <c r="F30" s="22" t="s">
        <v>8</v>
      </c>
      <c r="G30" s="23" t="s">
        <v>191</v>
      </c>
      <c r="H30" s="23" t="s">
        <v>216</v>
      </c>
      <c r="I30" s="23" t="s">
        <v>231</v>
      </c>
      <c r="J30" s="23" t="s">
        <v>242</v>
      </c>
      <c r="K30" s="23" t="s">
        <v>250</v>
      </c>
      <c r="L30" s="139">
        <f>SUM(G31:K31)</f>
        <v>3166</v>
      </c>
      <c r="M30" s="69" t="s">
        <v>93</v>
      </c>
    </row>
    <row r="31" spans="1:13" ht="13.5" thickBot="1">
      <c r="A31" s="142"/>
      <c r="B31" s="103" t="s">
        <v>102</v>
      </c>
      <c r="C31" s="80" t="s">
        <v>103</v>
      </c>
      <c r="D31" s="76">
        <v>34014</v>
      </c>
      <c r="E31" s="66" t="s">
        <v>89</v>
      </c>
      <c r="F31" s="24" t="s">
        <v>9</v>
      </c>
      <c r="G31" s="2">
        <f>IF(ISBLANK(G30),"",TRUNC(20.5173*(15.5-G30)^1.92))</f>
        <v>679</v>
      </c>
      <c r="H31" s="2">
        <f>IF(ISBLANK(H30),"",TRUNC(0.8465*(H30*100-75)^1.42))</f>
        <v>636</v>
      </c>
      <c r="I31" s="2">
        <f>IF(ISBLANK(I30),"",TRUNC(51.39*(I30-1.5)^1.05))</f>
        <v>725</v>
      </c>
      <c r="J31" s="2">
        <f>IF(ISBLANK(J30),"",TRUNC(0.14354*(J30*100-220)^1.4))</f>
        <v>550</v>
      </c>
      <c r="K31" s="2">
        <f>IF(ISBLANK(K30),"",INT(0.08713*(305.5-(K30/$F$7))^1.85))</f>
        <v>576</v>
      </c>
      <c r="L31" s="140"/>
      <c r="M31" s="70"/>
    </row>
    <row r="32" spans="1:13" ht="12.75">
      <c r="A32" s="141" t="s">
        <v>182</v>
      </c>
      <c r="B32" s="102" t="s">
        <v>104</v>
      </c>
      <c r="C32" s="79" t="s">
        <v>105</v>
      </c>
      <c r="D32" s="75">
        <v>33982</v>
      </c>
      <c r="E32" s="65" t="s">
        <v>89</v>
      </c>
      <c r="F32" s="22" t="s">
        <v>8</v>
      </c>
      <c r="G32" s="23" t="s">
        <v>195</v>
      </c>
      <c r="H32" s="23" t="s">
        <v>211</v>
      </c>
      <c r="I32" s="23" t="s">
        <v>232</v>
      </c>
      <c r="J32" s="23" t="s">
        <v>243</v>
      </c>
      <c r="K32" s="23" t="s">
        <v>251</v>
      </c>
      <c r="L32" s="139">
        <f>SUM(G33:K33)</f>
        <v>2637</v>
      </c>
      <c r="M32" s="69" t="s">
        <v>93</v>
      </c>
    </row>
    <row r="33" spans="1:13" ht="13.5" thickBot="1">
      <c r="A33" s="142"/>
      <c r="B33" s="103" t="s">
        <v>104</v>
      </c>
      <c r="C33" s="80" t="s">
        <v>105</v>
      </c>
      <c r="D33" s="76">
        <v>33982</v>
      </c>
      <c r="E33" s="66" t="s">
        <v>89</v>
      </c>
      <c r="F33" s="24" t="s">
        <v>9</v>
      </c>
      <c r="G33" s="2">
        <f>IF(ISBLANK(G32),"",TRUNC(20.5173*(15.5-G32)^1.92))</f>
        <v>554</v>
      </c>
      <c r="H33" s="2">
        <f>IF(ISBLANK(H32),"",TRUNC(0.8465*(H32*100-75)^1.42))</f>
        <v>560</v>
      </c>
      <c r="I33" s="2">
        <f>IF(ISBLANK(I32),"",TRUNC(51.39*(I32-1.5)^1.05))</f>
        <v>608</v>
      </c>
      <c r="J33" s="2">
        <f>IF(ISBLANK(J32),"",TRUNC(0.14354*(J32*100-220)^1.4))</f>
        <v>494</v>
      </c>
      <c r="K33" s="2">
        <f>IF(ISBLANK(K32),"",INT(0.08713*(305.5-(K32/$F$7))^1.85))</f>
        <v>421</v>
      </c>
      <c r="L33" s="140"/>
      <c r="M33" s="70"/>
    </row>
    <row r="34" spans="1:13" ht="12.75">
      <c r="A34" s="141" t="s">
        <v>182</v>
      </c>
      <c r="B34" s="102" t="s">
        <v>100</v>
      </c>
      <c r="C34" s="79" t="s">
        <v>101</v>
      </c>
      <c r="D34" s="75">
        <v>34143</v>
      </c>
      <c r="E34" s="65" t="s">
        <v>89</v>
      </c>
      <c r="F34" s="22" t="s">
        <v>8</v>
      </c>
      <c r="G34" s="23" t="s">
        <v>193</v>
      </c>
      <c r="H34" s="23" t="s">
        <v>217</v>
      </c>
      <c r="I34" s="23" t="s">
        <v>233</v>
      </c>
      <c r="J34" s="23" t="s">
        <v>244</v>
      </c>
      <c r="K34" s="23" t="s">
        <v>198</v>
      </c>
      <c r="L34" s="139"/>
      <c r="M34" s="69" t="s">
        <v>93</v>
      </c>
    </row>
    <row r="35" spans="1:13" ht="13.5" thickBot="1">
      <c r="A35" s="142"/>
      <c r="B35" s="103" t="s">
        <v>100</v>
      </c>
      <c r="C35" s="80" t="s">
        <v>101</v>
      </c>
      <c r="D35" s="76">
        <v>34143</v>
      </c>
      <c r="E35" s="66" t="s">
        <v>89</v>
      </c>
      <c r="F35" s="24" t="s">
        <v>9</v>
      </c>
      <c r="G35" s="2">
        <f>IF(ISBLANK(G34),"",TRUNC(20.5173*(15.5-G34)^1.92))</f>
        <v>20</v>
      </c>
      <c r="H35" s="2">
        <f>IF(ISBLANK(H34),"",TRUNC(0.8465*(H34*100-75)^1.42))</f>
        <v>283</v>
      </c>
      <c r="I35" s="2">
        <f>IF(ISBLANK(I34),"",TRUNC(51.39*(I34-1.5)^1.05))</f>
        <v>660</v>
      </c>
      <c r="J35" s="2">
        <f>IF(ISBLANK(J34),"",TRUNC(0.14354*(J34*100-220)^1.4))</f>
        <v>308</v>
      </c>
      <c r="K35" s="2"/>
      <c r="L35" s="140"/>
      <c r="M35" s="70"/>
    </row>
  </sheetData>
  <sheetProtection/>
  <mergeCells count="98">
    <mergeCell ref="G27:K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M14:M15"/>
    <mergeCell ref="A20:A21"/>
    <mergeCell ref="B20:B21"/>
    <mergeCell ref="C20:C21"/>
    <mergeCell ref="D20:D21"/>
    <mergeCell ref="E20:E21"/>
    <mergeCell ref="M12:M13"/>
    <mergeCell ref="A14:A15"/>
    <mergeCell ref="B14:B15"/>
    <mergeCell ref="C14:C15"/>
    <mergeCell ref="D14:D15"/>
    <mergeCell ref="E14:E15"/>
    <mergeCell ref="L14:L15"/>
    <mergeCell ref="A12:A13"/>
    <mergeCell ref="G7:K7"/>
    <mergeCell ref="A8:A9"/>
    <mergeCell ref="B8:B9"/>
    <mergeCell ref="C8:C9"/>
    <mergeCell ref="D8:D9"/>
    <mergeCell ref="E8:E9"/>
    <mergeCell ref="F8:F9"/>
    <mergeCell ref="I8:I9"/>
    <mergeCell ref="M8:M9"/>
    <mergeCell ref="G8:G9"/>
    <mergeCell ref="K8:K9"/>
    <mergeCell ref="L8:L9"/>
    <mergeCell ref="J8:J9"/>
    <mergeCell ref="H8:H9"/>
    <mergeCell ref="B12:B13"/>
    <mergeCell ref="C12:C13"/>
    <mergeCell ref="D12:D13"/>
    <mergeCell ref="E12:E13"/>
    <mergeCell ref="L12:L13"/>
    <mergeCell ref="L32:L33"/>
    <mergeCell ref="C32:C33"/>
    <mergeCell ref="D32:D33"/>
    <mergeCell ref="E32:E33"/>
    <mergeCell ref="B22:B23"/>
    <mergeCell ref="M32:M33"/>
    <mergeCell ref="A10:A11"/>
    <mergeCell ref="B10:B11"/>
    <mergeCell ref="C10:C11"/>
    <mergeCell ref="D10:D11"/>
    <mergeCell ref="E10:E11"/>
    <mergeCell ref="L10:L11"/>
    <mergeCell ref="M10:M11"/>
    <mergeCell ref="A32:A33"/>
    <mergeCell ref="B32:B33"/>
    <mergeCell ref="C34:C35"/>
    <mergeCell ref="D34:D35"/>
    <mergeCell ref="E34:E35"/>
    <mergeCell ref="M34:M35"/>
    <mergeCell ref="A30:A31"/>
    <mergeCell ref="B30:B31"/>
    <mergeCell ref="C30:C31"/>
    <mergeCell ref="D30:D31"/>
    <mergeCell ref="E30:E31"/>
    <mergeCell ref="L30:L31"/>
    <mergeCell ref="M16:M17"/>
    <mergeCell ref="A22:A23"/>
    <mergeCell ref="M30:M31"/>
    <mergeCell ref="A34:A35"/>
    <mergeCell ref="B34:B35"/>
    <mergeCell ref="L34:L35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L16:L17"/>
    <mergeCell ref="C22:C23"/>
    <mergeCell ref="D22:D23"/>
    <mergeCell ref="E22:E23"/>
    <mergeCell ref="L22:L23"/>
    <mergeCell ref="M18:M19"/>
    <mergeCell ref="M22:M23"/>
    <mergeCell ref="E18:E19"/>
    <mergeCell ref="L18:L19"/>
    <mergeCell ref="L20:L21"/>
    <mergeCell ref="M20:M21"/>
  </mergeCells>
  <printOptions horizontalCentered="1"/>
  <pageMargins left="0.75" right="0.75" top="0.25" bottom="0.1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Asmeninis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</dc:creator>
  <cp:keywords/>
  <dc:description/>
  <cp:lastModifiedBy>SM</cp:lastModifiedBy>
  <cp:lastPrinted>2009-10-09T16:54:43Z</cp:lastPrinted>
  <dcterms:created xsi:type="dcterms:W3CDTF">2004-09-15T07:52:14Z</dcterms:created>
  <dcterms:modified xsi:type="dcterms:W3CDTF">2009-10-09T17:18:32Z</dcterms:modified>
  <cp:category/>
  <cp:version/>
  <cp:contentType/>
  <cp:contentStatus/>
</cp:coreProperties>
</file>