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5180" windowHeight="8565" tabRatio="944" activeTab="3"/>
  </bookViews>
  <sheets>
    <sheet name="KartisM" sheetId="1" r:id="rId1"/>
    <sheet name="Kartis V" sheetId="2" r:id="rId2"/>
    <sheet name="Jaunės" sheetId="3" r:id="rId3"/>
    <sheet name="Merginos" sheetId="4" r:id="rId4"/>
    <sheet name="Moterys" sheetId="5" r:id="rId5"/>
    <sheet name="Jauniai" sheetId="6" r:id="rId6"/>
    <sheet name="Jaunimas" sheetId="7" r:id="rId7"/>
    <sheet name="Suaugę" sheetId="8" r:id="rId8"/>
  </sheets>
  <definedNames/>
  <calcPr fullCalcOnLoad="1"/>
</workbook>
</file>

<file path=xl/sharedStrings.xml><?xml version="1.0" encoding="utf-8"?>
<sst xmlns="http://schemas.openxmlformats.org/spreadsheetml/2006/main" count="546" uniqueCount="267">
  <si>
    <t>Kaunas, LKKA maniežas</t>
  </si>
  <si>
    <t>Vieta</t>
  </si>
  <si>
    <t>Vardas</t>
  </si>
  <si>
    <t>Pavardė</t>
  </si>
  <si>
    <t>G.data</t>
  </si>
  <si>
    <t>Komanda</t>
  </si>
  <si>
    <t>60 m b.b.</t>
  </si>
  <si>
    <t>Aukštis</t>
  </si>
  <si>
    <t>Rutulys</t>
  </si>
  <si>
    <t>Tolis</t>
  </si>
  <si>
    <t>800 m</t>
  </si>
  <si>
    <t>Viso t.</t>
  </si>
  <si>
    <t>Treneris</t>
  </si>
  <si>
    <t>60 m</t>
  </si>
  <si>
    <t>Kartis</t>
  </si>
  <si>
    <t>1000 m</t>
  </si>
  <si>
    <t>Vyrai</t>
  </si>
  <si>
    <t>Klaipėda</t>
  </si>
  <si>
    <t>Vilnius</t>
  </si>
  <si>
    <t>Kaunas</t>
  </si>
  <si>
    <t>V.Streckis</t>
  </si>
  <si>
    <t>5 kg.</t>
  </si>
  <si>
    <t>6 kg.</t>
  </si>
  <si>
    <t>0,99</t>
  </si>
  <si>
    <t>3 kg.</t>
  </si>
  <si>
    <t>Rez.</t>
  </si>
  <si>
    <t>1</t>
  </si>
  <si>
    <t>5</t>
  </si>
  <si>
    <t>2</t>
  </si>
  <si>
    <t>4</t>
  </si>
  <si>
    <t>3</t>
  </si>
  <si>
    <t>6</t>
  </si>
  <si>
    <t>7</t>
  </si>
  <si>
    <t>D.Jankauskaitė,N.Sabaliauskienė</t>
  </si>
  <si>
    <t>Eglė</t>
  </si>
  <si>
    <t>Paulius</t>
  </si>
  <si>
    <t>Šiauliai</t>
  </si>
  <si>
    <t>Agnė</t>
  </si>
  <si>
    <t>Aistė</t>
  </si>
  <si>
    <t>Levickaitė</t>
  </si>
  <si>
    <t>0,91-8,80</t>
  </si>
  <si>
    <t>0,76-8,25</t>
  </si>
  <si>
    <t>Kalėdinės lengvosios atletikos daugiakovių varžybos</t>
  </si>
  <si>
    <t>Povilas</t>
  </si>
  <si>
    <t>Arnoldas</t>
  </si>
  <si>
    <t>Stanelis</t>
  </si>
  <si>
    <t>Viktorija</t>
  </si>
  <si>
    <t>Petrauskaitė</t>
  </si>
  <si>
    <t>Varžybų vyr. teisėjas</t>
  </si>
  <si>
    <t>Ligita</t>
  </si>
  <si>
    <t>Motiejauskaitė</t>
  </si>
  <si>
    <t>Brigita</t>
  </si>
  <si>
    <t>Akvilė</t>
  </si>
  <si>
    <t>J.Baikštienė,T.Skalikas</t>
  </si>
  <si>
    <t>Austėja</t>
  </si>
  <si>
    <t>Rasa</t>
  </si>
  <si>
    <t>Mažeikaitė</t>
  </si>
  <si>
    <t>Prušinskas</t>
  </si>
  <si>
    <t>Viktor</t>
  </si>
  <si>
    <t>Markovskij</t>
  </si>
  <si>
    <t>1994-03-30</t>
  </si>
  <si>
    <t>Airidas</t>
  </si>
  <si>
    <t>Baranauskas</t>
  </si>
  <si>
    <t>Pleskūnaitė</t>
  </si>
  <si>
    <t>Šimkutė</t>
  </si>
  <si>
    <t>Nedas</t>
  </si>
  <si>
    <t>Stakaitis</t>
  </si>
  <si>
    <t>Haroldas</t>
  </si>
  <si>
    <t>Domkus</t>
  </si>
  <si>
    <t>Andrius</t>
  </si>
  <si>
    <t>Daugintis</t>
  </si>
  <si>
    <t>Andrej</t>
  </si>
  <si>
    <t>1994-11-02</t>
  </si>
  <si>
    <t>Petkov</t>
  </si>
  <si>
    <t>Vitalij</t>
  </si>
  <si>
    <t>Skripkin</t>
  </si>
  <si>
    <t>1994-08-20</t>
  </si>
  <si>
    <t>Juodis</t>
  </si>
  <si>
    <t>H.Statkus</t>
  </si>
  <si>
    <t>Laurynas</t>
  </si>
  <si>
    <t>Marcinkus</t>
  </si>
  <si>
    <t>1994-06-20</t>
  </si>
  <si>
    <t>1994-09-07</t>
  </si>
  <si>
    <t>T.Krasauskienė,D.Skirmantienė</t>
  </si>
  <si>
    <t>Edvard</t>
  </si>
  <si>
    <t>Kuprijanov</t>
  </si>
  <si>
    <t>Alvydas</t>
  </si>
  <si>
    <t>Misius</t>
  </si>
  <si>
    <t>1993-02-14</t>
  </si>
  <si>
    <t>Vitalija</t>
  </si>
  <si>
    <t>Pranckutė</t>
  </si>
  <si>
    <t>Kristina</t>
  </si>
  <si>
    <t>Noreikaitė</t>
  </si>
  <si>
    <t>R.Sadzevičienė</t>
  </si>
  <si>
    <t>Miglė</t>
  </si>
  <si>
    <t>Juodeškaitė</t>
  </si>
  <si>
    <t>Gytis</t>
  </si>
  <si>
    <t>Vaitkūnas</t>
  </si>
  <si>
    <t>Šilalė</t>
  </si>
  <si>
    <t>Diana</t>
  </si>
  <si>
    <t>Butkutė</t>
  </si>
  <si>
    <t>Stuknys</t>
  </si>
  <si>
    <t>Arminas</t>
  </si>
  <si>
    <t xml:space="preserve">Dovydas </t>
  </si>
  <si>
    <t>Šykšta</t>
  </si>
  <si>
    <t xml:space="preserve">Mantvydas </t>
  </si>
  <si>
    <t>Gervė</t>
  </si>
  <si>
    <t>Vadeikis</t>
  </si>
  <si>
    <t>Marius</t>
  </si>
  <si>
    <t>R.Petruškevičius</t>
  </si>
  <si>
    <t>DNS</t>
  </si>
  <si>
    <t>-</t>
  </si>
  <si>
    <t>Ieva</t>
  </si>
  <si>
    <t>Dobregaitė</t>
  </si>
  <si>
    <t>A.Dobregienė</t>
  </si>
  <si>
    <t>Panevėžys</t>
  </si>
  <si>
    <t>NM</t>
  </si>
  <si>
    <t>0</t>
  </si>
  <si>
    <t>1,82</t>
  </si>
  <si>
    <t>200</t>
  </si>
  <si>
    <t>220</t>
  </si>
  <si>
    <t>240</t>
  </si>
  <si>
    <t>260</t>
  </si>
  <si>
    <t>280</t>
  </si>
  <si>
    <t>300</t>
  </si>
  <si>
    <t>320</t>
  </si>
  <si>
    <t>330</t>
  </si>
  <si>
    <t>340</t>
  </si>
  <si>
    <t>350</t>
  </si>
  <si>
    <t>360</t>
  </si>
  <si>
    <t>380</t>
  </si>
  <si>
    <t>400</t>
  </si>
  <si>
    <t>420</t>
  </si>
  <si>
    <t>440</t>
  </si>
  <si>
    <t>460</t>
  </si>
  <si>
    <t>A.Baranauskas</t>
  </si>
  <si>
    <t>Jaunės(1995-96)</t>
  </si>
  <si>
    <t>2011 12 21</t>
  </si>
  <si>
    <t>Merginos(1993-94)</t>
  </si>
  <si>
    <t>Jauniai(1995-96)</t>
  </si>
  <si>
    <t>2011 12 20-21</t>
  </si>
  <si>
    <t>Jaunimas(1993-94)</t>
  </si>
  <si>
    <t>Lietuvos lengvosios atletikos federacijos taurės varžybos</t>
  </si>
  <si>
    <t>7-kovė</t>
  </si>
  <si>
    <t>Sandra</t>
  </si>
  <si>
    <t>Raizgytė</t>
  </si>
  <si>
    <t>1991-08-24</t>
  </si>
  <si>
    <t>Grodno</t>
  </si>
  <si>
    <t xml:space="preserve">Ilona </t>
  </si>
  <si>
    <t>Dramačonoka</t>
  </si>
  <si>
    <t>Bauska</t>
  </si>
  <si>
    <t>R.Maķevics</t>
  </si>
  <si>
    <t>D.Pranckuvienė, V.Streckis</t>
  </si>
  <si>
    <t xml:space="preserve">Liene </t>
  </si>
  <si>
    <t>Rotberga</t>
  </si>
  <si>
    <t>I.Sabaliauskaitė</t>
  </si>
  <si>
    <t>Sintija</t>
  </si>
  <si>
    <t>Landorfa</t>
  </si>
  <si>
    <t>Telešova</t>
  </si>
  <si>
    <t>V.Žiedienė,J.Spudis</t>
  </si>
  <si>
    <t>Kazanavičiūtė</t>
  </si>
  <si>
    <t>Satkunskytė</t>
  </si>
  <si>
    <t>Julija</t>
  </si>
  <si>
    <t>Ščerbakova</t>
  </si>
  <si>
    <t>Dejeva</t>
  </si>
  <si>
    <t>1991-10-13</t>
  </si>
  <si>
    <t>R.Vasiliauskas</t>
  </si>
  <si>
    <t>Reda</t>
  </si>
  <si>
    <t>Janušaitė</t>
  </si>
  <si>
    <t>Aivaras</t>
  </si>
  <si>
    <t>Mieliauskas</t>
  </si>
  <si>
    <t>N.Gedgaudienė,R.Peruškevičius</t>
  </si>
  <si>
    <t>Barvainas</t>
  </si>
  <si>
    <t>1990-08-06</t>
  </si>
  <si>
    <t>Benas</t>
  </si>
  <si>
    <t>Kentra</t>
  </si>
  <si>
    <t>1989-03-17</t>
  </si>
  <si>
    <t>A. Gavėnas, A. Miliauskas</t>
  </si>
  <si>
    <t>Eugenijus Ivanauskas</t>
  </si>
  <si>
    <t>1994 08 05</t>
  </si>
  <si>
    <t>R. Anclauskas</t>
  </si>
  <si>
    <t>Aleksandr</t>
  </si>
  <si>
    <t>1994-01-12</t>
  </si>
  <si>
    <t>A.Izergin</t>
  </si>
  <si>
    <t>Vidmantas</t>
  </si>
  <si>
    <t xml:space="preserve">Algirdas </t>
  </si>
  <si>
    <t>1995 03 25</t>
  </si>
  <si>
    <t>Rokas</t>
  </si>
  <si>
    <t>1995 05 26</t>
  </si>
  <si>
    <t>1995 07 23</t>
  </si>
  <si>
    <t>1996-03-20</t>
  </si>
  <si>
    <t>Edvinas</t>
  </si>
  <si>
    <t>Simenas</t>
  </si>
  <si>
    <t>1996-08-02</t>
  </si>
  <si>
    <t>Rimantas Bendžius</t>
  </si>
  <si>
    <t>Jokūbas</t>
  </si>
  <si>
    <t>Bogatyrius</t>
  </si>
  <si>
    <t>1997-07-21</t>
  </si>
  <si>
    <t>Kristaps</t>
  </si>
  <si>
    <t>Adakovskis</t>
  </si>
  <si>
    <t>Aurelijus</t>
  </si>
  <si>
    <t>Gutas</t>
  </si>
  <si>
    <t>I.Jakubaitytė</t>
  </si>
  <si>
    <t>Buinauskas</t>
  </si>
  <si>
    <t>G.Dargevičiūtė</t>
  </si>
  <si>
    <t>Audrius</t>
  </si>
  <si>
    <t>Zimkevičius</t>
  </si>
  <si>
    <t>Ernestas</t>
  </si>
  <si>
    <t>Vėsa</t>
  </si>
  <si>
    <t>Smetonis</t>
  </si>
  <si>
    <t>V.Venckus,E.Grigelionytė</t>
  </si>
  <si>
    <t>Irmantas</t>
  </si>
  <si>
    <t>Lianzbergas</t>
  </si>
  <si>
    <t>Lengvoji atletika</t>
  </si>
  <si>
    <t>Lietuvos LAF šuolių su kartimi taurės varžybos</t>
  </si>
  <si>
    <t>2011 12 20</t>
  </si>
  <si>
    <t>Moterys</t>
  </si>
  <si>
    <t>Martynas</t>
  </si>
  <si>
    <t>Duoblys</t>
  </si>
  <si>
    <t>Vilnius-Kl.</t>
  </si>
  <si>
    <t>Simas</t>
  </si>
  <si>
    <t>Šnipaitis</t>
  </si>
  <si>
    <t>Vilnius-Šl.</t>
  </si>
  <si>
    <t>V.Izergin,V.Žiedienė</t>
  </si>
  <si>
    <t>A.Izergin,J.Martinkus</t>
  </si>
  <si>
    <t>Nerijus</t>
  </si>
  <si>
    <t>Rimkevičius</t>
  </si>
  <si>
    <t>1992-08-30</t>
  </si>
  <si>
    <t>J. Baikštienė, T. Skalikas</t>
  </si>
  <si>
    <t>Natalia</t>
  </si>
  <si>
    <t>Tanana</t>
  </si>
  <si>
    <t>Satsykevich E.F</t>
  </si>
  <si>
    <t>Kot N.N.</t>
  </si>
  <si>
    <t>Aliona</t>
  </si>
  <si>
    <t>Kashchits</t>
  </si>
  <si>
    <t>Yuliya</t>
  </si>
  <si>
    <t>Zaneuskaja</t>
  </si>
  <si>
    <t>Anzhelika</t>
  </si>
  <si>
    <t>Davidziuk</t>
  </si>
  <si>
    <t>A.Šuliauskas</t>
  </si>
  <si>
    <t>Tkačenko</t>
  </si>
  <si>
    <t>Ikonikov</t>
  </si>
  <si>
    <t>Krista</t>
  </si>
  <si>
    <t>Obižajeva</t>
  </si>
  <si>
    <t>1996-</t>
  </si>
  <si>
    <t>Ryga</t>
  </si>
  <si>
    <t>3,30</t>
  </si>
  <si>
    <t>3,40</t>
  </si>
  <si>
    <t>xx0</t>
  </si>
  <si>
    <t>xxx</t>
  </si>
  <si>
    <t>x0</t>
  </si>
  <si>
    <t>J.Baikštienė,T.Skalikas,R.Voronkova</t>
  </si>
  <si>
    <t>A.Obižajevs</t>
  </si>
  <si>
    <t>500</t>
  </si>
  <si>
    <t>Pauls</t>
  </si>
  <si>
    <t>Pujats</t>
  </si>
  <si>
    <t>1991-</t>
  </si>
  <si>
    <t>Edvards</t>
  </si>
  <si>
    <t>Valeina</t>
  </si>
  <si>
    <t>1997-</t>
  </si>
  <si>
    <t>1,88</t>
  </si>
  <si>
    <t>1,97</t>
  </si>
  <si>
    <t>DNF</t>
  </si>
  <si>
    <t>Gedminaitė</t>
  </si>
  <si>
    <t>DQ</t>
  </si>
  <si>
    <t>Rocevičiūtė</t>
  </si>
  <si>
    <t>Špečkauskas</t>
  </si>
</sst>
</file>

<file path=xl/styles.xml><?xml version="1.0" encoding="utf-8"?>
<styleSheet xmlns="http://schemas.openxmlformats.org/spreadsheetml/2006/main">
  <numFmts count="4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:ss.00"/>
    <numFmt numFmtId="174" formatCode="mm:ss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/yyyy"/>
    <numFmt numFmtId="180" formatCode="0.000"/>
    <numFmt numFmtId="181" formatCode="0.0000"/>
    <numFmt numFmtId="182" formatCode="yy/mm/dd"/>
    <numFmt numFmtId="183" formatCode="0.00000"/>
    <numFmt numFmtId="184" formatCode="yyyy\-mm\-dd;@"/>
    <numFmt numFmtId="185" formatCode="[$-427]yyyy\ &quot;m.&quot;\ mmmm\ d\ &quot;d.&quot;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Taip&quot;;&quot;Taip&quot;;&quot;Ne&quot;"/>
    <numFmt numFmtId="195" formatCode="&quot;Teisinga&quot;;&quot;Teisinga&quot;;&quot;Klaidinga&quot;"/>
    <numFmt numFmtId="196" formatCode="[$€-2]\ ###,000_);[Red]\([$€-2]\ ###,000\)"/>
    <numFmt numFmtId="197" formatCode="m:ss.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TimesLT"/>
      <family val="0"/>
    </font>
    <font>
      <b/>
      <sz val="9"/>
      <name val="TimesLT"/>
      <family val="0"/>
    </font>
    <font>
      <b/>
      <sz val="8"/>
      <name val="TimesLT"/>
      <family val="0"/>
    </font>
    <font>
      <b/>
      <i/>
      <sz val="10"/>
      <name val="TimesLT"/>
      <family val="0"/>
    </font>
    <font>
      <sz val="10"/>
      <name val="TimesLT"/>
      <family val="0"/>
    </font>
    <font>
      <u val="single"/>
      <sz val="10"/>
      <name val="TimesLT"/>
      <family val="0"/>
    </font>
    <font>
      <b/>
      <sz val="10"/>
      <color indexed="9"/>
      <name val="TimesLT"/>
      <family val="0"/>
    </font>
    <font>
      <i/>
      <sz val="7"/>
      <name val="TimesLT"/>
      <family val="0"/>
    </font>
    <font>
      <sz val="10"/>
      <color indexed="9"/>
      <name val="TimesLT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6"/>
      <name val="Arial"/>
      <family val="2"/>
    </font>
    <font>
      <sz val="8"/>
      <name val="TimesL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7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9" fillId="0" borderId="15" xfId="0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2" fontId="11" fillId="0" borderId="10" xfId="0" applyNumberFormat="1" applyFont="1" applyBorder="1" applyAlignment="1">
      <alignment horizontal="center"/>
    </xf>
    <xf numFmtId="173" fontId="11" fillId="0" borderId="10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3" fillId="0" borderId="15" xfId="0" applyFont="1" applyBorder="1" applyAlignment="1">
      <alignment horizontal="right"/>
    </xf>
    <xf numFmtId="0" fontId="14" fillId="0" borderId="13" xfId="0" applyFont="1" applyBorder="1" applyAlignment="1">
      <alignment horizontal="center"/>
    </xf>
    <xf numFmtId="173" fontId="4" fillId="0" borderId="0" xfId="0" applyNumberFormat="1" applyFont="1" applyFill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3" fillId="0" borderId="0" xfId="0" applyFont="1" applyAlignment="1">
      <alignment horizontal="left"/>
    </xf>
    <xf numFmtId="173" fontId="4" fillId="0" borderId="0" xfId="0" applyNumberFormat="1" applyFont="1" applyFill="1" applyAlignment="1">
      <alignment horizontal="center"/>
    </xf>
    <xf numFmtId="0" fontId="6" fillId="0" borderId="16" xfId="0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16" fillId="0" borderId="0" xfId="0" applyNumberFormat="1" applyFont="1" applyAlignment="1">
      <alignment/>
    </xf>
    <xf numFmtId="49" fontId="17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9" fontId="15" fillId="0" borderId="0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2" fontId="21" fillId="0" borderId="18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right" vertical="center"/>
    </xf>
    <xf numFmtId="0" fontId="20" fillId="0" borderId="21" xfId="0" applyFont="1" applyBorder="1" applyAlignment="1">
      <alignment horizontal="left" vertical="center"/>
    </xf>
    <xf numFmtId="184" fontId="10" fillId="0" borderId="10" xfId="0" applyNumberFormat="1" applyFont="1" applyBorder="1" applyAlignment="1">
      <alignment horizontal="center"/>
    </xf>
    <xf numFmtId="184" fontId="10" fillId="0" borderId="13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184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0" xfId="0" applyFont="1" applyFill="1" applyAlignment="1">
      <alignment horizontal="left"/>
    </xf>
    <xf numFmtId="2" fontId="11" fillId="0" borderId="1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" fontId="21" fillId="0" borderId="22" xfId="0" applyNumberFormat="1" applyFont="1" applyBorder="1" applyAlignment="1">
      <alignment horizontal="center" vertical="center"/>
    </xf>
    <xf numFmtId="0" fontId="16" fillId="0" borderId="23" xfId="57" applyFont="1" applyFill="1" applyBorder="1" applyAlignment="1">
      <alignment horizontal="right"/>
      <protection/>
    </xf>
    <xf numFmtId="0" fontId="15" fillId="0" borderId="24" xfId="57" applyFont="1" applyFill="1" applyBorder="1" applyAlignment="1">
      <alignment horizontal="left"/>
      <protection/>
    </xf>
    <xf numFmtId="0" fontId="41" fillId="0" borderId="25" xfId="0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184" fontId="43" fillId="0" borderId="25" xfId="0" applyNumberFormat="1" applyFont="1" applyBorder="1" applyAlignment="1">
      <alignment horizontal="left"/>
    </xf>
    <xf numFmtId="49" fontId="40" fillId="0" borderId="23" xfId="0" applyNumberFormat="1" applyFont="1" applyBorder="1" applyAlignment="1">
      <alignment horizontal="center" vertical="center"/>
    </xf>
    <xf numFmtId="49" fontId="40" fillId="0" borderId="14" xfId="0" applyNumberFormat="1" applyFont="1" applyBorder="1" applyAlignment="1">
      <alignment horizontal="center" vertical="center"/>
    </xf>
    <xf numFmtId="0" fontId="16" fillId="0" borderId="14" xfId="57" applyFont="1" applyFill="1" applyBorder="1" applyAlignment="1">
      <alignment horizontal="right"/>
      <protection/>
    </xf>
    <xf numFmtId="0" fontId="15" fillId="0" borderId="15" xfId="57" applyFont="1" applyFill="1" applyBorder="1" applyAlignment="1">
      <alignment horizontal="left"/>
      <protection/>
    </xf>
    <xf numFmtId="184" fontId="43" fillId="0" borderId="13" xfId="0" applyNumberFormat="1" applyFont="1" applyBorder="1" applyAlignment="1">
      <alignment horizontal="left"/>
    </xf>
    <xf numFmtId="0" fontId="41" fillId="0" borderId="13" xfId="0" applyFont="1" applyFill="1" applyBorder="1" applyAlignment="1">
      <alignment horizontal="left"/>
    </xf>
    <xf numFmtId="0" fontId="20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/>
    </xf>
    <xf numFmtId="0" fontId="22" fillId="0" borderId="23" xfId="57" applyFont="1" applyFill="1" applyBorder="1" applyAlignment="1">
      <alignment horizontal="left"/>
      <protection/>
    </xf>
    <xf numFmtId="0" fontId="22" fillId="0" borderId="14" xfId="57" applyFont="1" applyFill="1" applyBorder="1" applyAlignment="1">
      <alignment horizontal="left"/>
      <protection/>
    </xf>
    <xf numFmtId="0" fontId="41" fillId="0" borderId="0" xfId="0" applyFont="1" applyBorder="1" applyAlignment="1">
      <alignment horizontal="left"/>
    </xf>
    <xf numFmtId="49" fontId="16" fillId="0" borderId="19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43" customWidth="1"/>
    <col min="2" max="2" width="7.421875" style="44" customWidth="1"/>
    <col min="3" max="3" width="11.28125" style="44" customWidth="1"/>
    <col min="4" max="4" width="9.00390625" style="44" bestFit="1" customWidth="1"/>
    <col min="5" max="5" width="7.57421875" style="44" customWidth="1"/>
    <col min="6" max="6" width="13.140625" style="44" customWidth="1"/>
    <col min="7" max="39" width="1.8515625" style="43" customWidth="1"/>
    <col min="40" max="40" width="4.57421875" style="44" customWidth="1"/>
    <col min="41" max="16384" width="9.140625" style="44" customWidth="1"/>
  </cols>
  <sheetData>
    <row r="1" spans="9:40" ht="20.25">
      <c r="I1" s="39"/>
      <c r="Q1" s="72" t="s">
        <v>213</v>
      </c>
      <c r="T1" s="1"/>
      <c r="AN1" s="5" t="s">
        <v>215</v>
      </c>
    </row>
    <row r="2" spans="7:40" ht="20.25">
      <c r="G2" s="40"/>
      <c r="I2" s="39"/>
      <c r="Q2" s="72" t="s">
        <v>214</v>
      </c>
      <c r="AN2" s="41" t="s">
        <v>19</v>
      </c>
    </row>
    <row r="3" spans="1:39" s="46" customFormat="1" ht="12.75">
      <c r="A3" s="45"/>
      <c r="G3" s="39"/>
      <c r="H3" s="39"/>
      <c r="I3" s="42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</row>
    <row r="4" spans="2:22" ht="16.5" thickBot="1">
      <c r="B4" s="47" t="s">
        <v>216</v>
      </c>
      <c r="G4" s="48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1:40" ht="13.5" thickBot="1">
      <c r="A5" s="51" t="s">
        <v>1</v>
      </c>
      <c r="B5" s="52" t="s">
        <v>2</v>
      </c>
      <c r="C5" s="53" t="s">
        <v>3</v>
      </c>
      <c r="D5" s="73" t="s">
        <v>4</v>
      </c>
      <c r="E5" s="73" t="s">
        <v>5</v>
      </c>
      <c r="F5" s="81" t="s">
        <v>12</v>
      </c>
      <c r="G5" s="86" t="s">
        <v>119</v>
      </c>
      <c r="H5" s="87"/>
      <c r="I5" s="88"/>
      <c r="J5" s="86" t="s">
        <v>120</v>
      </c>
      <c r="K5" s="87"/>
      <c r="L5" s="88"/>
      <c r="M5" s="86" t="s">
        <v>121</v>
      </c>
      <c r="N5" s="87"/>
      <c r="O5" s="88"/>
      <c r="P5" s="86" t="s">
        <v>122</v>
      </c>
      <c r="Q5" s="87"/>
      <c r="R5" s="88"/>
      <c r="S5" s="86" t="s">
        <v>123</v>
      </c>
      <c r="T5" s="87"/>
      <c r="U5" s="88"/>
      <c r="V5" s="86" t="s">
        <v>124</v>
      </c>
      <c r="W5" s="87"/>
      <c r="X5" s="88"/>
      <c r="Y5" s="86" t="s">
        <v>125</v>
      </c>
      <c r="Z5" s="87"/>
      <c r="AA5" s="88"/>
      <c r="AB5" s="86" t="s">
        <v>246</v>
      </c>
      <c r="AC5" s="87"/>
      <c r="AD5" s="88"/>
      <c r="AE5" s="86" t="s">
        <v>247</v>
      </c>
      <c r="AF5" s="87"/>
      <c r="AG5" s="88"/>
      <c r="AH5" s="86" t="s">
        <v>128</v>
      </c>
      <c r="AI5" s="87"/>
      <c r="AJ5" s="88"/>
      <c r="AK5" s="86" t="s">
        <v>129</v>
      </c>
      <c r="AL5" s="87"/>
      <c r="AM5" s="88"/>
      <c r="AN5" s="82" t="s">
        <v>25</v>
      </c>
    </row>
    <row r="6" spans="1:40" ht="16.5" thickBot="1">
      <c r="A6" s="75" t="s">
        <v>26</v>
      </c>
      <c r="B6" s="69" t="s">
        <v>242</v>
      </c>
      <c r="C6" s="70" t="s">
        <v>243</v>
      </c>
      <c r="D6" s="74" t="s">
        <v>244</v>
      </c>
      <c r="E6" s="71" t="s">
        <v>245</v>
      </c>
      <c r="F6" s="83" t="s">
        <v>252</v>
      </c>
      <c r="G6" s="86"/>
      <c r="H6" s="87"/>
      <c r="I6" s="88"/>
      <c r="J6" s="86"/>
      <c r="K6" s="87"/>
      <c r="L6" s="88"/>
      <c r="M6" s="86"/>
      <c r="N6" s="87"/>
      <c r="O6" s="88"/>
      <c r="P6" s="86"/>
      <c r="Q6" s="87"/>
      <c r="R6" s="88"/>
      <c r="S6" s="86"/>
      <c r="T6" s="87"/>
      <c r="U6" s="88"/>
      <c r="V6" s="86"/>
      <c r="W6" s="87"/>
      <c r="X6" s="88"/>
      <c r="Y6" s="86"/>
      <c r="Z6" s="87"/>
      <c r="AA6" s="88"/>
      <c r="AB6" s="86" t="s">
        <v>250</v>
      </c>
      <c r="AC6" s="87"/>
      <c r="AD6" s="88"/>
      <c r="AE6" s="86" t="s">
        <v>111</v>
      </c>
      <c r="AF6" s="87"/>
      <c r="AG6" s="88"/>
      <c r="AH6" s="86" t="s">
        <v>250</v>
      </c>
      <c r="AI6" s="87"/>
      <c r="AJ6" s="88"/>
      <c r="AK6" s="86" t="s">
        <v>111</v>
      </c>
      <c r="AL6" s="87"/>
      <c r="AM6" s="88"/>
      <c r="AN6" s="50">
        <v>3.5</v>
      </c>
    </row>
    <row r="7" spans="1:40" ht="16.5" thickBot="1">
      <c r="A7" s="75" t="s">
        <v>28</v>
      </c>
      <c r="B7" s="69" t="s">
        <v>89</v>
      </c>
      <c r="C7" s="70" t="s">
        <v>164</v>
      </c>
      <c r="D7" s="74" t="s">
        <v>165</v>
      </c>
      <c r="E7" s="71" t="s">
        <v>19</v>
      </c>
      <c r="F7" s="83" t="s">
        <v>166</v>
      </c>
      <c r="G7" s="86"/>
      <c r="H7" s="87"/>
      <c r="I7" s="88"/>
      <c r="J7" s="86"/>
      <c r="K7" s="87"/>
      <c r="L7" s="88"/>
      <c r="M7" s="86"/>
      <c r="N7" s="87"/>
      <c r="O7" s="88"/>
      <c r="P7" s="86"/>
      <c r="Q7" s="87"/>
      <c r="R7" s="88"/>
      <c r="S7" s="86"/>
      <c r="T7" s="87"/>
      <c r="U7" s="88"/>
      <c r="V7" s="86" t="s">
        <v>117</v>
      </c>
      <c r="W7" s="87"/>
      <c r="X7" s="88"/>
      <c r="Y7" s="86" t="s">
        <v>250</v>
      </c>
      <c r="Z7" s="87"/>
      <c r="AA7" s="88"/>
      <c r="AB7" s="86" t="s">
        <v>117</v>
      </c>
      <c r="AC7" s="87"/>
      <c r="AD7" s="88"/>
      <c r="AE7" s="86" t="s">
        <v>117</v>
      </c>
      <c r="AF7" s="87"/>
      <c r="AG7" s="88"/>
      <c r="AH7" s="86" t="s">
        <v>249</v>
      </c>
      <c r="AI7" s="87"/>
      <c r="AJ7" s="88"/>
      <c r="AK7" s="86"/>
      <c r="AL7" s="87"/>
      <c r="AM7" s="88"/>
      <c r="AN7" s="50">
        <v>3.4</v>
      </c>
    </row>
    <row r="8" spans="1:40" ht="16.5" thickBot="1">
      <c r="A8" s="76" t="s">
        <v>30</v>
      </c>
      <c r="B8" s="77" t="s">
        <v>94</v>
      </c>
      <c r="C8" s="78" t="s">
        <v>95</v>
      </c>
      <c r="D8" s="79">
        <v>35400</v>
      </c>
      <c r="E8" s="80" t="s">
        <v>19</v>
      </c>
      <c r="F8" s="84" t="s">
        <v>93</v>
      </c>
      <c r="G8" s="86"/>
      <c r="H8" s="87"/>
      <c r="I8" s="88"/>
      <c r="J8" s="86"/>
      <c r="K8" s="87"/>
      <c r="L8" s="88"/>
      <c r="M8" s="86"/>
      <c r="N8" s="87"/>
      <c r="O8" s="88"/>
      <c r="P8" s="86"/>
      <c r="Q8" s="87"/>
      <c r="R8" s="88"/>
      <c r="S8" s="86" t="s">
        <v>117</v>
      </c>
      <c r="T8" s="87"/>
      <c r="U8" s="88"/>
      <c r="V8" s="86" t="s">
        <v>248</v>
      </c>
      <c r="W8" s="87"/>
      <c r="X8" s="88"/>
      <c r="Y8" s="86" t="s">
        <v>249</v>
      </c>
      <c r="Z8" s="87"/>
      <c r="AA8" s="88"/>
      <c r="AB8" s="86"/>
      <c r="AC8" s="87"/>
      <c r="AD8" s="88"/>
      <c r="AE8" s="86"/>
      <c r="AF8" s="87"/>
      <c r="AG8" s="88"/>
      <c r="AH8" s="86"/>
      <c r="AI8" s="87"/>
      <c r="AJ8" s="88"/>
      <c r="AK8" s="86"/>
      <c r="AL8" s="87"/>
      <c r="AM8" s="88"/>
      <c r="AN8" s="68">
        <v>3</v>
      </c>
    </row>
    <row r="9" spans="1:40" ht="16.5" thickBot="1">
      <c r="A9" s="75" t="s">
        <v>29</v>
      </c>
      <c r="B9" s="69" t="s">
        <v>167</v>
      </c>
      <c r="C9" s="70" t="s">
        <v>168</v>
      </c>
      <c r="D9" s="74">
        <v>35339</v>
      </c>
      <c r="E9" s="71" t="s">
        <v>36</v>
      </c>
      <c r="F9" s="83" t="s">
        <v>159</v>
      </c>
      <c r="G9" s="86"/>
      <c r="H9" s="87"/>
      <c r="I9" s="88"/>
      <c r="J9" s="86"/>
      <c r="K9" s="87"/>
      <c r="L9" s="88"/>
      <c r="M9" s="86" t="s">
        <v>117</v>
      </c>
      <c r="N9" s="87"/>
      <c r="O9" s="88"/>
      <c r="P9" s="86" t="s">
        <v>250</v>
      </c>
      <c r="Q9" s="87"/>
      <c r="R9" s="88"/>
      <c r="S9" s="86" t="s">
        <v>117</v>
      </c>
      <c r="T9" s="87"/>
      <c r="U9" s="88"/>
      <c r="V9" s="86" t="s">
        <v>249</v>
      </c>
      <c r="W9" s="87"/>
      <c r="X9" s="88"/>
      <c r="Y9" s="86"/>
      <c r="Z9" s="87"/>
      <c r="AA9" s="88"/>
      <c r="AB9" s="86"/>
      <c r="AC9" s="87"/>
      <c r="AD9" s="88"/>
      <c r="AE9" s="86"/>
      <c r="AF9" s="87"/>
      <c r="AG9" s="88"/>
      <c r="AH9" s="86"/>
      <c r="AI9" s="87"/>
      <c r="AJ9" s="88"/>
      <c r="AK9" s="86"/>
      <c r="AL9" s="87"/>
      <c r="AM9" s="88"/>
      <c r="AN9" s="50">
        <v>2.8</v>
      </c>
    </row>
    <row r="10" spans="1:40" ht="16.5" thickBot="1">
      <c r="A10" s="75" t="s">
        <v>27</v>
      </c>
      <c r="B10" s="69" t="s">
        <v>91</v>
      </c>
      <c r="C10" s="70" t="s">
        <v>92</v>
      </c>
      <c r="D10" s="74">
        <v>34392</v>
      </c>
      <c r="E10" s="71" t="s">
        <v>19</v>
      </c>
      <c r="F10" s="83" t="s">
        <v>93</v>
      </c>
      <c r="G10" s="86" t="s">
        <v>117</v>
      </c>
      <c r="H10" s="87"/>
      <c r="I10" s="88"/>
      <c r="J10" s="86" t="s">
        <v>117</v>
      </c>
      <c r="K10" s="87"/>
      <c r="L10" s="88"/>
      <c r="M10" s="86" t="s">
        <v>117</v>
      </c>
      <c r="N10" s="87"/>
      <c r="O10" s="88"/>
      <c r="P10" s="86" t="s">
        <v>249</v>
      </c>
      <c r="Q10" s="87"/>
      <c r="R10" s="88"/>
      <c r="S10" s="86"/>
      <c r="T10" s="87"/>
      <c r="U10" s="88"/>
      <c r="V10" s="86"/>
      <c r="W10" s="87"/>
      <c r="X10" s="88"/>
      <c r="Y10" s="86"/>
      <c r="Z10" s="87"/>
      <c r="AA10" s="88"/>
      <c r="AB10" s="86"/>
      <c r="AC10" s="87"/>
      <c r="AD10" s="88"/>
      <c r="AE10" s="86"/>
      <c r="AF10" s="87"/>
      <c r="AG10" s="88"/>
      <c r="AH10" s="86"/>
      <c r="AI10" s="87"/>
      <c r="AJ10" s="88"/>
      <c r="AK10" s="86"/>
      <c r="AL10" s="87"/>
      <c r="AM10" s="88"/>
      <c r="AN10" s="50">
        <v>2.4</v>
      </c>
    </row>
    <row r="11" spans="1:40" ht="16.5" thickBot="1">
      <c r="A11" s="76" t="s">
        <v>31</v>
      </c>
      <c r="B11" s="69" t="s">
        <v>46</v>
      </c>
      <c r="C11" s="70" t="s">
        <v>161</v>
      </c>
      <c r="D11" s="74">
        <v>33969</v>
      </c>
      <c r="E11" s="71" t="s">
        <v>19</v>
      </c>
      <c r="F11" s="83" t="s">
        <v>93</v>
      </c>
      <c r="G11" s="86" t="s">
        <v>117</v>
      </c>
      <c r="H11" s="87"/>
      <c r="I11" s="88"/>
      <c r="J11" s="86" t="s">
        <v>117</v>
      </c>
      <c r="K11" s="87"/>
      <c r="L11" s="88"/>
      <c r="M11" s="86" t="s">
        <v>248</v>
      </c>
      <c r="N11" s="87"/>
      <c r="O11" s="88"/>
      <c r="P11" s="86" t="s">
        <v>249</v>
      </c>
      <c r="Q11" s="87"/>
      <c r="R11" s="88"/>
      <c r="S11" s="86"/>
      <c r="T11" s="87"/>
      <c r="U11" s="88"/>
      <c r="V11" s="86"/>
      <c r="W11" s="87"/>
      <c r="X11" s="88"/>
      <c r="Y11" s="86"/>
      <c r="Z11" s="87"/>
      <c r="AA11" s="88"/>
      <c r="AB11" s="86"/>
      <c r="AC11" s="87"/>
      <c r="AD11" s="88"/>
      <c r="AE11" s="86"/>
      <c r="AF11" s="87"/>
      <c r="AG11" s="88"/>
      <c r="AH11" s="86"/>
      <c r="AI11" s="87"/>
      <c r="AJ11" s="88"/>
      <c r="AK11" s="86"/>
      <c r="AL11" s="87"/>
      <c r="AM11" s="88"/>
      <c r="AN11" s="50">
        <v>2.4</v>
      </c>
    </row>
    <row r="12" spans="1:40" ht="16.5" thickBot="1">
      <c r="A12" s="75" t="s">
        <v>32</v>
      </c>
      <c r="B12" s="69" t="s">
        <v>162</v>
      </c>
      <c r="C12" s="70" t="s">
        <v>163</v>
      </c>
      <c r="D12" s="74">
        <v>35091</v>
      </c>
      <c r="E12" s="71" t="s">
        <v>19</v>
      </c>
      <c r="F12" s="83" t="s">
        <v>93</v>
      </c>
      <c r="G12" s="86" t="s">
        <v>117</v>
      </c>
      <c r="H12" s="87"/>
      <c r="I12" s="88"/>
      <c r="J12" s="86" t="s">
        <v>249</v>
      </c>
      <c r="K12" s="87"/>
      <c r="L12" s="88"/>
      <c r="M12" s="86"/>
      <c r="N12" s="87"/>
      <c r="O12" s="88"/>
      <c r="P12" s="86"/>
      <c r="Q12" s="87"/>
      <c r="R12" s="88"/>
      <c r="S12" s="86"/>
      <c r="T12" s="87"/>
      <c r="U12" s="88"/>
      <c r="V12" s="86"/>
      <c r="W12" s="87"/>
      <c r="X12" s="88"/>
      <c r="Y12" s="86"/>
      <c r="Z12" s="87"/>
      <c r="AA12" s="88"/>
      <c r="AB12" s="86"/>
      <c r="AC12" s="87"/>
      <c r="AD12" s="88"/>
      <c r="AE12" s="86"/>
      <c r="AF12" s="87"/>
      <c r="AG12" s="88"/>
      <c r="AH12" s="86"/>
      <c r="AI12" s="87"/>
      <c r="AJ12" s="88"/>
      <c r="AK12" s="86"/>
      <c r="AL12" s="87"/>
      <c r="AM12" s="88"/>
      <c r="AN12" s="50">
        <v>2</v>
      </c>
    </row>
  </sheetData>
  <sheetProtection/>
  <mergeCells count="88">
    <mergeCell ref="J5:L5"/>
    <mergeCell ref="G5:I5"/>
    <mergeCell ref="AE5:AG5"/>
    <mergeCell ref="S8:U8"/>
    <mergeCell ref="V8:X8"/>
    <mergeCell ref="Y8:AA8"/>
    <mergeCell ref="AB8:AD8"/>
    <mergeCell ref="G8:I8"/>
    <mergeCell ref="J8:L8"/>
    <mergeCell ref="M8:O8"/>
    <mergeCell ref="AK5:AM5"/>
    <mergeCell ref="AH5:AJ5"/>
    <mergeCell ref="P5:R5"/>
    <mergeCell ref="M5:O5"/>
    <mergeCell ref="Y5:AA5"/>
    <mergeCell ref="V5:X5"/>
    <mergeCell ref="S5:U5"/>
    <mergeCell ref="AB5:AD5"/>
    <mergeCell ref="G9:I9"/>
    <mergeCell ref="J9:L9"/>
    <mergeCell ref="M9:O9"/>
    <mergeCell ref="P9:R9"/>
    <mergeCell ref="AE9:AG9"/>
    <mergeCell ref="AH9:AJ9"/>
    <mergeCell ref="G7:I7"/>
    <mergeCell ref="J7:L7"/>
    <mergeCell ref="M7:O7"/>
    <mergeCell ref="P7:R7"/>
    <mergeCell ref="AE7:AG7"/>
    <mergeCell ref="P8:R8"/>
    <mergeCell ref="AE8:AG8"/>
    <mergeCell ref="Y7:AA7"/>
    <mergeCell ref="AB7:AD7"/>
    <mergeCell ref="AK9:AM9"/>
    <mergeCell ref="S9:U9"/>
    <mergeCell ref="V9:X9"/>
    <mergeCell ref="Y9:AA9"/>
    <mergeCell ref="AB9:AD9"/>
    <mergeCell ref="AH8:AJ8"/>
    <mergeCell ref="AK8:AM8"/>
    <mergeCell ref="G12:I12"/>
    <mergeCell ref="J12:L12"/>
    <mergeCell ref="M12:O12"/>
    <mergeCell ref="P12:R12"/>
    <mergeCell ref="G10:I10"/>
    <mergeCell ref="J10:L10"/>
    <mergeCell ref="M10:O10"/>
    <mergeCell ref="P10:R10"/>
    <mergeCell ref="P11:R11"/>
    <mergeCell ref="S11:U11"/>
    <mergeCell ref="AK11:AM11"/>
    <mergeCell ref="AE12:AG12"/>
    <mergeCell ref="AH12:AJ12"/>
    <mergeCell ref="AK12:AM12"/>
    <mergeCell ref="S12:U12"/>
    <mergeCell ref="V12:X12"/>
    <mergeCell ref="Y12:AA12"/>
    <mergeCell ref="AB12:AD12"/>
    <mergeCell ref="AH6:AJ6"/>
    <mergeCell ref="AK10:AM10"/>
    <mergeCell ref="S10:U10"/>
    <mergeCell ref="V10:X10"/>
    <mergeCell ref="Y10:AA10"/>
    <mergeCell ref="AB10:AD10"/>
    <mergeCell ref="AH7:AJ7"/>
    <mergeCell ref="AK7:AM7"/>
    <mergeCell ref="S7:U7"/>
    <mergeCell ref="V7:X7"/>
    <mergeCell ref="V11:X11"/>
    <mergeCell ref="Y11:AA11"/>
    <mergeCell ref="AE10:AG10"/>
    <mergeCell ref="G6:I6"/>
    <mergeCell ref="J6:L6"/>
    <mergeCell ref="M6:O6"/>
    <mergeCell ref="P6:R6"/>
    <mergeCell ref="AE6:AG6"/>
    <mergeCell ref="J11:L11"/>
    <mergeCell ref="M11:O11"/>
    <mergeCell ref="AB11:AD11"/>
    <mergeCell ref="AE11:AG11"/>
    <mergeCell ref="AH10:AJ10"/>
    <mergeCell ref="AK6:AM6"/>
    <mergeCell ref="S6:U6"/>
    <mergeCell ref="G11:I11"/>
    <mergeCell ref="V6:X6"/>
    <mergeCell ref="Y6:AA6"/>
    <mergeCell ref="AB6:AD6"/>
    <mergeCell ref="AH11:AJ11"/>
  </mergeCells>
  <printOptions horizontalCentered="1"/>
  <pageMargins left="0.17" right="0.28" top="0.7874015748031497" bottom="0.38" header="0.5118110236220472" footer="0.2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3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4.421875" style="43" customWidth="1"/>
    <col min="2" max="2" width="10.57421875" style="44" customWidth="1"/>
    <col min="3" max="3" width="11.28125" style="44" customWidth="1"/>
    <col min="4" max="4" width="9.00390625" style="44" bestFit="1" customWidth="1"/>
    <col min="5" max="5" width="7.57421875" style="44" customWidth="1"/>
    <col min="6" max="6" width="18.28125" style="44" customWidth="1"/>
    <col min="7" max="39" width="1.8515625" style="43" customWidth="1"/>
    <col min="40" max="40" width="4.57421875" style="44" customWidth="1"/>
    <col min="41" max="16384" width="9.140625" style="44" customWidth="1"/>
  </cols>
  <sheetData>
    <row r="1" spans="8:40" ht="20.25">
      <c r="H1" s="72"/>
      <c r="K1" s="72"/>
      <c r="N1" s="72"/>
      <c r="Q1" s="72" t="s">
        <v>213</v>
      </c>
      <c r="T1" s="72"/>
      <c r="W1" s="72"/>
      <c r="Z1" s="72"/>
      <c r="AC1" s="72"/>
      <c r="AF1" s="72"/>
      <c r="AI1" s="72"/>
      <c r="AL1" s="72"/>
      <c r="AN1" s="5" t="s">
        <v>215</v>
      </c>
    </row>
    <row r="2" spans="8:40" ht="20.25">
      <c r="H2" s="72"/>
      <c r="K2" s="72"/>
      <c r="N2" s="72"/>
      <c r="Q2" s="72" t="s">
        <v>214</v>
      </c>
      <c r="T2" s="72"/>
      <c r="W2" s="72"/>
      <c r="Z2" s="72"/>
      <c r="AC2" s="72"/>
      <c r="AF2" s="72"/>
      <c r="AI2" s="72"/>
      <c r="AL2" s="72"/>
      <c r="AN2" s="41" t="s">
        <v>19</v>
      </c>
    </row>
    <row r="3" spans="1:39" s="46" customFormat="1" ht="5.25">
      <c r="A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</row>
    <row r="4" spans="2:39" ht="16.5" thickBot="1">
      <c r="B4" s="47" t="s">
        <v>16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</row>
    <row r="5" spans="1:40" ht="13.5" thickBot="1">
      <c r="A5" s="51" t="s">
        <v>1</v>
      </c>
      <c r="B5" s="52" t="s">
        <v>2</v>
      </c>
      <c r="C5" s="53" t="s">
        <v>3</v>
      </c>
      <c r="D5" s="73" t="s">
        <v>4</v>
      </c>
      <c r="E5" s="73" t="s">
        <v>5</v>
      </c>
      <c r="F5" s="81" t="s">
        <v>12</v>
      </c>
      <c r="G5" s="86" t="s">
        <v>124</v>
      </c>
      <c r="H5" s="87"/>
      <c r="I5" s="88"/>
      <c r="J5" s="86" t="s">
        <v>125</v>
      </c>
      <c r="K5" s="87"/>
      <c r="L5" s="88"/>
      <c r="M5" s="86" t="s">
        <v>126</v>
      </c>
      <c r="N5" s="87"/>
      <c r="O5" s="88"/>
      <c r="P5" s="86" t="s">
        <v>127</v>
      </c>
      <c r="Q5" s="87"/>
      <c r="R5" s="88"/>
      <c r="S5" s="86" t="s">
        <v>129</v>
      </c>
      <c r="T5" s="87"/>
      <c r="U5" s="88"/>
      <c r="V5" s="86" t="s">
        <v>130</v>
      </c>
      <c r="W5" s="87"/>
      <c r="X5" s="88"/>
      <c r="Y5" s="86" t="s">
        <v>131</v>
      </c>
      <c r="Z5" s="87"/>
      <c r="AA5" s="88"/>
      <c r="AB5" s="86" t="s">
        <v>132</v>
      </c>
      <c r="AC5" s="87"/>
      <c r="AD5" s="88"/>
      <c r="AE5" s="86" t="s">
        <v>133</v>
      </c>
      <c r="AF5" s="87"/>
      <c r="AG5" s="88"/>
      <c r="AH5" s="86" t="s">
        <v>134</v>
      </c>
      <c r="AI5" s="87"/>
      <c r="AJ5" s="88"/>
      <c r="AK5" s="86" t="s">
        <v>253</v>
      </c>
      <c r="AL5" s="87"/>
      <c r="AM5" s="88"/>
      <c r="AN5" s="82" t="s">
        <v>25</v>
      </c>
    </row>
    <row r="6" spans="1:40" ht="16.5" thickBot="1">
      <c r="A6" s="75" t="s">
        <v>26</v>
      </c>
      <c r="B6" s="69" t="s">
        <v>44</v>
      </c>
      <c r="C6" s="70" t="s">
        <v>45</v>
      </c>
      <c r="D6" s="74">
        <v>33848</v>
      </c>
      <c r="E6" s="71" t="s">
        <v>36</v>
      </c>
      <c r="F6" s="83" t="s">
        <v>53</v>
      </c>
      <c r="G6" s="86"/>
      <c r="H6" s="87"/>
      <c r="I6" s="88"/>
      <c r="J6" s="86"/>
      <c r="K6" s="87"/>
      <c r="L6" s="88"/>
      <c r="M6" s="86"/>
      <c r="N6" s="87"/>
      <c r="O6" s="88"/>
      <c r="P6" s="86"/>
      <c r="Q6" s="87"/>
      <c r="R6" s="88"/>
      <c r="S6" s="86" t="s">
        <v>117</v>
      </c>
      <c r="T6" s="87"/>
      <c r="U6" s="88"/>
      <c r="V6" s="86" t="s">
        <v>117</v>
      </c>
      <c r="W6" s="87"/>
      <c r="X6" s="88"/>
      <c r="Y6" s="86" t="s">
        <v>250</v>
      </c>
      <c r="Z6" s="87"/>
      <c r="AA6" s="88"/>
      <c r="AB6" s="86" t="s">
        <v>117</v>
      </c>
      <c r="AC6" s="87"/>
      <c r="AD6" s="88"/>
      <c r="AE6" s="86" t="s">
        <v>248</v>
      </c>
      <c r="AF6" s="87"/>
      <c r="AG6" s="88"/>
      <c r="AH6" s="86" t="s">
        <v>249</v>
      </c>
      <c r="AI6" s="87"/>
      <c r="AJ6" s="88"/>
      <c r="AK6" s="86"/>
      <c r="AL6" s="87"/>
      <c r="AM6" s="88"/>
      <c r="AN6" s="50">
        <v>4.4</v>
      </c>
    </row>
    <row r="7" spans="1:40" ht="16.5" thickBot="1">
      <c r="A7" s="75" t="s">
        <v>28</v>
      </c>
      <c r="B7" s="69" t="s">
        <v>207</v>
      </c>
      <c r="C7" s="70" t="s">
        <v>208</v>
      </c>
      <c r="D7" s="74">
        <v>32622</v>
      </c>
      <c r="E7" s="71" t="s">
        <v>19</v>
      </c>
      <c r="F7" s="83" t="s">
        <v>166</v>
      </c>
      <c r="G7" s="86"/>
      <c r="H7" s="87"/>
      <c r="I7" s="88"/>
      <c r="J7" s="86"/>
      <c r="K7" s="87"/>
      <c r="L7" s="88"/>
      <c r="M7" s="86"/>
      <c r="N7" s="87"/>
      <c r="O7" s="88"/>
      <c r="P7" s="86"/>
      <c r="Q7" s="87"/>
      <c r="R7" s="88"/>
      <c r="S7" s="86"/>
      <c r="T7" s="87"/>
      <c r="U7" s="88"/>
      <c r="V7" s="86" t="s">
        <v>117</v>
      </c>
      <c r="W7" s="87"/>
      <c r="X7" s="88"/>
      <c r="Y7" s="86" t="s">
        <v>117</v>
      </c>
      <c r="Z7" s="87"/>
      <c r="AA7" s="88"/>
      <c r="AB7" s="86" t="s">
        <v>117</v>
      </c>
      <c r="AC7" s="87"/>
      <c r="AD7" s="88"/>
      <c r="AE7" s="86" t="s">
        <v>249</v>
      </c>
      <c r="AF7" s="87"/>
      <c r="AG7" s="88"/>
      <c r="AH7" s="86"/>
      <c r="AI7" s="87"/>
      <c r="AJ7" s="88"/>
      <c r="AK7" s="86"/>
      <c r="AL7" s="87"/>
      <c r="AM7" s="88"/>
      <c r="AN7" s="50">
        <v>4.2</v>
      </c>
    </row>
    <row r="8" spans="1:40" ht="16.5" thickBot="1">
      <c r="A8" s="75" t="s">
        <v>30</v>
      </c>
      <c r="B8" s="69" t="s">
        <v>211</v>
      </c>
      <c r="C8" s="70" t="s">
        <v>212</v>
      </c>
      <c r="D8" s="74">
        <v>33302</v>
      </c>
      <c r="E8" s="71" t="s">
        <v>36</v>
      </c>
      <c r="F8" s="83" t="s">
        <v>53</v>
      </c>
      <c r="G8" s="86"/>
      <c r="H8" s="87"/>
      <c r="I8" s="88"/>
      <c r="J8" s="86"/>
      <c r="K8" s="87"/>
      <c r="L8" s="88"/>
      <c r="M8" s="86"/>
      <c r="N8" s="87"/>
      <c r="O8" s="88"/>
      <c r="P8" s="86"/>
      <c r="Q8" s="87"/>
      <c r="R8" s="88"/>
      <c r="S8" s="86" t="s">
        <v>250</v>
      </c>
      <c r="T8" s="87"/>
      <c r="U8" s="88"/>
      <c r="V8" s="86" t="s">
        <v>117</v>
      </c>
      <c r="W8" s="87"/>
      <c r="X8" s="88"/>
      <c r="Y8" s="86" t="s">
        <v>117</v>
      </c>
      <c r="Z8" s="87"/>
      <c r="AA8" s="88"/>
      <c r="AB8" s="86" t="s">
        <v>250</v>
      </c>
      <c r="AC8" s="87"/>
      <c r="AD8" s="88"/>
      <c r="AE8" s="86" t="s">
        <v>249</v>
      </c>
      <c r="AF8" s="87"/>
      <c r="AG8" s="88"/>
      <c r="AH8" s="86"/>
      <c r="AI8" s="87"/>
      <c r="AJ8" s="88"/>
      <c r="AK8" s="86"/>
      <c r="AL8" s="87"/>
      <c r="AM8" s="88"/>
      <c r="AN8" s="50">
        <v>4.2</v>
      </c>
    </row>
    <row r="9" spans="1:40" ht="16.5" thickBot="1">
      <c r="A9" s="75" t="s">
        <v>29</v>
      </c>
      <c r="B9" s="69" t="s">
        <v>220</v>
      </c>
      <c r="C9" s="70" t="s">
        <v>221</v>
      </c>
      <c r="D9" s="74">
        <v>32559</v>
      </c>
      <c r="E9" s="71" t="s">
        <v>222</v>
      </c>
      <c r="F9" s="83" t="s">
        <v>223</v>
      </c>
      <c r="G9" s="86"/>
      <c r="H9" s="87"/>
      <c r="I9" s="88"/>
      <c r="J9" s="86"/>
      <c r="K9" s="87"/>
      <c r="L9" s="88"/>
      <c r="M9" s="86"/>
      <c r="N9" s="87"/>
      <c r="O9" s="88"/>
      <c r="P9" s="86" t="s">
        <v>250</v>
      </c>
      <c r="Q9" s="87"/>
      <c r="R9" s="88"/>
      <c r="S9" s="86" t="s">
        <v>117</v>
      </c>
      <c r="T9" s="87"/>
      <c r="U9" s="88"/>
      <c r="V9" s="86" t="s">
        <v>249</v>
      </c>
      <c r="W9" s="87"/>
      <c r="X9" s="88"/>
      <c r="Y9" s="86"/>
      <c r="Z9" s="87"/>
      <c r="AA9" s="88"/>
      <c r="AB9" s="86"/>
      <c r="AC9" s="87"/>
      <c r="AD9" s="88"/>
      <c r="AE9" s="86"/>
      <c r="AF9" s="87"/>
      <c r="AG9" s="88"/>
      <c r="AH9" s="86"/>
      <c r="AI9" s="87"/>
      <c r="AJ9" s="88"/>
      <c r="AK9" s="86"/>
      <c r="AL9" s="87"/>
      <c r="AM9" s="88"/>
      <c r="AN9" s="50">
        <v>3.6</v>
      </c>
    </row>
    <row r="10" spans="1:40" ht="16.5" thickBot="1">
      <c r="A10" s="75" t="s">
        <v>27</v>
      </c>
      <c r="B10" s="69" t="s">
        <v>205</v>
      </c>
      <c r="C10" s="70" t="s">
        <v>206</v>
      </c>
      <c r="D10" s="74">
        <v>32884</v>
      </c>
      <c r="E10" s="71" t="s">
        <v>19</v>
      </c>
      <c r="F10" s="83" t="s">
        <v>166</v>
      </c>
      <c r="G10" s="86"/>
      <c r="H10" s="87"/>
      <c r="I10" s="88"/>
      <c r="J10" s="86"/>
      <c r="K10" s="87"/>
      <c r="L10" s="88"/>
      <c r="M10" s="86"/>
      <c r="N10" s="87"/>
      <c r="O10" s="88"/>
      <c r="P10" s="86" t="s">
        <v>248</v>
      </c>
      <c r="Q10" s="87"/>
      <c r="R10" s="88"/>
      <c r="S10" s="86" t="s">
        <v>250</v>
      </c>
      <c r="T10" s="87"/>
      <c r="U10" s="88"/>
      <c r="V10" s="86" t="s">
        <v>249</v>
      </c>
      <c r="W10" s="87"/>
      <c r="X10" s="88"/>
      <c r="Y10" s="86"/>
      <c r="Z10" s="87"/>
      <c r="AA10" s="88"/>
      <c r="AB10" s="86"/>
      <c r="AC10" s="87"/>
      <c r="AD10" s="88"/>
      <c r="AE10" s="86"/>
      <c r="AF10" s="87"/>
      <c r="AG10" s="88"/>
      <c r="AH10" s="86"/>
      <c r="AI10" s="87"/>
      <c r="AJ10" s="88"/>
      <c r="AK10" s="86"/>
      <c r="AL10" s="87"/>
      <c r="AM10" s="88"/>
      <c r="AN10" s="50">
        <v>3.6</v>
      </c>
    </row>
    <row r="11" spans="1:40" ht="16.5" thickBot="1">
      <c r="A11" s="75" t="s">
        <v>31</v>
      </c>
      <c r="B11" s="69" t="s">
        <v>257</v>
      </c>
      <c r="C11" s="70" t="s">
        <v>258</v>
      </c>
      <c r="D11" s="74" t="s">
        <v>259</v>
      </c>
      <c r="E11" s="71" t="s">
        <v>245</v>
      </c>
      <c r="F11" s="83" t="s">
        <v>252</v>
      </c>
      <c r="G11" s="86" t="s">
        <v>117</v>
      </c>
      <c r="H11" s="87"/>
      <c r="I11" s="88"/>
      <c r="J11" s="86" t="s">
        <v>117</v>
      </c>
      <c r="K11" s="87"/>
      <c r="L11" s="88"/>
      <c r="M11" s="86" t="s">
        <v>249</v>
      </c>
      <c r="N11" s="87"/>
      <c r="O11" s="88"/>
      <c r="P11" s="86"/>
      <c r="Q11" s="87"/>
      <c r="R11" s="88"/>
      <c r="S11" s="86"/>
      <c r="T11" s="87"/>
      <c r="U11" s="88"/>
      <c r="V11" s="86"/>
      <c r="W11" s="87"/>
      <c r="X11" s="88"/>
      <c r="Y11" s="86"/>
      <c r="Z11" s="87"/>
      <c r="AA11" s="88"/>
      <c r="AB11" s="86"/>
      <c r="AC11" s="87"/>
      <c r="AD11" s="88"/>
      <c r="AE11" s="86"/>
      <c r="AF11" s="87"/>
      <c r="AG11" s="88"/>
      <c r="AH11" s="86"/>
      <c r="AI11" s="87"/>
      <c r="AJ11" s="88"/>
      <c r="AK11" s="86"/>
      <c r="AL11" s="87"/>
      <c r="AM11" s="88"/>
      <c r="AN11" s="50">
        <v>3.2</v>
      </c>
    </row>
    <row r="12" spans="1:40" ht="16.5" thickBot="1">
      <c r="A12" s="75"/>
      <c r="B12" s="69" t="s">
        <v>254</v>
      </c>
      <c r="C12" s="70" t="s">
        <v>255</v>
      </c>
      <c r="D12" s="74" t="s">
        <v>256</v>
      </c>
      <c r="E12" s="71" t="s">
        <v>245</v>
      </c>
      <c r="F12" s="83" t="s">
        <v>252</v>
      </c>
      <c r="G12" s="86"/>
      <c r="H12" s="87"/>
      <c r="I12" s="88"/>
      <c r="J12" s="86"/>
      <c r="K12" s="87"/>
      <c r="L12" s="88"/>
      <c r="M12" s="86"/>
      <c r="N12" s="87"/>
      <c r="O12" s="88"/>
      <c r="P12" s="86"/>
      <c r="Q12" s="87"/>
      <c r="R12" s="88"/>
      <c r="S12" s="86"/>
      <c r="T12" s="87"/>
      <c r="U12" s="88"/>
      <c r="V12" s="86"/>
      <c r="W12" s="87"/>
      <c r="X12" s="88"/>
      <c r="Y12" s="86"/>
      <c r="Z12" s="87"/>
      <c r="AA12" s="88"/>
      <c r="AB12" s="86"/>
      <c r="AC12" s="87"/>
      <c r="AD12" s="88"/>
      <c r="AE12" s="86"/>
      <c r="AF12" s="87"/>
      <c r="AG12" s="88"/>
      <c r="AH12" s="86"/>
      <c r="AI12" s="87"/>
      <c r="AJ12" s="88"/>
      <c r="AK12" s="86" t="s">
        <v>249</v>
      </c>
      <c r="AL12" s="87"/>
      <c r="AM12" s="88"/>
      <c r="AN12" s="50" t="s">
        <v>116</v>
      </c>
    </row>
    <row r="13" spans="1:40" ht="16.5" thickBot="1">
      <c r="A13" s="75"/>
      <c r="B13" s="69" t="s">
        <v>191</v>
      </c>
      <c r="C13" s="70" t="s">
        <v>209</v>
      </c>
      <c r="D13" s="74">
        <v>34152</v>
      </c>
      <c r="E13" s="71" t="s">
        <v>115</v>
      </c>
      <c r="F13" s="83" t="s">
        <v>210</v>
      </c>
      <c r="G13" s="86"/>
      <c r="H13" s="87"/>
      <c r="I13" s="88"/>
      <c r="J13" s="86"/>
      <c r="K13" s="87"/>
      <c r="L13" s="88"/>
      <c r="M13" s="86"/>
      <c r="N13" s="87"/>
      <c r="O13" s="88"/>
      <c r="P13" s="86"/>
      <c r="Q13" s="87"/>
      <c r="R13" s="88"/>
      <c r="S13" s="86"/>
      <c r="T13" s="87"/>
      <c r="U13" s="88"/>
      <c r="V13" s="86" t="s">
        <v>249</v>
      </c>
      <c r="W13" s="87"/>
      <c r="X13" s="88"/>
      <c r="Y13" s="86"/>
      <c r="Z13" s="87"/>
      <c r="AA13" s="88"/>
      <c r="AB13" s="86"/>
      <c r="AC13" s="87"/>
      <c r="AD13" s="88"/>
      <c r="AE13" s="86"/>
      <c r="AF13" s="87"/>
      <c r="AG13" s="88"/>
      <c r="AH13" s="86"/>
      <c r="AI13" s="87"/>
      <c r="AJ13" s="88"/>
      <c r="AK13" s="86"/>
      <c r="AL13" s="87"/>
      <c r="AM13" s="88"/>
      <c r="AN13" s="50" t="s">
        <v>116</v>
      </c>
    </row>
  </sheetData>
  <sheetProtection/>
  <mergeCells count="99">
    <mergeCell ref="AB11:AD11"/>
    <mergeCell ref="AE11:AG11"/>
    <mergeCell ref="AH11:AJ11"/>
    <mergeCell ref="AK11:AM11"/>
    <mergeCell ref="P11:R11"/>
    <mergeCell ref="S11:U11"/>
    <mergeCell ref="V11:X11"/>
    <mergeCell ref="Y11:AA11"/>
    <mergeCell ref="P12:R12"/>
    <mergeCell ref="S12:U12"/>
    <mergeCell ref="V12:X12"/>
    <mergeCell ref="AK12:AM12"/>
    <mergeCell ref="Y12:AA12"/>
    <mergeCell ref="AB12:AD12"/>
    <mergeCell ref="AE12:AG12"/>
    <mergeCell ref="AH12:AJ12"/>
    <mergeCell ref="AB9:AD9"/>
    <mergeCell ref="AE9:AG9"/>
    <mergeCell ref="AH9:AJ9"/>
    <mergeCell ref="AK9:AM9"/>
    <mergeCell ref="Y7:AA7"/>
    <mergeCell ref="AB7:AD7"/>
    <mergeCell ref="AE7:AG7"/>
    <mergeCell ref="AH7:AJ7"/>
    <mergeCell ref="V7:X7"/>
    <mergeCell ref="P9:R9"/>
    <mergeCell ref="S9:U9"/>
    <mergeCell ref="V9:X9"/>
    <mergeCell ref="AK10:AM10"/>
    <mergeCell ref="P10:R10"/>
    <mergeCell ref="AE10:AG10"/>
    <mergeCell ref="AH10:AJ10"/>
    <mergeCell ref="AK7:AM7"/>
    <mergeCell ref="Y9:AA9"/>
    <mergeCell ref="P8:R8"/>
    <mergeCell ref="S8:U8"/>
    <mergeCell ref="V8:X8"/>
    <mergeCell ref="Y8:AA8"/>
    <mergeCell ref="AB8:AD8"/>
    <mergeCell ref="AE8:AG8"/>
    <mergeCell ref="AH8:AJ8"/>
    <mergeCell ref="AK8:AM8"/>
    <mergeCell ref="AK6:AM6"/>
    <mergeCell ref="G10:I10"/>
    <mergeCell ref="J10:L10"/>
    <mergeCell ref="M10:O10"/>
    <mergeCell ref="S10:U10"/>
    <mergeCell ref="V10:X10"/>
    <mergeCell ref="Y10:AA10"/>
    <mergeCell ref="AB10:AD10"/>
    <mergeCell ref="Y6:AA6"/>
    <mergeCell ref="AB6:AD6"/>
    <mergeCell ref="AE6:AG6"/>
    <mergeCell ref="AH6:AJ6"/>
    <mergeCell ref="G5:I5"/>
    <mergeCell ref="J5:L5"/>
    <mergeCell ref="M5:O5"/>
    <mergeCell ref="V5:X5"/>
    <mergeCell ref="AH5:AJ5"/>
    <mergeCell ref="P13:R13"/>
    <mergeCell ref="S13:U13"/>
    <mergeCell ref="V13:X13"/>
    <mergeCell ref="S5:U5"/>
    <mergeCell ref="P5:R5"/>
    <mergeCell ref="P6:R6"/>
    <mergeCell ref="S6:U6"/>
    <mergeCell ref="V6:X6"/>
    <mergeCell ref="P7:R7"/>
    <mergeCell ref="S7:U7"/>
    <mergeCell ref="G8:I8"/>
    <mergeCell ref="AK5:AM5"/>
    <mergeCell ref="Y13:AA13"/>
    <mergeCell ref="AB13:AD13"/>
    <mergeCell ref="AE13:AG13"/>
    <mergeCell ref="AH13:AJ13"/>
    <mergeCell ref="AK13:AM13"/>
    <mergeCell ref="Y5:AA5"/>
    <mergeCell ref="AB5:AD5"/>
    <mergeCell ref="AE5:AG5"/>
    <mergeCell ref="M9:O9"/>
    <mergeCell ref="G13:I13"/>
    <mergeCell ref="J13:L13"/>
    <mergeCell ref="M13:O13"/>
    <mergeCell ref="G6:I6"/>
    <mergeCell ref="J6:L6"/>
    <mergeCell ref="M6:O6"/>
    <mergeCell ref="G11:I11"/>
    <mergeCell ref="J11:L11"/>
    <mergeCell ref="M11:O11"/>
    <mergeCell ref="G12:I12"/>
    <mergeCell ref="J12:L12"/>
    <mergeCell ref="M12:O12"/>
    <mergeCell ref="J8:L8"/>
    <mergeCell ref="M8:O8"/>
    <mergeCell ref="G7:I7"/>
    <mergeCell ref="J7:L7"/>
    <mergeCell ref="M7:O7"/>
    <mergeCell ref="G9:I9"/>
    <mergeCell ref="J9:L9"/>
  </mergeCells>
  <printOptions horizontalCentered="1"/>
  <pageMargins left="0.17" right="0.28" top="0.7874015748031497" bottom="0.38" header="0.5118110236220472" footer="0.21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showZeros="0" zoomScale="96" zoomScaleNormal="96" zoomScalePageLayoutView="0" workbookViewId="0" topLeftCell="A1">
      <selection activeCell="E34" sqref="E34"/>
    </sheetView>
  </sheetViews>
  <sheetFormatPr defaultColWidth="9.140625" defaultRowHeight="12.75"/>
  <cols>
    <col min="1" max="1" width="5.140625" style="0" customWidth="1"/>
    <col min="3" max="3" width="14.28125" style="0" customWidth="1"/>
    <col min="4" max="4" width="10.421875" style="0" bestFit="1" customWidth="1"/>
    <col min="5" max="5" width="13.421875" style="0" customWidth="1"/>
  </cols>
  <sheetData>
    <row r="1" ht="15.75">
      <c r="F1" s="1" t="s">
        <v>42</v>
      </c>
    </row>
    <row r="2" spans="4:6" ht="5.25" customHeight="1">
      <c r="D2" s="2">
        <v>1.1574074074074073E-05</v>
      </c>
      <c r="F2" s="1"/>
    </row>
    <row r="3" spans="1:11" ht="12.75">
      <c r="A3" s="3" t="s">
        <v>0</v>
      </c>
      <c r="E3" s="4" t="s">
        <v>136</v>
      </c>
      <c r="F3" s="5"/>
      <c r="K3" s="5" t="s">
        <v>137</v>
      </c>
    </row>
    <row r="5" spans="1:11" s="12" customFormat="1" ht="12.75">
      <c r="A5" s="6" t="s">
        <v>1</v>
      </c>
      <c r="B5" s="7" t="s">
        <v>2</v>
      </c>
      <c r="C5" s="8" t="s">
        <v>3</v>
      </c>
      <c r="D5" s="9" t="s">
        <v>4</v>
      </c>
      <c r="E5" s="10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</row>
    <row r="6" spans="1:11" s="17" customFormat="1" ht="13.5">
      <c r="A6" s="13"/>
      <c r="B6" s="14"/>
      <c r="C6" s="15" t="s">
        <v>12</v>
      </c>
      <c r="D6" s="13"/>
      <c r="E6" s="16"/>
      <c r="F6" s="13" t="s">
        <v>41</v>
      </c>
      <c r="G6" s="13"/>
      <c r="H6" s="13" t="s">
        <v>24</v>
      </c>
      <c r="I6" s="13"/>
      <c r="J6" s="13"/>
      <c r="K6" s="13"/>
    </row>
    <row r="7" spans="1:11" ht="12.75">
      <c r="A7" s="6">
        <f>A6+1</f>
        <v>1</v>
      </c>
      <c r="B7" s="18" t="s">
        <v>112</v>
      </c>
      <c r="C7" s="19" t="s">
        <v>113</v>
      </c>
      <c r="D7" s="54">
        <v>34755</v>
      </c>
      <c r="E7" s="19" t="s">
        <v>115</v>
      </c>
      <c r="F7" s="20">
        <v>9.75</v>
      </c>
      <c r="G7" s="20">
        <v>1.6</v>
      </c>
      <c r="H7" s="20">
        <v>11.03</v>
      </c>
      <c r="I7" s="20">
        <v>5.3</v>
      </c>
      <c r="J7" s="21">
        <v>0.0020149305555555554</v>
      </c>
      <c r="K7" s="6">
        <f>SUM(F8:J8)</f>
        <v>3157</v>
      </c>
    </row>
    <row r="8" spans="1:11" ht="12" customHeight="1">
      <c r="A8" s="22">
        <f>A7</f>
        <v>1</v>
      </c>
      <c r="B8" s="23"/>
      <c r="C8" s="24" t="s">
        <v>114</v>
      </c>
      <c r="D8" s="55"/>
      <c r="E8" s="24"/>
      <c r="F8" s="13">
        <f>IF(ISBLANK(F7),"",INT(20.0479*(17-F7)^1.835))</f>
        <v>759</v>
      </c>
      <c r="G8" s="13">
        <f>IF(ISBLANK(G7),"",INT(1.84523*(G7*100-75)^1.348))</f>
        <v>736</v>
      </c>
      <c r="H8" s="13">
        <f>IF(ISBLANK(H7),"",INT(56.0211*(H7-1.5)^1.05))</f>
        <v>597</v>
      </c>
      <c r="I8" s="13">
        <f>IF(ISBLANK(I7),"",INT(0.188807*(I7*100-210)^1.41))</f>
        <v>643</v>
      </c>
      <c r="J8" s="13">
        <f>IF(ISBLANK(J7),"",INT(0.11193*(254-(J7/$D$2))^1.88))</f>
        <v>422</v>
      </c>
      <c r="K8" s="25">
        <f>K7</f>
        <v>3157</v>
      </c>
    </row>
    <row r="9" spans="1:11" ht="12.75">
      <c r="A9" s="6">
        <f>A8+1</f>
        <v>2</v>
      </c>
      <c r="B9" s="18" t="s">
        <v>34</v>
      </c>
      <c r="C9" s="19" t="s">
        <v>63</v>
      </c>
      <c r="D9" s="54">
        <v>34701</v>
      </c>
      <c r="E9" s="19" t="s">
        <v>36</v>
      </c>
      <c r="F9" s="20">
        <v>9.62</v>
      </c>
      <c r="G9" s="20">
        <v>1.6</v>
      </c>
      <c r="H9" s="20">
        <v>9.42</v>
      </c>
      <c r="I9" s="20">
        <v>5.09</v>
      </c>
      <c r="J9" s="21">
        <v>0.002012962962962963</v>
      </c>
      <c r="K9" s="6">
        <f>SUM(F10:J10)</f>
        <v>3021</v>
      </c>
    </row>
    <row r="10" spans="1:11" ht="12" customHeight="1">
      <c r="A10" s="22">
        <f>A9</f>
        <v>2</v>
      </c>
      <c r="B10" s="23"/>
      <c r="C10" s="24" t="s">
        <v>159</v>
      </c>
      <c r="D10" s="55"/>
      <c r="E10" s="24"/>
      <c r="F10" s="13">
        <f>IF(ISBLANK(F9),"",INT(20.0479*(17-F9)^1.835))</f>
        <v>785</v>
      </c>
      <c r="G10" s="13">
        <f>IF(ISBLANK(G9),"",INT(1.84523*(G9*100-75)^1.348))</f>
        <v>736</v>
      </c>
      <c r="H10" s="13">
        <f>IF(ISBLANK(H9),"",INT(56.0211*(H9-1.5)^1.05))</f>
        <v>492</v>
      </c>
      <c r="I10" s="13">
        <f>IF(ISBLANK(I9),"",INT(0.188807*(I9*100-210)^1.41))</f>
        <v>584</v>
      </c>
      <c r="J10" s="13">
        <f>IF(ISBLANK(J9),"",INT(0.11193*(254-(J9/$D$2))^1.88))</f>
        <v>424</v>
      </c>
      <c r="K10" s="25">
        <f>K9</f>
        <v>3021</v>
      </c>
    </row>
    <row r="11" spans="1:11" ht="12.75">
      <c r="A11" s="6">
        <f>A10+1</f>
        <v>3</v>
      </c>
      <c r="B11" s="18" t="s">
        <v>235</v>
      </c>
      <c r="C11" s="19" t="s">
        <v>236</v>
      </c>
      <c r="D11" s="54">
        <v>34843</v>
      </c>
      <c r="E11" s="19" t="s">
        <v>147</v>
      </c>
      <c r="F11" s="20">
        <v>9.35</v>
      </c>
      <c r="G11" s="20">
        <v>1.45</v>
      </c>
      <c r="H11" s="20">
        <v>12.07</v>
      </c>
      <c r="I11" s="20">
        <v>4.65</v>
      </c>
      <c r="J11" s="21">
        <v>0.0020259259259259262</v>
      </c>
      <c r="K11" s="6">
        <f>SUM(F12:J12)</f>
        <v>2949</v>
      </c>
    </row>
    <row r="12" spans="1:11" ht="12" customHeight="1">
      <c r="A12" s="22">
        <f>A11</f>
        <v>3</v>
      </c>
      <c r="B12" s="23"/>
      <c r="C12" s="24" t="s">
        <v>232</v>
      </c>
      <c r="D12" s="55"/>
      <c r="E12" s="24"/>
      <c r="F12" s="13">
        <f>IF(ISBLANK(F11),"",INT(20.0479*(17-F11)^1.835))</f>
        <v>838</v>
      </c>
      <c r="G12" s="13">
        <f>IF(ISBLANK(G11),"",INT(1.84523*(G11*100-75)^1.348))</f>
        <v>566</v>
      </c>
      <c r="H12" s="13">
        <f>IF(ISBLANK(H11),"",INT(56.0211*(H11-1.5)^1.05))</f>
        <v>666</v>
      </c>
      <c r="I12" s="13">
        <f>IF(ISBLANK(I11),"",INT(0.188807*(I11*100-210)^1.41))</f>
        <v>466</v>
      </c>
      <c r="J12" s="13">
        <f>IF(ISBLANK(J11),"",INT(0.11193*(254-(J11/$D$2))^1.88))</f>
        <v>413</v>
      </c>
      <c r="K12" s="25">
        <f>K11</f>
        <v>2949</v>
      </c>
    </row>
    <row r="13" spans="1:11" ht="12.75">
      <c r="A13" s="6">
        <f>A12+1</f>
        <v>4</v>
      </c>
      <c r="B13" s="18" t="s">
        <v>237</v>
      </c>
      <c r="C13" s="19" t="s">
        <v>238</v>
      </c>
      <c r="D13" s="54">
        <v>35191</v>
      </c>
      <c r="E13" s="19" t="s">
        <v>147</v>
      </c>
      <c r="F13" s="20">
        <v>9.99</v>
      </c>
      <c r="G13" s="20">
        <v>1.36</v>
      </c>
      <c r="H13" s="20">
        <v>9.68</v>
      </c>
      <c r="I13" s="20">
        <v>5.21</v>
      </c>
      <c r="J13" s="21">
        <v>0.0019292824074074073</v>
      </c>
      <c r="K13" s="6">
        <f>SUM(F14:J14)</f>
        <v>2809</v>
      </c>
    </row>
    <row r="14" spans="1:11" ht="12" customHeight="1">
      <c r="A14" s="22">
        <f>A13</f>
        <v>4</v>
      </c>
      <c r="B14" s="23"/>
      <c r="C14" s="24" t="s">
        <v>231</v>
      </c>
      <c r="D14" s="55"/>
      <c r="E14" s="24"/>
      <c r="F14" s="13">
        <f>IF(ISBLANK(F13),"",INT(20.0479*(17-F13)^1.835))</f>
        <v>714</v>
      </c>
      <c r="G14" s="13">
        <f>IF(ISBLANK(G13),"",INT(1.84523*(G13*100-75)^1.348))</f>
        <v>470</v>
      </c>
      <c r="H14" s="13">
        <f>IF(ISBLANK(H13),"",INT(56.0211*(H13-1.5)^1.05))</f>
        <v>509</v>
      </c>
      <c r="I14" s="13">
        <f>IF(ISBLANK(I13),"",INT(0.188807*(I13*100-210)^1.41))</f>
        <v>617</v>
      </c>
      <c r="J14" s="13">
        <f>IF(ISBLANK(J13),"",INT(0.11193*(254-(J13/$D$2))^1.88))</f>
        <v>499</v>
      </c>
      <c r="K14" s="25">
        <f>K13</f>
        <v>2809</v>
      </c>
    </row>
    <row r="15" spans="1:11" ht="12.75">
      <c r="A15" s="6">
        <f>A14+1</f>
        <v>5</v>
      </c>
      <c r="B15" s="18" t="s">
        <v>54</v>
      </c>
      <c r="C15" s="19" t="s">
        <v>160</v>
      </c>
      <c r="D15" s="54">
        <v>35624</v>
      </c>
      <c r="E15" s="19" t="s">
        <v>36</v>
      </c>
      <c r="F15" s="20">
        <v>9.86</v>
      </c>
      <c r="G15" s="20">
        <v>1.45</v>
      </c>
      <c r="H15" s="20">
        <v>8.85</v>
      </c>
      <c r="I15" s="20">
        <v>5.19</v>
      </c>
      <c r="J15" s="21">
        <v>0.002028472222222222</v>
      </c>
      <c r="K15" s="6">
        <f>SUM(F16:J16)</f>
        <v>2780</v>
      </c>
    </row>
    <row r="16" spans="1:11" ht="12" customHeight="1">
      <c r="A16" s="22">
        <f>A15</f>
        <v>5</v>
      </c>
      <c r="B16" s="23"/>
      <c r="C16" s="24" t="s">
        <v>53</v>
      </c>
      <c r="D16" s="55"/>
      <c r="E16" s="24"/>
      <c r="F16" s="13">
        <f>IF(ISBLANK(F15),"",INT(20.0479*(17-F15)^1.835))</f>
        <v>738</v>
      </c>
      <c r="G16" s="13">
        <f>IF(ISBLANK(G15),"",INT(1.84523*(G15*100-75)^1.348))</f>
        <v>566</v>
      </c>
      <c r="H16" s="13">
        <f>IF(ISBLANK(H15),"",INT(56.0211*(H15-1.5)^1.05))</f>
        <v>454</v>
      </c>
      <c r="I16" s="13">
        <f>IF(ISBLANK(I15),"",INT(0.188807*(I15*100-210)^1.41))</f>
        <v>612</v>
      </c>
      <c r="J16" s="13">
        <f>IF(ISBLANK(J15),"",INT(0.11193*(254-(J15/$D$2))^1.88))</f>
        <v>410</v>
      </c>
      <c r="K16" s="25">
        <f>K15</f>
        <v>2780</v>
      </c>
    </row>
    <row r="17" spans="1:11" ht="12.75">
      <c r="A17" s="6">
        <f>A16+1</f>
        <v>6</v>
      </c>
      <c r="B17" s="18" t="s">
        <v>55</v>
      </c>
      <c r="C17" s="19" t="s">
        <v>56</v>
      </c>
      <c r="D17" s="54">
        <v>35598</v>
      </c>
      <c r="E17" s="19" t="s">
        <v>36</v>
      </c>
      <c r="F17" s="20">
        <v>9.97</v>
      </c>
      <c r="G17" s="20">
        <v>1.42</v>
      </c>
      <c r="H17" s="20">
        <v>8.62</v>
      </c>
      <c r="I17" s="20">
        <v>4.97</v>
      </c>
      <c r="J17" s="21">
        <v>0.001903240740740741</v>
      </c>
      <c r="K17" s="6">
        <f>SUM(F18:J18)</f>
        <v>2766</v>
      </c>
    </row>
    <row r="18" spans="1:11" ht="12" customHeight="1">
      <c r="A18" s="22">
        <f>A17</f>
        <v>6</v>
      </c>
      <c r="B18" s="23"/>
      <c r="C18" s="24" t="s">
        <v>53</v>
      </c>
      <c r="D18" s="55"/>
      <c r="E18" s="24"/>
      <c r="F18" s="13">
        <f>IF(ISBLANK(F17),"",INT(20.0479*(17-F17)^1.835))</f>
        <v>718</v>
      </c>
      <c r="G18" s="13">
        <f>IF(ISBLANK(G17),"",INT(1.84523*(G17*100-75)^1.348))</f>
        <v>534</v>
      </c>
      <c r="H18" s="13">
        <f>IF(ISBLANK(H17),"",INT(56.0211*(H17-1.5)^1.05))</f>
        <v>440</v>
      </c>
      <c r="I18" s="13">
        <f>IF(ISBLANK(I17),"",INT(0.188807*(I17*100-210)^1.41))</f>
        <v>551</v>
      </c>
      <c r="J18" s="13">
        <f>IF(ISBLANK(J17),"",INT(0.11193*(254-(J17/$D$2))^1.88))</f>
        <v>523</v>
      </c>
      <c r="K18" s="25">
        <f>K17</f>
        <v>2766</v>
      </c>
    </row>
    <row r="19" spans="1:11" ht="12.75">
      <c r="A19" s="6">
        <f>A18+1</f>
        <v>7</v>
      </c>
      <c r="B19" s="18" t="s">
        <v>52</v>
      </c>
      <c r="C19" s="19" t="s">
        <v>64</v>
      </c>
      <c r="D19" s="54">
        <v>35232</v>
      </c>
      <c r="E19" s="19" t="s">
        <v>36</v>
      </c>
      <c r="F19" s="20">
        <v>10.14</v>
      </c>
      <c r="G19" s="20">
        <v>1.54</v>
      </c>
      <c r="H19" s="20">
        <v>7.94</v>
      </c>
      <c r="I19" s="20">
        <v>5.13</v>
      </c>
      <c r="J19" s="21">
        <v>0.002041435185185185</v>
      </c>
      <c r="K19" s="6">
        <f>SUM(F20:J20)</f>
        <v>2742</v>
      </c>
    </row>
    <row r="20" spans="1:11" ht="12" customHeight="1">
      <c r="A20" s="22">
        <f>A19</f>
        <v>7</v>
      </c>
      <c r="B20" s="23"/>
      <c r="C20" s="24" t="s">
        <v>159</v>
      </c>
      <c r="D20" s="55"/>
      <c r="E20" s="24"/>
      <c r="F20" s="13">
        <f>IF(ISBLANK(F19),"",INT(20.0479*(17-F19)^1.835))</f>
        <v>686</v>
      </c>
      <c r="G20" s="13">
        <f>IF(ISBLANK(G19),"",INT(1.84523*(G19*100-75)^1.348))</f>
        <v>666</v>
      </c>
      <c r="H20" s="13">
        <f>IF(ISBLANK(H19),"",INT(56.0211*(H19-1.5)^1.05))</f>
        <v>395</v>
      </c>
      <c r="I20" s="13">
        <f>IF(ISBLANK(I19),"",INT(0.188807*(I19*100-210)^1.41))</f>
        <v>595</v>
      </c>
      <c r="J20" s="13">
        <f>IF(ISBLANK(J19),"",INT(0.11193*(254-(J19/$D$2))^1.88))</f>
        <v>400</v>
      </c>
      <c r="K20" s="25">
        <f>K19</f>
        <v>2742</v>
      </c>
    </row>
    <row r="21" spans="1:11" ht="12.75">
      <c r="A21" s="6">
        <f>A20+1</f>
        <v>8</v>
      </c>
      <c r="B21" s="18" t="s">
        <v>167</v>
      </c>
      <c r="C21" s="19" t="s">
        <v>168</v>
      </c>
      <c r="D21" s="54">
        <v>35339</v>
      </c>
      <c r="E21" s="19" t="s">
        <v>36</v>
      </c>
      <c r="F21" s="20">
        <v>11.56</v>
      </c>
      <c r="G21" s="20">
        <v>1.57</v>
      </c>
      <c r="H21" s="20">
        <v>9</v>
      </c>
      <c r="I21" s="20">
        <v>4.54</v>
      </c>
      <c r="J21" s="21" t="s">
        <v>262</v>
      </c>
      <c r="K21" s="6">
        <f>SUM(F22:J22)</f>
        <v>2051</v>
      </c>
    </row>
    <row r="22" spans="1:11" ht="12" customHeight="1">
      <c r="A22" s="22">
        <f>A21</f>
        <v>8</v>
      </c>
      <c r="B22" s="23"/>
      <c r="C22" s="24" t="s">
        <v>159</v>
      </c>
      <c r="D22" s="55"/>
      <c r="E22" s="24"/>
      <c r="F22" s="13">
        <f>IF(ISBLANK(F21),"",INT(20.0479*(17-F21)^1.835))</f>
        <v>448</v>
      </c>
      <c r="G22" s="13">
        <f>IF(ISBLANK(G21),"",INT(1.84523*(G21*100-75)^1.348))</f>
        <v>701</v>
      </c>
      <c r="H22" s="13">
        <f>IF(ISBLANK(H21),"",INT(56.0211*(H21-1.5)^1.05))</f>
        <v>464</v>
      </c>
      <c r="I22" s="13">
        <f>IF(ISBLANK(I21),"",INT(0.188807*(I21*100-210)^1.41))</f>
        <v>438</v>
      </c>
      <c r="J22" s="13"/>
      <c r="K22" s="25">
        <f>K21</f>
        <v>2051</v>
      </c>
    </row>
    <row r="23" spans="1:11" ht="12.75">
      <c r="A23" s="6">
        <f>A22+1</f>
        <v>9</v>
      </c>
      <c r="B23" s="18" t="s">
        <v>156</v>
      </c>
      <c r="C23" s="19" t="s">
        <v>157</v>
      </c>
      <c r="D23" s="54">
        <v>34873</v>
      </c>
      <c r="E23" s="19" t="s">
        <v>150</v>
      </c>
      <c r="F23" s="20">
        <v>11.33</v>
      </c>
      <c r="G23" s="20" t="s">
        <v>116</v>
      </c>
      <c r="H23" s="20">
        <v>9.21</v>
      </c>
      <c r="I23" s="20">
        <v>4.32</v>
      </c>
      <c r="J23" s="21">
        <v>0.002253819444444444</v>
      </c>
      <c r="K23" s="6">
        <f>SUM(F24:J24)</f>
        <v>1586</v>
      </c>
    </row>
    <row r="24" spans="1:11" ht="12" customHeight="1">
      <c r="A24" s="22">
        <f>A23</f>
        <v>9</v>
      </c>
      <c r="B24" s="23"/>
      <c r="C24" s="24" t="s">
        <v>151</v>
      </c>
      <c r="D24" s="55"/>
      <c r="E24" s="24"/>
      <c r="F24" s="13">
        <f>IF(ISBLANK(F23),"",INT(20.0479*(17-F23)^1.835))</f>
        <v>484</v>
      </c>
      <c r="G24" s="13"/>
      <c r="H24" s="13">
        <f>IF(ISBLANK(H23),"",INT(56.0211*(H23-1.5)^1.05))</f>
        <v>478</v>
      </c>
      <c r="I24" s="13">
        <f>IF(ISBLANK(I23),"",INT(0.188807*(I23*100-210)^1.41))</f>
        <v>384</v>
      </c>
      <c r="J24" s="13">
        <f>IF(ISBLANK(J23),"",INT(0.11193*(254-(J23/$D$2))^1.88))</f>
        <v>240</v>
      </c>
      <c r="K24" s="25">
        <f>K23</f>
        <v>1586</v>
      </c>
    </row>
    <row r="25" spans="1:11" ht="12.75">
      <c r="A25" s="6"/>
      <c r="B25" s="18" t="s">
        <v>233</v>
      </c>
      <c r="C25" s="19" t="s">
        <v>234</v>
      </c>
      <c r="D25" s="54">
        <v>34734</v>
      </c>
      <c r="E25" s="19" t="s">
        <v>147</v>
      </c>
      <c r="F25" s="20">
        <v>15.8</v>
      </c>
      <c r="G25" s="20">
        <v>1.39</v>
      </c>
      <c r="H25" s="20">
        <v>11.44</v>
      </c>
      <c r="I25" s="20">
        <v>5.38</v>
      </c>
      <c r="J25" s="21" t="s">
        <v>110</v>
      </c>
      <c r="K25" s="6"/>
    </row>
    <row r="26" spans="1:11" ht="12" customHeight="1">
      <c r="A26" s="22"/>
      <c r="B26" s="23"/>
      <c r="C26" s="24" t="s">
        <v>231</v>
      </c>
      <c r="D26" s="55"/>
      <c r="E26" s="24"/>
      <c r="F26" s="13">
        <f>IF(ISBLANK(F25),"",INT(20.0479*(17-F25)^1.835))</f>
        <v>28</v>
      </c>
      <c r="G26" s="13">
        <f>IF(ISBLANK(G25),"",INT(1.84523*(G25*100-75)^1.348))</f>
        <v>502</v>
      </c>
      <c r="H26" s="13">
        <f>IF(ISBLANK(H25),"",INT(56.0211*(H25-1.5)^1.05))</f>
        <v>624</v>
      </c>
      <c r="I26" s="13">
        <f>IF(ISBLANK(I25),"",INT(0.188807*(I25*100-210)^1.41))</f>
        <v>665</v>
      </c>
      <c r="J26" s="13"/>
      <c r="K26" s="25"/>
    </row>
    <row r="27" spans="1:11" ht="12.75">
      <c r="A27" s="6"/>
      <c r="B27" s="18" t="s">
        <v>46</v>
      </c>
      <c r="C27" s="19" t="s">
        <v>158</v>
      </c>
      <c r="D27" s="54">
        <v>35203</v>
      </c>
      <c r="E27" s="19" t="s">
        <v>19</v>
      </c>
      <c r="F27" s="20">
        <v>11.56</v>
      </c>
      <c r="G27" s="20">
        <v>1.33</v>
      </c>
      <c r="H27" s="20">
        <v>7.98</v>
      </c>
      <c r="I27" s="20" t="s">
        <v>110</v>
      </c>
      <c r="J27" s="21"/>
      <c r="K27" s="6"/>
    </row>
    <row r="28" spans="1:11" ht="12" customHeight="1">
      <c r="A28" s="22"/>
      <c r="B28" s="23"/>
      <c r="C28" s="24" t="s">
        <v>155</v>
      </c>
      <c r="D28" s="55"/>
      <c r="E28" s="24"/>
      <c r="F28" s="13">
        <f>IF(ISBLANK(F27),"",INT(20.0479*(17-F27)^1.835))</f>
        <v>448</v>
      </c>
      <c r="G28" s="13">
        <f>IF(ISBLANK(G27),"",INT(1.84523*(G27*100-75)^1.348))</f>
        <v>439</v>
      </c>
      <c r="H28" s="13">
        <f>IF(ISBLANK(H27),"",INT(56.0211*(H27-1.5)^1.05))</f>
        <v>398</v>
      </c>
      <c r="I28" s="13"/>
      <c r="J28" s="13">
        <f>IF(ISBLANK(J27),"",INT(0.11193*(254-(J27/$D$2))^1.88))</f>
      </c>
      <c r="K28" s="25"/>
    </row>
    <row r="29" spans="1:11" ht="12.75">
      <c r="A29" s="6"/>
      <c r="B29" s="18" t="s">
        <v>49</v>
      </c>
      <c r="C29" s="19" t="s">
        <v>50</v>
      </c>
      <c r="D29" s="54">
        <v>35111</v>
      </c>
      <c r="E29" s="19" t="s">
        <v>17</v>
      </c>
      <c r="F29" s="20">
        <v>10.25</v>
      </c>
      <c r="G29" s="20">
        <v>1.36</v>
      </c>
      <c r="H29" s="20" t="s">
        <v>110</v>
      </c>
      <c r="I29" s="20"/>
      <c r="J29" s="21"/>
      <c r="K29" s="6"/>
    </row>
    <row r="30" spans="1:11" ht="12" customHeight="1">
      <c r="A30" s="22"/>
      <c r="B30" s="23"/>
      <c r="C30" s="24" t="s">
        <v>239</v>
      </c>
      <c r="D30" s="55"/>
      <c r="E30" s="24"/>
      <c r="F30" s="13">
        <f>IF(ISBLANK(F29),"",INT(20.0479*(17-F29)^1.835))</f>
        <v>666</v>
      </c>
      <c r="G30" s="13">
        <f>IF(ISBLANK(G29),"",INT(1.84523*(G29*100-75)^1.348))</f>
        <v>470</v>
      </c>
      <c r="H30" s="13"/>
      <c r="I30" s="13">
        <f>IF(ISBLANK(I29),"",INT(0.188807*(I29*100-210)^1.41))</f>
      </c>
      <c r="J30" s="13">
        <f>IF(ISBLANK(J29),"",INT(0.11193*(254-(J29/$D$2))^1.88))</f>
      </c>
      <c r="K30" s="25"/>
    </row>
    <row r="31" spans="1:11" ht="12.75">
      <c r="A31" s="6"/>
      <c r="B31" s="18" t="s">
        <v>52</v>
      </c>
      <c r="C31" s="19" t="s">
        <v>263</v>
      </c>
      <c r="D31" s="54">
        <v>35437</v>
      </c>
      <c r="E31" s="19" t="s">
        <v>17</v>
      </c>
      <c r="F31" s="20" t="s">
        <v>264</v>
      </c>
      <c r="G31" s="20" t="s">
        <v>110</v>
      </c>
      <c r="H31" s="20"/>
      <c r="I31" s="20"/>
      <c r="J31" s="21"/>
      <c r="K31" s="6"/>
    </row>
    <row r="32" spans="1:11" ht="12" customHeight="1">
      <c r="A32" s="22"/>
      <c r="B32" s="23"/>
      <c r="C32" s="24" t="s">
        <v>239</v>
      </c>
      <c r="D32" s="55"/>
      <c r="E32" s="24"/>
      <c r="F32" s="13"/>
      <c r="G32" s="13"/>
      <c r="H32" s="13"/>
      <c r="I32" s="13">
        <f>IF(ISBLANK(I31),"",INT(0.188807*(I31*100-210)^1.41))</f>
      </c>
      <c r="J32" s="13">
        <f>IF(ISBLANK(J31),"",INT(0.11193*(254-(J31/$D$2))^1.88))</f>
      </c>
      <c r="K32" s="25"/>
    </row>
  </sheetData>
  <sheetProtection/>
  <printOptions horizontalCentered="1"/>
  <pageMargins left="0.75" right="0.75" top="0.984251968503937" bottom="0.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showZeros="0" tabSelected="1" zoomScale="93" zoomScaleNormal="93" zoomScalePageLayoutView="0" workbookViewId="0" topLeftCell="A1">
      <selection activeCell="J17" sqref="J17"/>
    </sheetView>
  </sheetViews>
  <sheetFormatPr defaultColWidth="9.140625" defaultRowHeight="12.75"/>
  <cols>
    <col min="1" max="1" width="5.57421875" style="0" customWidth="1"/>
    <col min="3" max="3" width="12.7109375" style="0" customWidth="1"/>
    <col min="4" max="4" width="10.7109375" style="0" customWidth="1"/>
    <col min="5" max="5" width="10.140625" style="0" customWidth="1"/>
  </cols>
  <sheetData>
    <row r="1" ht="15.75">
      <c r="F1" s="1" t="s">
        <v>42</v>
      </c>
    </row>
    <row r="2" spans="4:6" ht="5.25" customHeight="1">
      <c r="D2" s="26">
        <v>1.1574074074074073E-05</v>
      </c>
      <c r="F2" s="1"/>
    </row>
    <row r="3" spans="1:11" ht="12.75">
      <c r="A3" s="3" t="s">
        <v>0</v>
      </c>
      <c r="E3" s="4" t="s">
        <v>138</v>
      </c>
      <c r="F3" s="5"/>
      <c r="K3" s="5" t="s">
        <v>137</v>
      </c>
    </row>
    <row r="5" spans="1:11" s="12" customFormat="1" ht="12.75">
      <c r="A5" s="6" t="s">
        <v>1</v>
      </c>
      <c r="B5" s="7" t="s">
        <v>2</v>
      </c>
      <c r="C5" s="8" t="s">
        <v>3</v>
      </c>
      <c r="D5" s="9" t="s">
        <v>4</v>
      </c>
      <c r="E5" s="10" t="s">
        <v>5</v>
      </c>
      <c r="F5" s="11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</row>
    <row r="6" spans="1:11" s="17" customFormat="1" ht="13.5">
      <c r="A6" s="13"/>
      <c r="B6" s="14"/>
      <c r="C6" s="15" t="s">
        <v>12</v>
      </c>
      <c r="D6" s="13"/>
      <c r="E6" s="16"/>
      <c r="F6" s="67"/>
      <c r="G6" s="13"/>
      <c r="H6" s="13"/>
      <c r="I6" s="13"/>
      <c r="J6" s="13"/>
      <c r="K6" s="13"/>
    </row>
    <row r="7" spans="1:11" s="28" customFormat="1" ht="14.25" customHeight="1">
      <c r="A7" s="6">
        <f>A6+1</f>
        <v>1</v>
      </c>
      <c r="B7" s="18" t="s">
        <v>37</v>
      </c>
      <c r="C7" s="19" t="s">
        <v>100</v>
      </c>
      <c r="D7" s="54" t="s">
        <v>82</v>
      </c>
      <c r="E7" s="19" t="s">
        <v>18</v>
      </c>
      <c r="F7" s="65">
        <v>9.93</v>
      </c>
      <c r="G7" s="20">
        <v>1.51</v>
      </c>
      <c r="H7" s="20">
        <v>8.66</v>
      </c>
      <c r="I7" s="20">
        <v>5.48</v>
      </c>
      <c r="J7" s="21">
        <v>0.002020023148148148</v>
      </c>
      <c r="K7" s="6">
        <f>SUM(F8:J8)</f>
        <v>2911</v>
      </c>
    </row>
    <row r="8" spans="1:11" s="28" customFormat="1" ht="14.25" customHeight="1">
      <c r="A8" s="22">
        <f>A7</f>
        <v>1</v>
      </c>
      <c r="B8" s="23"/>
      <c r="C8" s="24" t="s">
        <v>83</v>
      </c>
      <c r="D8" s="55"/>
      <c r="E8" s="24"/>
      <c r="F8" s="66">
        <f>IF(ISBLANK(F7),"",INT(20.0479*(17-F7)^1.835))</f>
        <v>725</v>
      </c>
      <c r="G8" s="13">
        <f>IF(ISBLANK(G7),"",INT(1.84523*(G7*100-75)^1.348))</f>
        <v>632</v>
      </c>
      <c r="H8" s="13">
        <f>IF(ISBLANK(H7),"",INT(56.0211*(H7-1.5)^1.05))</f>
        <v>442</v>
      </c>
      <c r="I8" s="13">
        <f>IF(ISBLANK(I7),"",INT(0.188807*(I7*100-210)^1.41))</f>
        <v>694</v>
      </c>
      <c r="J8" s="13">
        <f>IF(ISBLANK(J7),"",INT(0.11193*(254-(J7/$D$2))^1.88))</f>
        <v>418</v>
      </c>
      <c r="K8" s="25">
        <f>K7</f>
        <v>2911</v>
      </c>
    </row>
    <row r="9" spans="1:11" s="28" customFormat="1" ht="14.25" customHeight="1">
      <c r="A9" s="6">
        <f>A8+1</f>
        <v>2</v>
      </c>
      <c r="B9" s="18" t="s">
        <v>51</v>
      </c>
      <c r="C9" s="19" t="s">
        <v>47</v>
      </c>
      <c r="D9" s="54">
        <v>34419</v>
      </c>
      <c r="E9" s="19" t="s">
        <v>17</v>
      </c>
      <c r="F9" s="65">
        <v>10.05</v>
      </c>
      <c r="G9" s="20">
        <v>1.51</v>
      </c>
      <c r="H9" s="20">
        <v>10.13</v>
      </c>
      <c r="I9" s="20">
        <v>5.04</v>
      </c>
      <c r="J9" s="21">
        <v>0.0019810185185185182</v>
      </c>
      <c r="K9" s="6">
        <f>SUM(F10:J10)</f>
        <v>2895</v>
      </c>
    </row>
    <row r="10" spans="1:11" s="28" customFormat="1" ht="14.25" customHeight="1">
      <c r="A10" s="22">
        <f>A9</f>
        <v>2</v>
      </c>
      <c r="B10" s="23"/>
      <c r="C10" s="24" t="s">
        <v>239</v>
      </c>
      <c r="D10" s="55"/>
      <c r="E10" s="24"/>
      <c r="F10" s="66">
        <f>IF(ISBLANK(F9),"",INT(20.0479*(17-F9)^1.835))</f>
        <v>703</v>
      </c>
      <c r="G10" s="13">
        <f>IF(ISBLANK(G9),"",INT(1.84523*(G9*100-75)^1.348))</f>
        <v>632</v>
      </c>
      <c r="H10" s="13">
        <f>IF(ISBLANK(H9),"",INT(56.0211*(H9-1.5)^1.05))</f>
        <v>538</v>
      </c>
      <c r="I10" s="13">
        <f>IF(ISBLANK(I9),"",INT(0.188807*(I9*100-210)^1.41))</f>
        <v>570</v>
      </c>
      <c r="J10" s="13">
        <f>IF(ISBLANK(J9),"",INT(0.11193*(254-(J9/$D$2))^1.88))</f>
        <v>452</v>
      </c>
      <c r="K10" s="25">
        <f>K9</f>
        <v>2895</v>
      </c>
    </row>
    <row r="11" spans="1:11" s="28" customFormat="1" ht="14.25" customHeight="1">
      <c r="A11" s="6">
        <f>A10+1</f>
        <v>3</v>
      </c>
      <c r="B11" s="18" t="s">
        <v>153</v>
      </c>
      <c r="C11" s="19" t="s">
        <v>154</v>
      </c>
      <c r="D11" s="54">
        <v>34367</v>
      </c>
      <c r="E11" s="19" t="s">
        <v>150</v>
      </c>
      <c r="F11" s="65">
        <v>10.04</v>
      </c>
      <c r="G11" s="20">
        <v>1.54</v>
      </c>
      <c r="H11" s="20">
        <v>7.58</v>
      </c>
      <c r="I11" s="20">
        <v>5.09</v>
      </c>
      <c r="J11" s="21">
        <v>0.001957175925925926</v>
      </c>
      <c r="K11" s="6">
        <f>SUM(F12:J12)</f>
        <v>2800</v>
      </c>
    </row>
    <row r="12" spans="1:11" s="28" customFormat="1" ht="14.25" customHeight="1">
      <c r="A12" s="22">
        <f>A11</f>
        <v>3</v>
      </c>
      <c r="B12" s="23"/>
      <c r="C12" s="24" t="s">
        <v>151</v>
      </c>
      <c r="D12" s="55"/>
      <c r="E12" s="24"/>
      <c r="F12" s="66">
        <f>IF(ISBLANK(F11),"",INT(20.0479*(17-F11)^1.835))</f>
        <v>705</v>
      </c>
      <c r="G12" s="13">
        <f>IF(ISBLANK(G11),"",INT(1.84523*(G11*100-75)^1.348))</f>
        <v>666</v>
      </c>
      <c r="H12" s="13">
        <f>IF(ISBLANK(H11),"",INT(56.0211*(H11-1.5)^1.05))</f>
        <v>372</v>
      </c>
      <c r="I12" s="13">
        <f>IF(ISBLANK(I11),"",INT(0.188807*(I11*100-210)^1.41))</f>
        <v>584</v>
      </c>
      <c r="J12" s="13">
        <f>IF(ISBLANK(J11),"",INT(0.11193*(254-(J11/$D$2))^1.88))</f>
        <v>473</v>
      </c>
      <c r="K12" s="25">
        <f>K11</f>
        <v>2800</v>
      </c>
    </row>
    <row r="13" spans="1:11" s="28" customFormat="1" ht="14.25" customHeight="1">
      <c r="A13" s="6">
        <f>A12+1</f>
        <v>4</v>
      </c>
      <c r="B13" s="18" t="s">
        <v>112</v>
      </c>
      <c r="C13" s="19" t="s">
        <v>240</v>
      </c>
      <c r="D13" s="54">
        <v>34523</v>
      </c>
      <c r="E13" s="19" t="s">
        <v>17</v>
      </c>
      <c r="F13" s="65">
        <v>10.45</v>
      </c>
      <c r="G13" s="20">
        <v>1.48</v>
      </c>
      <c r="H13" s="20">
        <v>8.29</v>
      </c>
      <c r="I13" s="20">
        <v>4.87</v>
      </c>
      <c r="J13" s="21">
        <v>0.0019846064814814813</v>
      </c>
      <c r="K13" s="6">
        <f>SUM(F14:J14)</f>
        <v>2619</v>
      </c>
    </row>
    <row r="14" spans="1:11" s="28" customFormat="1" ht="14.25" customHeight="1">
      <c r="A14" s="22">
        <f>A13</f>
        <v>4</v>
      </c>
      <c r="B14" s="23"/>
      <c r="C14" s="24" t="s">
        <v>239</v>
      </c>
      <c r="D14" s="55"/>
      <c r="E14" s="24"/>
      <c r="F14" s="66">
        <f>IF(ISBLANK(F13),"",INT(20.0479*(17-F13)^1.835))</f>
        <v>630</v>
      </c>
      <c r="G14" s="13">
        <f>IF(ISBLANK(G13),"",INT(1.84523*(G13*100-75)^1.348))</f>
        <v>599</v>
      </c>
      <c r="H14" s="13">
        <f>IF(ISBLANK(H13),"",INT(56.0211*(H13-1.5)^1.05))</f>
        <v>418</v>
      </c>
      <c r="I14" s="13">
        <f>IF(ISBLANK(I13),"",INT(0.188807*(I13*100-210)^1.41))</f>
        <v>524</v>
      </c>
      <c r="J14" s="13">
        <f>IF(ISBLANK(J13),"",INT(0.11193*(254-(J13/$D$2))^1.88))</f>
        <v>448</v>
      </c>
      <c r="K14" s="25">
        <f>K13</f>
        <v>2619</v>
      </c>
    </row>
    <row r="15" spans="1:11" s="28" customFormat="1" ht="14.25" customHeight="1">
      <c r="A15" s="6"/>
      <c r="B15" s="18" t="s">
        <v>99</v>
      </c>
      <c r="C15" s="19" t="s">
        <v>90</v>
      </c>
      <c r="D15" s="54">
        <v>34044</v>
      </c>
      <c r="E15" s="19" t="s">
        <v>19</v>
      </c>
      <c r="F15" s="65">
        <v>9.57</v>
      </c>
      <c r="G15" s="20">
        <v>1.69</v>
      </c>
      <c r="H15" s="20">
        <v>11.02</v>
      </c>
      <c r="I15" s="20">
        <v>5.02</v>
      </c>
      <c r="J15" s="21" t="s">
        <v>110</v>
      </c>
      <c r="K15" s="6"/>
    </row>
    <row r="16" spans="1:11" s="28" customFormat="1" ht="14.25" customHeight="1">
      <c r="A16" s="22"/>
      <c r="B16" s="23"/>
      <c r="C16" s="24" t="s">
        <v>152</v>
      </c>
      <c r="D16" s="55"/>
      <c r="E16" s="24"/>
      <c r="F16" s="66">
        <f>IF(ISBLANK(F15),"",INT(20.0479*(17-F15)^1.835))</f>
        <v>794</v>
      </c>
      <c r="G16" s="13">
        <f>IF(ISBLANK(G15),"",INT(1.84523*(G15*100-75)^1.348))</f>
        <v>842</v>
      </c>
      <c r="H16" s="13">
        <f>IF(ISBLANK(H15),"",INT(56.0211*(H15-1.5)^1.05))</f>
        <v>596</v>
      </c>
      <c r="I16" s="13">
        <f>IF(ISBLANK(I15),"",INT(0.188807*(I15*100-210)^1.41))</f>
        <v>565</v>
      </c>
      <c r="J16" s="13"/>
      <c r="K16" s="25"/>
    </row>
    <row r="17" spans="1:11" s="28" customFormat="1" ht="14.25" customHeight="1">
      <c r="A17" s="6"/>
      <c r="B17" s="18" t="s">
        <v>34</v>
      </c>
      <c r="C17" s="19" t="s">
        <v>265</v>
      </c>
      <c r="D17" s="54">
        <v>34207</v>
      </c>
      <c r="E17" s="19" t="s">
        <v>17</v>
      </c>
      <c r="F17" s="65" t="s">
        <v>262</v>
      </c>
      <c r="G17" s="20" t="s">
        <v>110</v>
      </c>
      <c r="H17" s="20"/>
      <c r="I17" s="20"/>
      <c r="J17" s="21"/>
      <c r="K17" s="6"/>
    </row>
    <row r="18" spans="1:11" s="28" customFormat="1" ht="14.25" customHeight="1">
      <c r="A18" s="22"/>
      <c r="B18" s="23"/>
      <c r="C18" s="24" t="s">
        <v>239</v>
      </c>
      <c r="D18" s="55"/>
      <c r="E18" s="24"/>
      <c r="F18" s="66"/>
      <c r="G18" s="13"/>
      <c r="H18" s="13"/>
      <c r="I18" s="13"/>
      <c r="J18" s="13"/>
      <c r="K18" s="25"/>
    </row>
  </sheetData>
  <sheetProtection/>
  <printOptions horizontalCentered="1"/>
  <pageMargins left="0.75" right="0.75" top="0.984251968503937" bottom="0.69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showZeros="0" zoomScale="93" zoomScaleNormal="93" zoomScalePageLayoutView="0" workbookViewId="0" topLeftCell="A1">
      <selection activeCell="H18" sqref="H18"/>
    </sheetView>
  </sheetViews>
  <sheetFormatPr defaultColWidth="9.140625" defaultRowHeight="12.75"/>
  <cols>
    <col min="1" max="1" width="5.57421875" style="0" customWidth="1"/>
    <col min="3" max="3" width="12.7109375" style="0" customWidth="1"/>
    <col min="4" max="4" width="10.7109375" style="0" customWidth="1"/>
    <col min="5" max="5" width="10.140625" style="0" customWidth="1"/>
  </cols>
  <sheetData>
    <row r="1" ht="15.75">
      <c r="F1" s="1" t="s">
        <v>142</v>
      </c>
    </row>
    <row r="2" spans="4:6" ht="15.75">
      <c r="D2" s="26">
        <v>1.1574074074074073E-05</v>
      </c>
      <c r="F2" s="1" t="s">
        <v>143</v>
      </c>
    </row>
    <row r="3" spans="1:11" ht="12.75">
      <c r="A3" s="3" t="s">
        <v>0</v>
      </c>
      <c r="E3" s="4" t="s">
        <v>216</v>
      </c>
      <c r="F3" s="5"/>
      <c r="K3" s="5" t="s">
        <v>137</v>
      </c>
    </row>
    <row r="5" spans="1:11" s="12" customFormat="1" ht="12.75">
      <c r="A5" s="6" t="s">
        <v>1</v>
      </c>
      <c r="B5" s="7" t="s">
        <v>2</v>
      </c>
      <c r="C5" s="8" t="s">
        <v>3</v>
      </c>
      <c r="D5" s="9" t="s">
        <v>4</v>
      </c>
      <c r="E5" s="10" t="s">
        <v>5</v>
      </c>
      <c r="F5" s="11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</row>
    <row r="6" spans="1:11" s="17" customFormat="1" ht="13.5">
      <c r="A6" s="13"/>
      <c r="B6" s="14"/>
      <c r="C6" s="15" t="s">
        <v>12</v>
      </c>
      <c r="D6" s="13"/>
      <c r="E6" s="16"/>
      <c r="F6" s="67"/>
      <c r="G6" s="13"/>
      <c r="H6" s="13"/>
      <c r="I6" s="13"/>
      <c r="J6" s="13"/>
      <c r="K6" s="13"/>
    </row>
    <row r="7" spans="1:11" s="28" customFormat="1" ht="14.25" customHeight="1">
      <c r="A7" s="6">
        <f>A6+1</f>
        <v>1</v>
      </c>
      <c r="B7" s="18" t="s">
        <v>148</v>
      </c>
      <c r="C7" s="19" t="s">
        <v>149</v>
      </c>
      <c r="D7" s="54">
        <v>33851</v>
      </c>
      <c r="E7" s="19" t="s">
        <v>150</v>
      </c>
      <c r="F7" s="65">
        <v>9.1</v>
      </c>
      <c r="G7" s="20">
        <v>1.69</v>
      </c>
      <c r="H7" s="20">
        <v>9.08</v>
      </c>
      <c r="I7" s="20">
        <v>5.1</v>
      </c>
      <c r="J7" s="21">
        <v>0.0019439814814814814</v>
      </c>
      <c r="K7" s="6">
        <f>SUM(F8:J8)</f>
        <v>3272</v>
      </c>
    </row>
    <row r="8" spans="1:11" s="28" customFormat="1" ht="14.25" customHeight="1">
      <c r="A8" s="22">
        <f>A7</f>
        <v>1</v>
      </c>
      <c r="B8" s="23"/>
      <c r="C8" s="24" t="s">
        <v>151</v>
      </c>
      <c r="D8" s="55"/>
      <c r="E8" s="24"/>
      <c r="F8" s="66">
        <f>IF(ISBLANK(F7),"",INT(20.0479*(17-F7)^1.835))</f>
        <v>889</v>
      </c>
      <c r="G8" s="13">
        <f>IF(ISBLANK(G7),"",INT(1.84523*(G7*100-75)^1.348))</f>
        <v>842</v>
      </c>
      <c r="H8" s="13">
        <f>IF(ISBLANK(H7),"",INT(56.0211*(H7-1.5)^1.05))</f>
        <v>469</v>
      </c>
      <c r="I8" s="13">
        <f>IF(ISBLANK(I7),"",INT(0.188807*(I7*100-210)^1.41))</f>
        <v>587</v>
      </c>
      <c r="J8" s="13">
        <f>IF(ISBLANK(J7),"",INT(0.11193*(254-(J7/$D$2))^1.88))</f>
        <v>485</v>
      </c>
      <c r="K8" s="25">
        <f>K7</f>
        <v>3272</v>
      </c>
    </row>
    <row r="9" spans="1:11" s="28" customFormat="1" ht="14.25" customHeight="1">
      <c r="A9" s="6"/>
      <c r="B9" s="18" t="s">
        <v>144</v>
      </c>
      <c r="C9" s="19" t="s">
        <v>145</v>
      </c>
      <c r="D9" s="54" t="s">
        <v>146</v>
      </c>
      <c r="E9" s="19" t="s">
        <v>19</v>
      </c>
      <c r="F9" s="65">
        <v>9.91</v>
      </c>
      <c r="G9" s="20">
        <v>1.63</v>
      </c>
      <c r="H9" s="20">
        <v>10.51</v>
      </c>
      <c r="I9" s="20">
        <v>5.51</v>
      </c>
      <c r="J9" s="21" t="s">
        <v>110</v>
      </c>
      <c r="K9" s="6"/>
    </row>
    <row r="10" spans="1:11" s="28" customFormat="1" ht="14.25" customHeight="1">
      <c r="A10" s="22"/>
      <c r="B10" s="23"/>
      <c r="C10" s="24" t="s">
        <v>20</v>
      </c>
      <c r="D10" s="55"/>
      <c r="E10" s="24"/>
      <c r="F10" s="66">
        <f>IF(ISBLANK(F9),"",INT(20.0479*(17-F9)^1.835))</f>
        <v>729</v>
      </c>
      <c r="G10" s="13">
        <f>IF(ISBLANK(G9),"",INT(1.84523*(G9*100-75)^1.348))</f>
        <v>771</v>
      </c>
      <c r="H10" s="13">
        <f>IF(ISBLANK(H9),"",INT(56.0211*(H9-1.5)^1.05))</f>
        <v>563</v>
      </c>
      <c r="I10" s="13">
        <f>IF(ISBLANK(I9),"",INT(0.188807*(I9*100-210)^1.41))</f>
        <v>703</v>
      </c>
      <c r="J10" s="13"/>
      <c r="K10" s="25"/>
    </row>
    <row r="11" spans="1:11" s="28" customFormat="1" ht="14.25" customHeight="1">
      <c r="A11" s="6"/>
      <c r="B11" s="18" t="s">
        <v>38</v>
      </c>
      <c r="C11" s="19" t="s">
        <v>39</v>
      </c>
      <c r="D11" s="54">
        <v>33700</v>
      </c>
      <c r="E11" s="19" t="s">
        <v>36</v>
      </c>
      <c r="F11" s="65">
        <v>9.94</v>
      </c>
      <c r="G11" s="20">
        <v>1.54</v>
      </c>
      <c r="H11" s="20">
        <v>8.05</v>
      </c>
      <c r="I11" s="20">
        <v>4.93</v>
      </c>
      <c r="J11" s="21" t="s">
        <v>110</v>
      </c>
      <c r="K11" s="6"/>
    </row>
    <row r="12" spans="1:11" s="28" customFormat="1" ht="14.25" customHeight="1">
      <c r="A12" s="22"/>
      <c r="B12" s="23"/>
      <c r="C12" s="24" t="s">
        <v>53</v>
      </c>
      <c r="D12" s="55"/>
      <c r="E12" s="24"/>
      <c r="F12" s="66">
        <f>IF(ISBLANK(F11),"",INT(20.0479*(17-F11)^1.835))</f>
        <v>723</v>
      </c>
      <c r="G12" s="13">
        <f>IF(ISBLANK(G11),"",INT(1.84523*(G11*100-75)^1.348))</f>
        <v>666</v>
      </c>
      <c r="H12" s="13">
        <f>IF(ISBLANK(H11),"",INT(56.0211*(H11-1.5)^1.05))</f>
        <v>403</v>
      </c>
      <c r="I12" s="13">
        <f>IF(ISBLANK(I11),"",INT(0.188807*(I11*100-210)^1.41))</f>
        <v>540</v>
      </c>
      <c r="J12" s="13"/>
      <c r="K12" s="25"/>
    </row>
    <row r="13" spans="1:11" s="28" customFormat="1" ht="14.25" customHeight="1">
      <c r="A13" s="6"/>
      <c r="B13" s="18" t="s">
        <v>229</v>
      </c>
      <c r="C13" s="19" t="s">
        <v>230</v>
      </c>
      <c r="D13" s="54">
        <v>30592</v>
      </c>
      <c r="E13" s="19" t="s">
        <v>147</v>
      </c>
      <c r="F13" s="65">
        <v>9.05</v>
      </c>
      <c r="G13" s="20">
        <v>1.57</v>
      </c>
      <c r="H13" s="20">
        <v>12.45</v>
      </c>
      <c r="I13" s="20" t="s">
        <v>116</v>
      </c>
      <c r="J13" s="21" t="s">
        <v>110</v>
      </c>
      <c r="K13" s="6"/>
    </row>
    <row r="14" spans="1:11" s="28" customFormat="1" ht="14.25" customHeight="1">
      <c r="A14" s="22"/>
      <c r="B14" s="23"/>
      <c r="C14" s="24" t="s">
        <v>231</v>
      </c>
      <c r="D14" s="55"/>
      <c r="E14" s="24"/>
      <c r="F14" s="66">
        <f>IF(ISBLANK(F13),"",INT(20.0479*(17-F13)^1.835))</f>
        <v>900</v>
      </c>
      <c r="G14" s="13">
        <f>IF(ISBLANK(G13),"",INT(1.84523*(G13*100-75)^1.348))</f>
        <v>701</v>
      </c>
      <c r="H14" s="13">
        <f>IF(ISBLANK(H13),"",INT(56.0211*(H13-1.5)^1.05))</f>
        <v>691</v>
      </c>
      <c r="I14" s="13"/>
      <c r="J14" s="13"/>
      <c r="K14" s="25"/>
    </row>
    <row r="15" s="28" customFormat="1" ht="15.75"/>
    <row r="16" s="28" customFormat="1" ht="15.75">
      <c r="F16" s="85"/>
    </row>
    <row r="17" s="28" customFormat="1" ht="15.75"/>
    <row r="18" s="28" customFormat="1" ht="15.75"/>
    <row r="19" s="28" customFormat="1" ht="15.75"/>
    <row r="20" s="28" customFormat="1" ht="15.75"/>
    <row r="21" s="28" customFormat="1" ht="15.75"/>
    <row r="22" s="28" customFormat="1" ht="15.75"/>
  </sheetData>
  <sheetProtection/>
  <printOptions horizontalCentered="1"/>
  <pageMargins left="0.75" right="0.75" top="0.984251968503937" bottom="0.69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5.57421875" style="0" customWidth="1"/>
    <col min="2" max="2" width="10.28125" style="0" customWidth="1"/>
    <col min="3" max="3" width="12.7109375" style="0" customWidth="1"/>
    <col min="4" max="4" width="10.421875" style="0" customWidth="1"/>
    <col min="5" max="5" width="9.00390625" style="0" customWidth="1"/>
  </cols>
  <sheetData>
    <row r="1" ht="15.75">
      <c r="F1" s="1" t="s">
        <v>42</v>
      </c>
    </row>
    <row r="2" spans="4:6" ht="5.25" customHeight="1">
      <c r="D2" s="29">
        <v>1.1574074074074073E-05</v>
      </c>
      <c r="F2" s="1"/>
    </row>
    <row r="3" spans="1:13" ht="12.75">
      <c r="A3" s="3" t="s">
        <v>0</v>
      </c>
      <c r="E3" s="4" t="s">
        <v>139</v>
      </c>
      <c r="J3" s="5"/>
      <c r="M3" s="5" t="s">
        <v>140</v>
      </c>
    </row>
    <row r="5" spans="1:13" s="12" customFormat="1" ht="12.75">
      <c r="A5" s="6" t="s">
        <v>1</v>
      </c>
      <c r="B5" s="7" t="s">
        <v>2</v>
      </c>
      <c r="C5" s="8" t="s">
        <v>3</v>
      </c>
      <c r="D5" s="9" t="s">
        <v>4</v>
      </c>
      <c r="E5" s="10" t="s">
        <v>5</v>
      </c>
      <c r="F5" s="9" t="s">
        <v>13</v>
      </c>
      <c r="G5" s="9" t="s">
        <v>9</v>
      </c>
      <c r="H5" s="9" t="s">
        <v>8</v>
      </c>
      <c r="I5" s="9" t="s">
        <v>7</v>
      </c>
      <c r="J5" s="11" t="s">
        <v>6</v>
      </c>
      <c r="K5" s="9" t="s">
        <v>14</v>
      </c>
      <c r="L5" s="9" t="s">
        <v>15</v>
      </c>
      <c r="M5" s="9" t="s">
        <v>11</v>
      </c>
    </row>
    <row r="6" spans="1:13" s="17" customFormat="1" ht="13.5">
      <c r="A6" s="13"/>
      <c r="B6" s="14"/>
      <c r="C6" s="15" t="s">
        <v>12</v>
      </c>
      <c r="D6" s="13"/>
      <c r="E6" s="16"/>
      <c r="F6" s="13"/>
      <c r="G6" s="13"/>
      <c r="H6" s="30" t="s">
        <v>21</v>
      </c>
      <c r="I6" s="30"/>
      <c r="J6" s="37" t="s">
        <v>40</v>
      </c>
      <c r="K6" s="13"/>
      <c r="L6" s="30"/>
      <c r="M6" s="13"/>
    </row>
    <row r="7" spans="1:13" ht="12.75">
      <c r="A7" s="6">
        <f>A6+1</f>
        <v>1</v>
      </c>
      <c r="B7" s="18" t="s">
        <v>185</v>
      </c>
      <c r="C7" s="19" t="s">
        <v>101</v>
      </c>
      <c r="D7" s="54" t="s">
        <v>186</v>
      </c>
      <c r="E7" s="19" t="s">
        <v>19</v>
      </c>
      <c r="F7" s="31">
        <v>7.22</v>
      </c>
      <c r="G7" s="31">
        <v>6.83</v>
      </c>
      <c r="H7" s="31">
        <v>10.95</v>
      </c>
      <c r="I7" s="20">
        <v>1.85</v>
      </c>
      <c r="J7" s="20">
        <v>8.17</v>
      </c>
      <c r="K7" s="32">
        <v>3.6</v>
      </c>
      <c r="L7" s="21">
        <v>0.0020398148148148146</v>
      </c>
      <c r="M7" s="33">
        <f>SUM(F8:L8)</f>
        <v>4943</v>
      </c>
    </row>
    <row r="8" spans="1:13" ht="12.75">
      <c r="A8" s="22">
        <f>A7</f>
        <v>1</v>
      </c>
      <c r="B8" s="23"/>
      <c r="C8" s="24" t="s">
        <v>180</v>
      </c>
      <c r="D8" s="55"/>
      <c r="E8" s="24"/>
      <c r="F8" s="34">
        <f>IF(ISBLANK(F7),"",TRUNC(58.015*(11.5-F7)^1.81))</f>
        <v>806</v>
      </c>
      <c r="G8" s="13">
        <f>IF(ISBLANK(G7),"",TRUNC(0.14354*(G7*100-220)^1.4))</f>
        <v>774</v>
      </c>
      <c r="H8" s="35">
        <f>IF(ISBLANK(H7),"",TRUNC(51.39*(H7-1.5)^1.05))</f>
        <v>543</v>
      </c>
      <c r="I8" s="13">
        <f>IF(ISBLANK(I7),"",TRUNC(0.8465*(I7*100-75)^1.42))</f>
        <v>670</v>
      </c>
      <c r="J8" s="13">
        <f>IF(ISBLANK(J7),"",TRUNC(20.5173*(15.5-J7)^1.92))</f>
        <v>939</v>
      </c>
      <c r="K8" s="13">
        <f>IF(ISBLANK(K7),"",TRUNC(0.2797*(K7*100-100)^1.35))</f>
        <v>509</v>
      </c>
      <c r="L8" s="13">
        <f>IF(ISBLANK(L7),"",INT(0.08713*(305.5-(L7/$D$2))^1.85))</f>
        <v>702</v>
      </c>
      <c r="M8" s="25">
        <f>M7</f>
        <v>4943</v>
      </c>
    </row>
    <row r="9" spans="1:13" ht="12.75">
      <c r="A9" s="6">
        <f>A8+1</f>
        <v>2</v>
      </c>
      <c r="B9" s="18" t="s">
        <v>43</v>
      </c>
      <c r="C9" s="19" t="s">
        <v>57</v>
      </c>
      <c r="D9" s="54">
        <v>34895</v>
      </c>
      <c r="E9" s="19" t="s">
        <v>36</v>
      </c>
      <c r="F9" s="31">
        <v>7.59</v>
      </c>
      <c r="G9" s="31">
        <v>6.78</v>
      </c>
      <c r="H9" s="31">
        <v>15.09</v>
      </c>
      <c r="I9" s="20">
        <v>1.82</v>
      </c>
      <c r="J9" s="20">
        <v>9.35</v>
      </c>
      <c r="K9" s="32">
        <v>3.5</v>
      </c>
      <c r="L9" s="21">
        <v>0.0022375</v>
      </c>
      <c r="M9" s="33">
        <f>SUM(F10:L10)</f>
        <v>4578</v>
      </c>
    </row>
    <row r="10" spans="1:13" ht="12.75">
      <c r="A10" s="22">
        <f>A9</f>
        <v>2</v>
      </c>
      <c r="B10" s="23"/>
      <c r="C10" s="24" t="s">
        <v>251</v>
      </c>
      <c r="D10" s="55"/>
      <c r="E10" s="24"/>
      <c r="F10" s="34">
        <f>IF(ISBLANK(F9),"",TRUNC(58.015*(11.5-F9)^1.81))</f>
        <v>684</v>
      </c>
      <c r="G10" s="13">
        <f>IF(ISBLANK(G9),"",TRUNC(0.14354*(G9*100-220)^1.4))</f>
        <v>762</v>
      </c>
      <c r="H10" s="35">
        <f>IF(ISBLANK(H9),"",TRUNC(51.39*(H9-1.5)^1.05))</f>
        <v>795</v>
      </c>
      <c r="I10" s="13">
        <f>IF(ISBLANK(I9),"",TRUNC(0.8465*(I9*100-75)^1.42))</f>
        <v>644</v>
      </c>
      <c r="J10" s="13">
        <f>IF(ISBLANK(J9),"",TRUNC(20.5173*(15.5-J9)^1.92))</f>
        <v>671</v>
      </c>
      <c r="K10" s="13">
        <f>IF(ISBLANK(K9),"",TRUNC(0.2797*(K9*100-100)^1.35))</f>
        <v>482</v>
      </c>
      <c r="L10" s="13">
        <f>IF(ISBLANK(L9),"",INT(0.08713*(305.5-(L9/$D$2))^1.85))</f>
        <v>540</v>
      </c>
      <c r="M10" s="25">
        <f>M9</f>
        <v>4578</v>
      </c>
    </row>
    <row r="11" spans="1:13" ht="12.75">
      <c r="A11" s="6">
        <f>A10+1</f>
        <v>3</v>
      </c>
      <c r="B11" s="18" t="s">
        <v>96</v>
      </c>
      <c r="C11" s="19" t="s">
        <v>97</v>
      </c>
      <c r="D11" s="54">
        <v>34787</v>
      </c>
      <c r="E11" s="19" t="s">
        <v>19</v>
      </c>
      <c r="F11" s="31">
        <v>7.54</v>
      </c>
      <c r="G11" s="31">
        <v>5.96</v>
      </c>
      <c r="H11" s="31">
        <v>12.47</v>
      </c>
      <c r="I11" s="20">
        <v>1.79</v>
      </c>
      <c r="J11" s="20">
        <v>8.74</v>
      </c>
      <c r="K11" s="32">
        <v>3.5</v>
      </c>
      <c r="L11" s="21">
        <v>0.0021437500000000003</v>
      </c>
      <c r="M11" s="33">
        <f>SUM(F12:L12)</f>
        <v>4432</v>
      </c>
    </row>
    <row r="12" spans="1:13" ht="12.75">
      <c r="A12" s="22">
        <f>A11</f>
        <v>3</v>
      </c>
      <c r="B12" s="23"/>
      <c r="C12" s="24" t="s">
        <v>33</v>
      </c>
      <c r="D12" s="55"/>
      <c r="E12" s="24"/>
      <c r="F12" s="34">
        <f>IF(ISBLANK(F11),"",TRUNC(58.015*(11.5-F11)^1.81))</f>
        <v>700</v>
      </c>
      <c r="G12" s="13">
        <f>IF(ISBLANK(G11),"",TRUNC(0.14354*(G11*100-220)^1.4))</f>
        <v>578</v>
      </c>
      <c r="H12" s="35">
        <f>IF(ISBLANK(H11),"",TRUNC(51.39*(H11-1.5)^1.05))</f>
        <v>635</v>
      </c>
      <c r="I12" s="13">
        <f>IF(ISBLANK(I11),"",TRUNC(0.8465*(I11*100-75)^1.42))</f>
        <v>619</v>
      </c>
      <c r="J12" s="13">
        <f>IF(ISBLANK(J11),"",TRUNC(20.5173*(15.5-J11)^1.92))</f>
        <v>804</v>
      </c>
      <c r="K12" s="13">
        <f>IF(ISBLANK(K11),"",TRUNC(0.2797*(K11*100-100)^1.35))</f>
        <v>482</v>
      </c>
      <c r="L12" s="13">
        <f>IF(ISBLANK(L11),"",INT(0.08713*(305.5-(L11/$D$2))^1.85))</f>
        <v>614</v>
      </c>
      <c r="M12" s="25">
        <f>M11</f>
        <v>4432</v>
      </c>
    </row>
    <row r="13" spans="1:13" ht="12.75">
      <c r="A13" s="6">
        <f>A12+1</f>
        <v>4</v>
      </c>
      <c r="B13" s="18" t="s">
        <v>103</v>
      </c>
      <c r="C13" s="19" t="s">
        <v>104</v>
      </c>
      <c r="D13" s="54" t="s">
        <v>189</v>
      </c>
      <c r="E13" s="19" t="s">
        <v>19</v>
      </c>
      <c r="F13" s="31">
        <v>7.65</v>
      </c>
      <c r="G13" s="31">
        <v>5.8</v>
      </c>
      <c r="H13" s="31">
        <v>11.04</v>
      </c>
      <c r="I13" s="20">
        <v>1.58</v>
      </c>
      <c r="J13" s="20">
        <v>8.78</v>
      </c>
      <c r="K13" s="32">
        <v>2.9</v>
      </c>
      <c r="L13" s="21">
        <v>0.002278703703703704</v>
      </c>
      <c r="M13" s="33">
        <f>SUM(F14:L14)</f>
        <v>3842</v>
      </c>
    </row>
    <row r="14" spans="1:13" ht="12.75">
      <c r="A14" s="22">
        <f>A13</f>
        <v>4</v>
      </c>
      <c r="B14" s="23"/>
      <c r="C14" s="24" t="s">
        <v>180</v>
      </c>
      <c r="D14" s="55"/>
      <c r="E14" s="24"/>
      <c r="F14" s="34">
        <f>IF(ISBLANK(F13),"",TRUNC(58.015*(11.5-F13)^1.81))</f>
        <v>665</v>
      </c>
      <c r="G14" s="13">
        <f>IF(ISBLANK(G13),"",TRUNC(0.14354*(G13*100-220)^1.4))</f>
        <v>544</v>
      </c>
      <c r="H14" s="35">
        <f>IF(ISBLANK(H13),"",TRUNC(51.39*(H13-1.5)^1.05))</f>
        <v>548</v>
      </c>
      <c r="I14" s="13">
        <f>IF(ISBLANK(I13),"",TRUNC(0.8465*(I13*100-75)^1.42))</f>
        <v>449</v>
      </c>
      <c r="J14" s="13">
        <f>IF(ISBLANK(J13),"",TRUNC(20.5173*(15.5-J13)^1.92))</f>
        <v>795</v>
      </c>
      <c r="K14" s="13">
        <f>IF(ISBLANK(K13),"",TRUNC(0.2797*(K13*100-100)^1.35))</f>
        <v>333</v>
      </c>
      <c r="L14" s="13">
        <f>IF(ISBLANK(L13),"",INT(0.08713*(305.5-(L13/$D$2))^1.85))</f>
        <v>508</v>
      </c>
      <c r="M14" s="25">
        <f>M13</f>
        <v>3842</v>
      </c>
    </row>
    <row r="15" spans="1:13" ht="12.75">
      <c r="A15" s="6">
        <f>A14+1</f>
        <v>5</v>
      </c>
      <c r="B15" s="18" t="s">
        <v>61</v>
      </c>
      <c r="C15" s="19" t="s">
        <v>62</v>
      </c>
      <c r="D15" s="54">
        <v>34840</v>
      </c>
      <c r="E15" s="19" t="s">
        <v>36</v>
      </c>
      <c r="F15" s="31">
        <v>7.9</v>
      </c>
      <c r="G15" s="31">
        <v>6.05</v>
      </c>
      <c r="H15" s="31">
        <v>10.35</v>
      </c>
      <c r="I15" s="20">
        <v>1.67</v>
      </c>
      <c r="J15" s="20">
        <v>9.71</v>
      </c>
      <c r="K15" s="32">
        <v>3.3</v>
      </c>
      <c r="L15" s="21">
        <v>0.0023324074074074076</v>
      </c>
      <c r="M15" s="33">
        <f>SUM(F16:L16)</f>
        <v>3710</v>
      </c>
    </row>
    <row r="16" spans="1:13" ht="12.75">
      <c r="A16" s="22">
        <f>A15</f>
        <v>5</v>
      </c>
      <c r="B16" s="23"/>
      <c r="C16" s="24" t="s">
        <v>53</v>
      </c>
      <c r="D16" s="55"/>
      <c r="E16" s="24"/>
      <c r="F16" s="34">
        <f>IF(ISBLANK(F15),"",TRUNC(58.015*(11.5-F15)^1.81))</f>
        <v>589</v>
      </c>
      <c r="G16" s="13">
        <f>IF(ISBLANK(G15),"",TRUNC(0.14354*(G15*100-220)^1.4))</f>
        <v>597</v>
      </c>
      <c r="H16" s="35">
        <f>IF(ISBLANK(H15),"",TRUNC(51.39*(H15-1.5)^1.05))</f>
        <v>507</v>
      </c>
      <c r="I16" s="13">
        <f>IF(ISBLANK(I15),"",TRUNC(0.8465*(I15*100-75)^1.42))</f>
        <v>520</v>
      </c>
      <c r="J16" s="13">
        <f>IF(ISBLANK(J15),"",TRUNC(20.5173*(15.5-J15)^1.92))</f>
        <v>597</v>
      </c>
      <c r="K16" s="13">
        <f>IF(ISBLANK(K15),"",TRUNC(0.2797*(K15*100-100)^1.35))</f>
        <v>431</v>
      </c>
      <c r="L16" s="13">
        <f>IF(ISBLANK(L15),"",INT(0.08713*(305.5-(L15/$D$2))^1.85))</f>
        <v>469</v>
      </c>
      <c r="M16" s="25">
        <f>M15</f>
        <v>3710</v>
      </c>
    </row>
    <row r="17" spans="1:13" ht="12.75">
      <c r="A17" s="6">
        <f>A16+1</f>
        <v>6</v>
      </c>
      <c r="B17" s="18" t="s">
        <v>198</v>
      </c>
      <c r="C17" s="19" t="s">
        <v>199</v>
      </c>
      <c r="D17" s="54">
        <v>34881</v>
      </c>
      <c r="E17" s="19" t="s">
        <v>150</v>
      </c>
      <c r="F17" s="31">
        <v>7.88</v>
      </c>
      <c r="G17" s="31">
        <v>5.2</v>
      </c>
      <c r="H17" s="31">
        <v>11.93</v>
      </c>
      <c r="I17" s="20">
        <v>1.79</v>
      </c>
      <c r="J17" s="20">
        <v>9.35</v>
      </c>
      <c r="K17" s="32">
        <v>2.1</v>
      </c>
      <c r="L17" s="21">
        <v>0.002269444444444444</v>
      </c>
      <c r="M17" s="33">
        <f>SUM(F18:L18)</f>
        <v>3582</v>
      </c>
    </row>
    <row r="18" spans="1:13" ht="12.75">
      <c r="A18" s="22">
        <f>A17</f>
        <v>6</v>
      </c>
      <c r="B18" s="23"/>
      <c r="C18" s="24" t="s">
        <v>151</v>
      </c>
      <c r="D18" s="55"/>
      <c r="E18" s="24"/>
      <c r="F18" s="34">
        <f>IF(ISBLANK(F17),"",TRUNC(58.015*(11.5-F17)^1.81))</f>
        <v>595</v>
      </c>
      <c r="G18" s="13">
        <f>IF(ISBLANK(G17),"",TRUNC(0.14354*(G17*100-220)^1.4))</f>
        <v>421</v>
      </c>
      <c r="H18" s="35">
        <f>IF(ISBLANK(H17),"",TRUNC(51.39*(H17-1.5)^1.05))</f>
        <v>602</v>
      </c>
      <c r="I18" s="13">
        <f>IF(ISBLANK(I17),"",TRUNC(0.8465*(I17*100-75)^1.42))</f>
        <v>619</v>
      </c>
      <c r="J18" s="13">
        <f>IF(ISBLANK(J17),"",TRUNC(20.5173*(15.5-J17)^1.92))</f>
        <v>671</v>
      </c>
      <c r="K18" s="13">
        <f>IF(ISBLANK(K17),"",TRUNC(0.2797*(K17*100-100)^1.35))</f>
        <v>159</v>
      </c>
      <c r="L18" s="13">
        <f>IF(ISBLANK(L17),"",INT(0.08713*(305.5-(L17/$D$2))^1.85))</f>
        <v>515</v>
      </c>
      <c r="M18" s="25">
        <f>M17</f>
        <v>3582</v>
      </c>
    </row>
    <row r="19" spans="1:13" ht="12.75">
      <c r="A19" s="6">
        <f>A18+1</f>
        <v>7</v>
      </c>
      <c r="B19" s="18" t="s">
        <v>187</v>
      </c>
      <c r="C19" s="19" t="s">
        <v>102</v>
      </c>
      <c r="D19" s="54" t="s">
        <v>188</v>
      </c>
      <c r="E19" s="19" t="s">
        <v>19</v>
      </c>
      <c r="F19" s="31">
        <v>7.6</v>
      </c>
      <c r="G19" s="31">
        <v>5.45</v>
      </c>
      <c r="H19" s="31">
        <v>10</v>
      </c>
      <c r="I19" s="20">
        <v>1.58</v>
      </c>
      <c r="J19" s="20">
        <v>11.3</v>
      </c>
      <c r="K19" s="32">
        <v>3</v>
      </c>
      <c r="L19" s="21">
        <v>0.0021380787037037037</v>
      </c>
      <c r="M19" s="33">
        <f>SUM(F20:L20)</f>
        <v>3385</v>
      </c>
    </row>
    <row r="20" spans="1:13" ht="12.75">
      <c r="A20" s="22">
        <f>A19</f>
        <v>7</v>
      </c>
      <c r="B20" s="23"/>
      <c r="C20" s="24" t="s">
        <v>180</v>
      </c>
      <c r="D20" s="55"/>
      <c r="E20" s="24"/>
      <c r="F20" s="34">
        <f>IF(ISBLANK(F19),"",TRUNC(58.015*(11.5-F19)^1.81))</f>
        <v>681</v>
      </c>
      <c r="G20" s="13">
        <f>IF(ISBLANK(G19),"",TRUNC(0.14354*(G19*100-220)^1.4))</f>
        <v>471</v>
      </c>
      <c r="H20" s="35">
        <f>IF(ISBLANK(H19),"",TRUNC(51.39*(H19-1.5)^1.05))</f>
        <v>486</v>
      </c>
      <c r="I20" s="13">
        <f>IF(ISBLANK(I19),"",TRUNC(0.8465*(I19*100-75)^1.42))</f>
        <v>449</v>
      </c>
      <c r="J20" s="13">
        <f>IF(ISBLANK(J19),"",TRUNC(20.5173*(15.5-J19)^1.92))</f>
        <v>322</v>
      </c>
      <c r="K20" s="13">
        <f>IF(ISBLANK(K19),"",TRUNC(0.2797*(K19*100-100)^1.35))</f>
        <v>357</v>
      </c>
      <c r="L20" s="13">
        <f>IF(ISBLANK(L19),"",INT(0.08713*(305.5-(L19/$D$2))^1.85))</f>
        <v>619</v>
      </c>
      <c r="M20" s="25">
        <f>M19</f>
        <v>3385</v>
      </c>
    </row>
    <row r="21" spans="1:13" ht="12.75">
      <c r="A21" s="6">
        <f>A20+1</f>
        <v>8</v>
      </c>
      <c r="B21" s="18" t="s">
        <v>67</v>
      </c>
      <c r="C21" s="19" t="s">
        <v>203</v>
      </c>
      <c r="D21" s="54">
        <v>35165</v>
      </c>
      <c r="E21" s="19" t="s">
        <v>19</v>
      </c>
      <c r="F21" s="31">
        <v>7.78</v>
      </c>
      <c r="G21" s="31">
        <v>5.85</v>
      </c>
      <c r="H21" s="31">
        <v>8.78</v>
      </c>
      <c r="I21" s="20">
        <v>1.52</v>
      </c>
      <c r="J21" s="20">
        <v>10.73</v>
      </c>
      <c r="K21" s="32">
        <v>2.7</v>
      </c>
      <c r="L21" s="21">
        <v>0.0022366898148148146</v>
      </c>
      <c r="M21" s="33">
        <f>SUM(F22:L22)</f>
        <v>3233</v>
      </c>
    </row>
    <row r="22" spans="1:13" ht="12.75">
      <c r="A22" s="22">
        <f>A21</f>
        <v>8</v>
      </c>
      <c r="B22" s="23"/>
      <c r="C22" s="24" t="s">
        <v>204</v>
      </c>
      <c r="D22" s="55"/>
      <c r="E22" s="24"/>
      <c r="F22" s="34">
        <f>IF(ISBLANK(F21),"",TRUNC(58.015*(11.5-F21)^1.81))</f>
        <v>625</v>
      </c>
      <c r="G22" s="13">
        <f>IF(ISBLANK(G21),"",TRUNC(0.14354*(G21*100-220)^1.4))</f>
        <v>554</v>
      </c>
      <c r="H22" s="35">
        <f>IF(ISBLANK(H21),"",TRUNC(51.39*(H21-1.5)^1.05))</f>
        <v>413</v>
      </c>
      <c r="I22" s="13">
        <f>IF(ISBLANK(I21),"",TRUNC(0.8465*(I21*100-75)^1.42))</f>
        <v>404</v>
      </c>
      <c r="J22" s="13">
        <f>IF(ISBLANK(J21),"",TRUNC(20.5173*(15.5-J21)^1.92))</f>
        <v>411</v>
      </c>
      <c r="K22" s="13">
        <f>IF(ISBLANK(K21),"",TRUNC(0.2797*(K21*100-100)^1.35))</f>
        <v>286</v>
      </c>
      <c r="L22" s="13">
        <f>IF(ISBLANK(L21),"",INT(0.08713*(305.5-(L21/$D$2))^1.85))</f>
        <v>540</v>
      </c>
      <c r="M22" s="25">
        <f>M21</f>
        <v>3233</v>
      </c>
    </row>
    <row r="23" spans="1:13" ht="12.75">
      <c r="A23" s="6">
        <f>A22+1</f>
        <v>9</v>
      </c>
      <c r="B23" s="18" t="s">
        <v>200</v>
      </c>
      <c r="C23" s="19" t="s">
        <v>201</v>
      </c>
      <c r="D23" s="54">
        <v>35050</v>
      </c>
      <c r="E23" s="19" t="s">
        <v>19</v>
      </c>
      <c r="F23" s="31">
        <v>8.11</v>
      </c>
      <c r="G23" s="31">
        <v>5.77</v>
      </c>
      <c r="H23" s="31">
        <v>9.79</v>
      </c>
      <c r="I23" s="20">
        <v>1.64</v>
      </c>
      <c r="J23" s="20">
        <v>9.8</v>
      </c>
      <c r="K23" s="32">
        <v>2.4</v>
      </c>
      <c r="L23" s="21">
        <v>0.0024752314814814815</v>
      </c>
      <c r="M23" s="33">
        <f>SUM(F24:L24)</f>
        <v>3204</v>
      </c>
    </row>
    <row r="24" spans="1:13" ht="12.75">
      <c r="A24" s="22">
        <f>A23</f>
        <v>9</v>
      </c>
      <c r="B24" s="23"/>
      <c r="C24" s="24" t="s">
        <v>202</v>
      </c>
      <c r="D24" s="55"/>
      <c r="E24" s="24"/>
      <c r="F24" s="34">
        <f>IF(ISBLANK(F23),"",TRUNC(58.015*(11.5-F23)^1.81))</f>
        <v>528</v>
      </c>
      <c r="G24" s="13">
        <f>IF(ISBLANK(G23),"",TRUNC(0.14354*(G23*100-220)^1.4))</f>
        <v>537</v>
      </c>
      <c r="H24" s="35">
        <f>IF(ISBLANK(H23),"",TRUNC(51.39*(H23-1.5)^1.05))</f>
        <v>473</v>
      </c>
      <c r="I24" s="13">
        <f>IF(ISBLANK(I23),"",TRUNC(0.8465*(I23*100-75)^1.42))</f>
        <v>496</v>
      </c>
      <c r="J24" s="13">
        <f>IF(ISBLANK(J23),"",TRUNC(20.5173*(15.5-J23)^1.92))</f>
        <v>579</v>
      </c>
      <c r="K24" s="13">
        <f>IF(ISBLANK(K23),"",TRUNC(0.2797*(K23*100-100)^1.35))</f>
        <v>220</v>
      </c>
      <c r="L24" s="13">
        <f>IF(ISBLANK(L23),"",INT(0.08713*(305.5-(L23/$D$2))^1.85))</f>
        <v>371</v>
      </c>
      <c r="M24" s="25">
        <f>M23</f>
        <v>3204</v>
      </c>
    </row>
    <row r="25" spans="1:13" ht="12.75">
      <c r="A25" s="6">
        <f>A24+1</f>
        <v>10</v>
      </c>
      <c r="B25" s="18" t="s">
        <v>191</v>
      </c>
      <c r="C25" s="19" t="s">
        <v>192</v>
      </c>
      <c r="D25" s="54" t="s">
        <v>193</v>
      </c>
      <c r="E25" s="19" t="s">
        <v>98</v>
      </c>
      <c r="F25" s="31">
        <v>8.46</v>
      </c>
      <c r="G25" s="31">
        <v>5.11</v>
      </c>
      <c r="H25" s="31">
        <v>11.41</v>
      </c>
      <c r="I25" s="20">
        <v>1.73</v>
      </c>
      <c r="J25" s="20">
        <v>11.15</v>
      </c>
      <c r="K25" s="32">
        <v>2.4</v>
      </c>
      <c r="L25" s="21">
        <v>0.00240625</v>
      </c>
      <c r="M25" s="33">
        <f>SUM(F26:L26)</f>
        <v>2960</v>
      </c>
    </row>
    <row r="26" spans="1:13" ht="12.75">
      <c r="A26" s="22">
        <f>A25</f>
        <v>10</v>
      </c>
      <c r="B26" s="23"/>
      <c r="C26" s="24" t="s">
        <v>194</v>
      </c>
      <c r="D26" s="55"/>
      <c r="E26" s="24"/>
      <c r="F26" s="34">
        <f>IF(ISBLANK(F25),"",TRUNC(58.015*(11.5-F25)^1.81))</f>
        <v>434</v>
      </c>
      <c r="G26" s="13">
        <f>IF(ISBLANK(G25),"",TRUNC(0.14354*(G25*100-220)^1.4))</f>
        <v>404</v>
      </c>
      <c r="H26" s="35">
        <f>IF(ISBLANK(H25),"",TRUNC(51.39*(H25-1.5)^1.05))</f>
        <v>571</v>
      </c>
      <c r="I26" s="13">
        <f>IF(ISBLANK(I25),"",TRUNC(0.8465*(I25*100-75)^1.42))</f>
        <v>569</v>
      </c>
      <c r="J26" s="13">
        <f>IF(ISBLANK(J25),"",TRUNC(20.5173*(15.5-J25)^1.92))</f>
        <v>345</v>
      </c>
      <c r="K26" s="13">
        <f>IF(ISBLANK(K25),"",TRUNC(0.2797*(K25*100-100)^1.35))</f>
        <v>220</v>
      </c>
      <c r="L26" s="13">
        <f>IF(ISBLANK(L25),"",INT(0.08713*(305.5-(L25/$D$2))^1.85))</f>
        <v>417</v>
      </c>
      <c r="M26" s="25">
        <f>M25</f>
        <v>2960</v>
      </c>
    </row>
    <row r="27" spans="1:13" ht="12.75">
      <c r="A27" s="6">
        <f>A26+1</f>
        <v>11</v>
      </c>
      <c r="B27" s="18" t="s">
        <v>84</v>
      </c>
      <c r="C27" s="19" t="s">
        <v>85</v>
      </c>
      <c r="D27" s="54" t="s">
        <v>190</v>
      </c>
      <c r="E27" s="19" t="s">
        <v>18</v>
      </c>
      <c r="F27" s="31">
        <v>8.05</v>
      </c>
      <c r="G27" s="31">
        <v>5.66</v>
      </c>
      <c r="H27" s="31">
        <v>7.63</v>
      </c>
      <c r="I27" s="20">
        <v>1.52</v>
      </c>
      <c r="J27" s="20">
        <v>10.71</v>
      </c>
      <c r="K27" s="32" t="s">
        <v>116</v>
      </c>
      <c r="L27" s="21">
        <v>0.0023387731481481484</v>
      </c>
      <c r="M27" s="33">
        <f>SUM(F28:L28)</f>
        <v>2686</v>
      </c>
    </row>
    <row r="28" spans="1:13" ht="12.75">
      <c r="A28" s="22">
        <f>A27</f>
        <v>11</v>
      </c>
      <c r="B28" s="23"/>
      <c r="C28" s="24" t="s">
        <v>183</v>
      </c>
      <c r="D28" s="55"/>
      <c r="E28" s="24"/>
      <c r="F28" s="34">
        <f>IF(ISBLANK(F27),"",TRUNC(58.015*(11.5-F27)^1.81))</f>
        <v>545</v>
      </c>
      <c r="G28" s="13">
        <f>IF(ISBLANK(G27),"",TRUNC(0.14354*(G27*100-220)^1.4))</f>
        <v>514</v>
      </c>
      <c r="H28" s="35">
        <f>IF(ISBLANK(H27),"",TRUNC(51.39*(H27-1.5)^1.05))</f>
        <v>344</v>
      </c>
      <c r="I28" s="13">
        <f>IF(ISBLANK(I27),"",TRUNC(0.8465*(I27*100-75)^1.42))</f>
        <v>404</v>
      </c>
      <c r="J28" s="13">
        <f>IF(ISBLANK(J27),"",TRUNC(20.5173*(15.5-J27)^1.92))</f>
        <v>415</v>
      </c>
      <c r="K28" s="13"/>
      <c r="L28" s="13">
        <f>IF(ISBLANK(L27),"",INT(0.08713*(305.5-(L27/$D$2))^1.85))</f>
        <v>464</v>
      </c>
      <c r="M28" s="25">
        <f>M27</f>
        <v>2686</v>
      </c>
    </row>
    <row r="29" spans="1:13" ht="12.75">
      <c r="A29" s="6"/>
      <c r="B29" s="18" t="s">
        <v>195</v>
      </c>
      <c r="C29" s="19" t="s">
        <v>196</v>
      </c>
      <c r="D29" s="54" t="s">
        <v>197</v>
      </c>
      <c r="E29" s="19" t="s">
        <v>18</v>
      </c>
      <c r="F29" s="31">
        <v>8.26</v>
      </c>
      <c r="G29" s="31">
        <v>5.16</v>
      </c>
      <c r="H29" s="31">
        <v>7.66</v>
      </c>
      <c r="I29" s="20" t="s">
        <v>110</v>
      </c>
      <c r="J29" s="20"/>
      <c r="K29" s="32"/>
      <c r="L29" s="21"/>
      <c r="M29" s="33"/>
    </row>
    <row r="30" spans="1:13" ht="12.75">
      <c r="A30" s="22"/>
      <c r="B30" s="23"/>
      <c r="C30" s="24" t="s">
        <v>78</v>
      </c>
      <c r="D30" s="55"/>
      <c r="E30" s="24"/>
      <c r="F30" s="34">
        <f>IF(ISBLANK(F29),"",TRUNC(58.015*(11.5-F29)^1.81))</f>
        <v>487</v>
      </c>
      <c r="G30" s="13">
        <f>IF(ISBLANK(G29),"",TRUNC(0.14354*(G29*100-220)^1.4))</f>
        <v>413</v>
      </c>
      <c r="H30" s="35">
        <f>IF(ISBLANK(H29),"",TRUNC(51.39*(H29-1.5)^1.05))</f>
        <v>346</v>
      </c>
      <c r="I30" s="13"/>
      <c r="J30" s="13">
        <f>IF(ISBLANK(J29),"",TRUNC(20.5173*(15.5-J29)^1.92))</f>
      </c>
      <c r="K30" s="13">
        <f>IF(ISBLANK(K29),"",TRUNC(0.2797*(K29*100-100)^1.35))</f>
      </c>
      <c r="L30" s="13">
        <f>IF(ISBLANK(L29),"",INT(0.08713*(305.5-(L29/$D$2))^1.85))</f>
      </c>
      <c r="M30" s="25"/>
    </row>
    <row r="31" spans="1:13" ht="12.75">
      <c r="A31" s="6"/>
      <c r="B31" s="18" t="s">
        <v>187</v>
      </c>
      <c r="C31" s="19" t="s">
        <v>266</v>
      </c>
      <c r="D31" s="54">
        <v>34754</v>
      </c>
      <c r="E31" s="19" t="s">
        <v>17</v>
      </c>
      <c r="F31" s="31" t="s">
        <v>262</v>
      </c>
      <c r="G31" s="31" t="s">
        <v>110</v>
      </c>
      <c r="H31" s="31"/>
      <c r="I31" s="20"/>
      <c r="J31" s="20"/>
      <c r="K31" s="32"/>
      <c r="L31" s="21"/>
      <c r="M31" s="33"/>
    </row>
    <row r="32" spans="1:13" ht="12.75">
      <c r="A32" s="22"/>
      <c r="B32" s="23"/>
      <c r="C32" s="24" t="s">
        <v>239</v>
      </c>
      <c r="D32" s="55"/>
      <c r="E32" s="24"/>
      <c r="F32" s="34"/>
      <c r="G32" s="13"/>
      <c r="H32" s="35">
        <f>IF(ISBLANK(H31),"",TRUNC(51.39*(H31-1.5)^1.05))</f>
      </c>
      <c r="I32" s="13"/>
      <c r="J32" s="13">
        <f>IF(ISBLANK(J31),"",TRUNC(20.5173*(15.5-J31)^1.92))</f>
      </c>
      <c r="K32" s="13">
        <f>IF(ISBLANK(K31),"",TRUNC(0.2797*(K31*100-100)^1.35))</f>
      </c>
      <c r="L32" s="13">
        <f>IF(ISBLANK(L31),"",INT(0.08713*(305.5-(L31/$D$2))^1.85))</f>
      </c>
      <c r="M32" s="25"/>
    </row>
  </sheetData>
  <sheetProtection/>
  <printOptions horizontalCentered="1"/>
  <pageMargins left="0.75" right="0.75" top="0.984251968503937" bottom="0.45" header="0.5118110236220472" footer="0.3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29" sqref="A29:IV34"/>
    </sheetView>
  </sheetViews>
  <sheetFormatPr defaultColWidth="9.140625" defaultRowHeight="12.75"/>
  <cols>
    <col min="1" max="1" width="5.57421875" style="0" customWidth="1"/>
    <col min="2" max="2" width="9.7109375" style="0" customWidth="1"/>
    <col min="3" max="3" width="12.7109375" style="0" customWidth="1"/>
    <col min="4" max="4" width="9.00390625" style="0" bestFit="1" customWidth="1"/>
    <col min="5" max="5" width="12.8515625" style="0" customWidth="1"/>
    <col min="12" max="12" width="8.8515625" style="0" customWidth="1"/>
  </cols>
  <sheetData>
    <row r="1" ht="15.75">
      <c r="F1" s="1" t="s">
        <v>42</v>
      </c>
    </row>
    <row r="2" spans="4:6" ht="5.25" customHeight="1">
      <c r="D2" s="29">
        <v>1.1574074074074073E-05</v>
      </c>
      <c r="F2" s="1"/>
    </row>
    <row r="3" spans="1:13" ht="12.75">
      <c r="A3" s="3" t="s">
        <v>0</v>
      </c>
      <c r="E3" s="4" t="s">
        <v>141</v>
      </c>
      <c r="J3" s="5"/>
      <c r="M3" s="5" t="s">
        <v>140</v>
      </c>
    </row>
    <row r="5" spans="1:13" s="12" customFormat="1" ht="12.75">
      <c r="A5" s="6" t="s">
        <v>1</v>
      </c>
      <c r="B5" s="7" t="s">
        <v>2</v>
      </c>
      <c r="C5" s="8" t="s">
        <v>3</v>
      </c>
      <c r="D5" s="9" t="s">
        <v>4</v>
      </c>
      <c r="E5" s="10" t="s">
        <v>5</v>
      </c>
      <c r="F5" s="9" t="s">
        <v>13</v>
      </c>
      <c r="G5" s="9" t="s">
        <v>9</v>
      </c>
      <c r="H5" s="9" t="s">
        <v>8</v>
      </c>
      <c r="I5" s="9" t="s">
        <v>7</v>
      </c>
      <c r="J5" s="11" t="s">
        <v>6</v>
      </c>
      <c r="K5" s="9" t="s">
        <v>14</v>
      </c>
      <c r="L5" s="9" t="s">
        <v>15</v>
      </c>
      <c r="M5" s="9" t="s">
        <v>11</v>
      </c>
    </row>
    <row r="6" spans="1:13" s="17" customFormat="1" ht="13.5">
      <c r="A6" s="13"/>
      <c r="B6" s="14"/>
      <c r="C6" s="15" t="s">
        <v>12</v>
      </c>
      <c r="D6" s="13"/>
      <c r="E6" s="16"/>
      <c r="F6" s="13"/>
      <c r="G6" s="30"/>
      <c r="H6" s="13" t="s">
        <v>22</v>
      </c>
      <c r="I6" s="13"/>
      <c r="J6" s="38" t="s">
        <v>23</v>
      </c>
      <c r="K6" s="13"/>
      <c r="L6" s="13"/>
      <c r="M6" s="13"/>
    </row>
    <row r="7" spans="1:13" ht="12.75">
      <c r="A7" s="6">
        <f>A6+1</f>
        <v>1</v>
      </c>
      <c r="B7" s="18" t="s">
        <v>86</v>
      </c>
      <c r="C7" s="19" t="s">
        <v>87</v>
      </c>
      <c r="D7" s="54" t="s">
        <v>88</v>
      </c>
      <c r="E7" s="19" t="s">
        <v>98</v>
      </c>
      <c r="F7" s="31">
        <v>7.64</v>
      </c>
      <c r="G7" s="20">
        <v>6.5</v>
      </c>
      <c r="H7" s="20">
        <v>13.86</v>
      </c>
      <c r="I7" s="20">
        <v>1.91</v>
      </c>
      <c r="J7" s="20">
        <v>9.07</v>
      </c>
      <c r="K7" s="20">
        <v>3.1</v>
      </c>
      <c r="L7" s="21">
        <v>0.0020415509259259263</v>
      </c>
      <c r="M7" s="6">
        <f>SUM(F8:L8)</f>
        <v>4619</v>
      </c>
    </row>
    <row r="8" spans="1:13" ht="12.75">
      <c r="A8" s="22">
        <f>A7</f>
        <v>1</v>
      </c>
      <c r="B8" s="23"/>
      <c r="C8" s="24" t="s">
        <v>178</v>
      </c>
      <c r="D8" s="55"/>
      <c r="E8" s="24"/>
      <c r="F8" s="34">
        <f>IF(ISBLANK(F7),"",TRUNC(58.015*(11.5-F7)^1.81))</f>
        <v>668</v>
      </c>
      <c r="G8" s="13">
        <f>IF(ISBLANK(G7),"",TRUNC(0.14354*(G7*100-220)^1.4))</f>
        <v>697</v>
      </c>
      <c r="H8" s="13">
        <f>IF(ISBLANK(H7),"",TRUNC(51.39*(H7-1.5)^1.05))</f>
        <v>720</v>
      </c>
      <c r="I8" s="13">
        <f>IF(ISBLANK(I7),"",TRUNC(0.8465*(I7*100-75)^1.42))</f>
        <v>723</v>
      </c>
      <c r="J8" s="13">
        <f>IF(ISBLANK(J7),"",TRUNC(20.5173*(15.5-J7)^1.92))</f>
        <v>730</v>
      </c>
      <c r="K8" s="13">
        <f>IF(ISBLANK(K7),"",TRUNC(0.2797*(K7*100-100)^1.35))</f>
        <v>381</v>
      </c>
      <c r="L8" s="13">
        <f>IF(ISBLANK(L7),"",INT(0.08713*(305.5-(L7/$D$2))^1.85))</f>
        <v>700</v>
      </c>
      <c r="M8" s="25">
        <f>M7</f>
        <v>4619</v>
      </c>
    </row>
    <row r="9" spans="1:13" ht="12.75">
      <c r="A9" s="6">
        <f>A8+1</f>
        <v>2</v>
      </c>
      <c r="B9" s="18" t="s">
        <v>79</v>
      </c>
      <c r="C9" s="19" t="s">
        <v>80</v>
      </c>
      <c r="D9" s="54" t="s">
        <v>81</v>
      </c>
      <c r="E9" s="19" t="s">
        <v>18</v>
      </c>
      <c r="F9" s="31">
        <v>7.34</v>
      </c>
      <c r="G9" s="20">
        <v>6.79</v>
      </c>
      <c r="H9" s="20">
        <v>10.69</v>
      </c>
      <c r="I9" s="20">
        <v>1.97</v>
      </c>
      <c r="J9" s="20">
        <v>9.67</v>
      </c>
      <c r="K9" s="20">
        <v>3</v>
      </c>
      <c r="L9" s="21">
        <v>0.0020811342592592596</v>
      </c>
      <c r="M9" s="6">
        <f>SUM(F10:L10)</f>
        <v>4460</v>
      </c>
    </row>
    <row r="10" spans="1:13" ht="12.75">
      <c r="A10" s="22">
        <f>A9</f>
        <v>2</v>
      </c>
      <c r="B10" s="23"/>
      <c r="C10" s="24" t="s">
        <v>78</v>
      </c>
      <c r="D10" s="55"/>
      <c r="E10" s="24"/>
      <c r="F10" s="34">
        <f>IF(ISBLANK(F9),"",TRUNC(58.015*(11.5-F9)^1.81))</f>
        <v>765</v>
      </c>
      <c r="G10" s="13">
        <f>IF(ISBLANK(G9),"",TRUNC(0.14354*(G9*100-220)^1.4))</f>
        <v>764</v>
      </c>
      <c r="H10" s="13">
        <f>IF(ISBLANK(H9),"",TRUNC(51.39*(H9-1.5)^1.05))</f>
        <v>527</v>
      </c>
      <c r="I10" s="13">
        <f>IF(ISBLANK(I9),"",TRUNC(0.8465*(I9*100-75)^1.42))</f>
        <v>776</v>
      </c>
      <c r="J10" s="13">
        <f>IF(ISBLANK(J9),"",TRUNC(20.5173*(15.5-J9)^1.92))</f>
        <v>605</v>
      </c>
      <c r="K10" s="13">
        <f>IF(ISBLANK(K9),"",TRUNC(0.2797*(K9*100-100)^1.35))</f>
        <v>357</v>
      </c>
      <c r="L10" s="13">
        <f>IF(ISBLANK(L9),"",INT(0.08713*(305.5-(L9/$D$2))^1.85))</f>
        <v>666</v>
      </c>
      <c r="M10" s="25">
        <f>M9</f>
        <v>4460</v>
      </c>
    </row>
    <row r="11" spans="1:13" ht="12.75">
      <c r="A11" s="6">
        <f>A10+1</f>
        <v>3</v>
      </c>
      <c r="B11" s="18" t="s">
        <v>65</v>
      </c>
      <c r="C11" s="19" t="s">
        <v>66</v>
      </c>
      <c r="D11" s="54">
        <v>34616</v>
      </c>
      <c r="E11" s="19" t="s">
        <v>36</v>
      </c>
      <c r="F11" s="31">
        <v>7.59</v>
      </c>
      <c r="G11" s="20">
        <v>6.5</v>
      </c>
      <c r="H11" s="20">
        <v>9.98</v>
      </c>
      <c r="I11" s="20">
        <v>1.85</v>
      </c>
      <c r="J11" s="20">
        <v>8.86</v>
      </c>
      <c r="K11" s="20">
        <v>3.2</v>
      </c>
      <c r="L11" s="21">
        <v>0.0019960648148148147</v>
      </c>
      <c r="M11" s="6">
        <f>SUM(F12:L12)</f>
        <v>4458</v>
      </c>
    </row>
    <row r="12" spans="1:13" ht="12.75">
      <c r="A12" s="22">
        <f>A11</f>
        <v>3</v>
      </c>
      <c r="B12" s="23"/>
      <c r="C12" s="24" t="s">
        <v>159</v>
      </c>
      <c r="D12" s="55"/>
      <c r="E12" s="24"/>
      <c r="F12" s="34">
        <f>IF(ISBLANK(F11),"",TRUNC(58.015*(11.5-F11)^1.81))</f>
        <v>684</v>
      </c>
      <c r="G12" s="13">
        <f>IF(ISBLANK(G11),"",TRUNC(0.14354*(G11*100-220)^1.4))</f>
        <v>697</v>
      </c>
      <c r="H12" s="13">
        <f>IF(ISBLANK(H11),"",TRUNC(51.39*(H11-1.5)^1.05))</f>
        <v>484</v>
      </c>
      <c r="I12" s="13">
        <f>IF(ISBLANK(I11),"",TRUNC(0.8465*(I11*100-75)^1.42))</f>
        <v>670</v>
      </c>
      <c r="J12" s="13">
        <f>IF(ISBLANK(J11),"",TRUNC(20.5173*(15.5-J11)^1.92))</f>
        <v>777</v>
      </c>
      <c r="K12" s="13">
        <f>IF(ISBLANK(K11),"",TRUNC(0.2797*(K11*100-100)^1.35))</f>
        <v>406</v>
      </c>
      <c r="L12" s="13">
        <f>IF(ISBLANK(L11),"",INT(0.08713*(305.5-(L11/$D$2))^1.85))</f>
        <v>740</v>
      </c>
      <c r="M12" s="25">
        <f>M11</f>
        <v>4458</v>
      </c>
    </row>
    <row r="13" spans="1:13" ht="12.75">
      <c r="A13" s="6">
        <f>A12+1</f>
        <v>4</v>
      </c>
      <c r="B13" s="18" t="s">
        <v>58</v>
      </c>
      <c r="C13" s="19" t="s">
        <v>59</v>
      </c>
      <c r="D13" s="54">
        <v>34396</v>
      </c>
      <c r="E13" s="19" t="s">
        <v>36</v>
      </c>
      <c r="F13" s="31">
        <v>7.62</v>
      </c>
      <c r="G13" s="20">
        <v>5.58</v>
      </c>
      <c r="H13" s="20">
        <v>10.34</v>
      </c>
      <c r="I13" s="20">
        <v>1.7</v>
      </c>
      <c r="J13" s="20">
        <v>9.52</v>
      </c>
      <c r="K13" s="20">
        <v>3.6</v>
      </c>
      <c r="L13" s="21">
        <v>0.001895023148148148</v>
      </c>
      <c r="M13" s="6">
        <f>SUM(F14:L14)</f>
        <v>4199</v>
      </c>
    </row>
    <row r="14" spans="1:13" ht="12.75">
      <c r="A14" s="22">
        <f>A13</f>
        <v>4</v>
      </c>
      <c r="B14" s="23"/>
      <c r="C14" s="24" t="s">
        <v>53</v>
      </c>
      <c r="D14" s="55"/>
      <c r="E14" s="24"/>
      <c r="F14" s="34">
        <f>IF(ISBLANK(F13),"",TRUNC(58.015*(11.5-F13)^1.81))</f>
        <v>675</v>
      </c>
      <c r="G14" s="13">
        <f>IF(ISBLANK(G13),"",TRUNC(0.14354*(G13*100-220)^1.4))</f>
        <v>498</v>
      </c>
      <c r="H14" s="13">
        <f>IF(ISBLANK(H13),"",TRUNC(51.39*(H13-1.5)^1.05))</f>
        <v>506</v>
      </c>
      <c r="I14" s="13">
        <f>IF(ISBLANK(I13),"",TRUNC(0.8465*(I13*100-75)^1.42))</f>
        <v>544</v>
      </c>
      <c r="J14" s="13">
        <f>IF(ISBLANK(J13),"",TRUNC(20.5173*(15.5-J13)^1.92))</f>
        <v>635</v>
      </c>
      <c r="K14" s="13">
        <f>IF(ISBLANK(K13),"",TRUNC(0.2797*(K13*100-100)^1.35))</f>
        <v>509</v>
      </c>
      <c r="L14" s="13">
        <f>IF(ISBLANK(L13),"",INT(0.08713*(305.5-(L13/$D$2))^1.85))</f>
        <v>832</v>
      </c>
      <c r="M14" s="25">
        <f>M13</f>
        <v>4199</v>
      </c>
    </row>
    <row r="15" spans="1:13" ht="12.75">
      <c r="A15" s="6">
        <f>A14+1</f>
        <v>5</v>
      </c>
      <c r="B15" s="18" t="s">
        <v>184</v>
      </c>
      <c r="C15" s="19" t="s">
        <v>77</v>
      </c>
      <c r="D15" s="54" t="s">
        <v>60</v>
      </c>
      <c r="E15" s="19" t="s">
        <v>18</v>
      </c>
      <c r="F15" s="31">
        <v>7.43</v>
      </c>
      <c r="G15" s="20">
        <v>6.34</v>
      </c>
      <c r="H15" s="20">
        <v>10.93</v>
      </c>
      <c r="I15" s="20">
        <v>1.82</v>
      </c>
      <c r="J15" s="20">
        <v>9.67</v>
      </c>
      <c r="K15" s="20">
        <v>3</v>
      </c>
      <c r="L15" s="21">
        <v>0.002123958333333333</v>
      </c>
      <c r="M15" s="6">
        <f>SUM(F16:L16)</f>
        <v>4175</v>
      </c>
    </row>
    <row r="16" spans="1:13" ht="12.75">
      <c r="A16" s="22">
        <f>A15</f>
        <v>5</v>
      </c>
      <c r="B16" s="23"/>
      <c r="C16" s="24" t="s">
        <v>78</v>
      </c>
      <c r="D16" s="55"/>
      <c r="E16" s="24"/>
      <c r="F16" s="34">
        <f>IF(ISBLANK(F15),"",TRUNC(58.015*(11.5-F15)^1.81))</f>
        <v>736</v>
      </c>
      <c r="G16" s="13">
        <f>IF(ISBLANK(G15),"",TRUNC(0.14354*(G15*100-220)^1.4))</f>
        <v>661</v>
      </c>
      <c r="H16" s="13">
        <f>IF(ISBLANK(H15),"",TRUNC(51.39*(H15-1.5)^1.05))</f>
        <v>542</v>
      </c>
      <c r="I16" s="13">
        <f>IF(ISBLANK(I15),"",TRUNC(0.8465*(I15*100-75)^1.42))</f>
        <v>644</v>
      </c>
      <c r="J16" s="13">
        <f>IF(ISBLANK(J15),"",TRUNC(20.5173*(15.5-J15)^1.92))</f>
        <v>605</v>
      </c>
      <c r="K16" s="13">
        <f>IF(ISBLANK(K15),"",TRUNC(0.2797*(K15*100-100)^1.35))</f>
        <v>357</v>
      </c>
      <c r="L16" s="13">
        <f>IF(ISBLANK(L15),"",INT(0.08713*(305.5-(L15/$D$2))^1.85))</f>
        <v>630</v>
      </c>
      <c r="M16" s="25">
        <f>M15</f>
        <v>4175</v>
      </c>
    </row>
    <row r="17" spans="1:13" ht="12.75">
      <c r="A17" s="6">
        <f>A16+1</f>
        <v>6</v>
      </c>
      <c r="B17" s="18" t="s">
        <v>71</v>
      </c>
      <c r="C17" s="19" t="s">
        <v>241</v>
      </c>
      <c r="D17" s="54" t="s">
        <v>72</v>
      </c>
      <c r="E17" s="19" t="s">
        <v>18</v>
      </c>
      <c r="F17" s="31">
        <v>7.59</v>
      </c>
      <c r="G17" s="20">
        <v>6.22</v>
      </c>
      <c r="H17" s="20">
        <v>10.22</v>
      </c>
      <c r="I17" s="20">
        <v>1.82</v>
      </c>
      <c r="J17" s="20">
        <v>9.63</v>
      </c>
      <c r="K17" s="20">
        <v>3.3</v>
      </c>
      <c r="L17" s="21">
        <v>0.00219212962962963</v>
      </c>
      <c r="M17" s="6">
        <f>SUM(F18:L18)</f>
        <v>4081</v>
      </c>
    </row>
    <row r="18" spans="1:13" ht="12.75">
      <c r="A18" s="22">
        <f>A17</f>
        <v>6</v>
      </c>
      <c r="B18" s="23"/>
      <c r="C18" s="24" t="s">
        <v>183</v>
      </c>
      <c r="D18" s="55"/>
      <c r="E18" s="24"/>
      <c r="F18" s="34">
        <f>IF(ISBLANK(F17),"",TRUNC(58.015*(11.5-F17)^1.81))</f>
        <v>684</v>
      </c>
      <c r="G18" s="13">
        <f>IF(ISBLANK(G17),"",TRUNC(0.14354*(G17*100-220)^1.4))</f>
        <v>635</v>
      </c>
      <c r="H18" s="13">
        <f>IF(ISBLANK(H17),"",TRUNC(51.39*(H17-1.5)^1.05))</f>
        <v>499</v>
      </c>
      <c r="I18" s="13">
        <f>IF(ISBLANK(I17),"",TRUNC(0.8465*(I17*100-75)^1.42))</f>
        <v>644</v>
      </c>
      <c r="J18" s="13">
        <f>IF(ISBLANK(J17),"",TRUNC(20.5173*(15.5-J17)^1.92))</f>
        <v>613</v>
      </c>
      <c r="K18" s="13">
        <f>IF(ISBLANK(K17),"",TRUNC(0.2797*(K17*100-100)^1.35))</f>
        <v>431</v>
      </c>
      <c r="L18" s="13">
        <f>IF(ISBLANK(L17),"",INT(0.08713*(305.5-(L17/$D$2))^1.85))</f>
        <v>575</v>
      </c>
      <c r="M18" s="25">
        <f>M17</f>
        <v>4081</v>
      </c>
    </row>
    <row r="19" spans="1:13" ht="12.75">
      <c r="A19" s="6">
        <f>A18+1</f>
        <v>7</v>
      </c>
      <c r="B19" s="18" t="s">
        <v>105</v>
      </c>
      <c r="C19" s="19" t="s">
        <v>106</v>
      </c>
      <c r="D19" s="54" t="s">
        <v>179</v>
      </c>
      <c r="E19" s="19" t="s">
        <v>19</v>
      </c>
      <c r="F19" s="31">
        <v>7.84</v>
      </c>
      <c r="G19" s="20">
        <v>5.79</v>
      </c>
      <c r="H19" s="20">
        <v>10.85</v>
      </c>
      <c r="I19" s="20">
        <v>1.91</v>
      </c>
      <c r="J19" s="20">
        <v>9.25</v>
      </c>
      <c r="K19" s="20">
        <v>2.6</v>
      </c>
      <c r="L19" s="21">
        <v>0.0022373842592592593</v>
      </c>
      <c r="M19" s="6">
        <f>SUM(F20:L20)</f>
        <v>3905</v>
      </c>
    </row>
    <row r="20" spans="1:13" ht="12.75">
      <c r="A20" s="22">
        <f>A19</f>
        <v>7</v>
      </c>
      <c r="B20" s="23"/>
      <c r="C20" s="24" t="s">
        <v>180</v>
      </c>
      <c r="D20" s="55"/>
      <c r="E20" s="24"/>
      <c r="F20" s="34">
        <f>IF(ISBLANK(F19),"",TRUNC(58.015*(11.5-F19)^1.81))</f>
        <v>607</v>
      </c>
      <c r="G20" s="13">
        <f>IF(ISBLANK(G19),"",TRUNC(0.14354*(G19*100-220)^1.4))</f>
        <v>542</v>
      </c>
      <c r="H20" s="13">
        <f>IF(ISBLANK(H19),"",TRUNC(51.39*(H19-1.5)^1.05))</f>
        <v>537</v>
      </c>
      <c r="I20" s="13">
        <f>IF(ISBLANK(I19),"",TRUNC(0.8465*(I19*100-75)^1.42))</f>
        <v>723</v>
      </c>
      <c r="J20" s="13">
        <f>IF(ISBLANK(J19),"",TRUNC(20.5173*(15.5-J19)^1.92))</f>
        <v>692</v>
      </c>
      <c r="K20" s="13">
        <f>IF(ISBLANK(K19),"",TRUNC(0.2797*(K19*100-100)^1.35))</f>
        <v>264</v>
      </c>
      <c r="L20" s="13">
        <f>IF(ISBLANK(L19),"",INT(0.08713*(305.5-(L19/$D$2))^1.85))</f>
        <v>540</v>
      </c>
      <c r="M20" s="25">
        <f>M19</f>
        <v>3905</v>
      </c>
    </row>
    <row r="21" spans="1:13" ht="12.75">
      <c r="A21" s="6">
        <f>A20+1</f>
        <v>8</v>
      </c>
      <c r="B21" s="18" t="s">
        <v>69</v>
      </c>
      <c r="C21" s="19" t="s">
        <v>70</v>
      </c>
      <c r="D21" s="54">
        <v>34050</v>
      </c>
      <c r="E21" s="19" t="s">
        <v>36</v>
      </c>
      <c r="F21" s="31">
        <v>7.77</v>
      </c>
      <c r="G21" s="20">
        <v>5.8</v>
      </c>
      <c r="H21" s="20">
        <v>10.4</v>
      </c>
      <c r="I21" s="20">
        <v>1.7</v>
      </c>
      <c r="J21" s="20">
        <v>9.25</v>
      </c>
      <c r="K21" s="20">
        <v>3</v>
      </c>
      <c r="L21" s="21">
        <v>0.0021879629629629627</v>
      </c>
      <c r="M21" s="6">
        <f>SUM(F22:L22)</f>
        <v>3853</v>
      </c>
    </row>
    <row r="22" spans="1:13" ht="12.75">
      <c r="A22" s="22">
        <f>A21</f>
        <v>8</v>
      </c>
      <c r="B22" s="23"/>
      <c r="C22" s="24" t="s">
        <v>159</v>
      </c>
      <c r="D22" s="55"/>
      <c r="E22" s="24"/>
      <c r="F22" s="34">
        <f>IF(ISBLANK(F21),"",TRUNC(58.015*(11.5-F21)^1.81))</f>
        <v>628</v>
      </c>
      <c r="G22" s="13">
        <f>IF(ISBLANK(G21),"",TRUNC(0.14354*(G21*100-220)^1.4))</f>
        <v>544</v>
      </c>
      <c r="H22" s="13">
        <f>IF(ISBLANK(H21),"",TRUNC(51.39*(H21-1.5)^1.05))</f>
        <v>510</v>
      </c>
      <c r="I22" s="13">
        <f>IF(ISBLANK(I21),"",TRUNC(0.8465*(I21*100-75)^1.42))</f>
        <v>544</v>
      </c>
      <c r="J22" s="13">
        <f>IF(ISBLANK(J21),"",TRUNC(20.5173*(15.5-J21)^1.92))</f>
        <v>692</v>
      </c>
      <c r="K22" s="13">
        <f>IF(ISBLANK(K21),"",TRUNC(0.2797*(K21*100-100)^1.35))</f>
        <v>357</v>
      </c>
      <c r="L22" s="13">
        <f>IF(ISBLANK(L21),"",INT(0.08713*(305.5-(L21/$D$2))^1.85))</f>
        <v>578</v>
      </c>
      <c r="M22" s="25">
        <f>M21</f>
        <v>3853</v>
      </c>
    </row>
    <row r="23" spans="1:13" ht="12.75">
      <c r="A23" s="6">
        <f>A22+1</f>
        <v>9</v>
      </c>
      <c r="B23" s="18" t="s">
        <v>74</v>
      </c>
      <c r="C23" s="19" t="s">
        <v>75</v>
      </c>
      <c r="D23" s="54" t="s">
        <v>76</v>
      </c>
      <c r="E23" s="19" t="s">
        <v>18</v>
      </c>
      <c r="F23" s="31">
        <v>7.34</v>
      </c>
      <c r="G23" s="20">
        <v>4.98</v>
      </c>
      <c r="H23" s="20">
        <v>10.51</v>
      </c>
      <c r="I23" s="20">
        <v>1.7</v>
      </c>
      <c r="J23" s="20">
        <v>10.03</v>
      </c>
      <c r="K23" s="20">
        <v>3</v>
      </c>
      <c r="L23" s="21">
        <v>0.0021631944444444446</v>
      </c>
      <c r="M23" s="6">
        <f>SUM(F24:L24)</f>
        <v>3693</v>
      </c>
    </row>
    <row r="24" spans="1:13" ht="12.75">
      <c r="A24" s="22">
        <f>A23</f>
        <v>9</v>
      </c>
      <c r="B24" s="23"/>
      <c r="C24" s="24" t="s">
        <v>183</v>
      </c>
      <c r="D24" s="55"/>
      <c r="E24" s="24"/>
      <c r="F24" s="34">
        <f>IF(ISBLANK(F23),"",TRUNC(58.015*(11.5-F23)^1.81))</f>
        <v>765</v>
      </c>
      <c r="G24" s="13">
        <f>IF(ISBLANK(G23),"",TRUNC(0.14354*(G23*100-220)^1.4))</f>
        <v>378</v>
      </c>
      <c r="H24" s="13">
        <f>IF(ISBLANK(H23),"",TRUNC(51.39*(H23-1.5)^1.05))</f>
        <v>516</v>
      </c>
      <c r="I24" s="13">
        <f>IF(ISBLANK(I23),"",TRUNC(0.8465*(I23*100-75)^1.42))</f>
        <v>544</v>
      </c>
      <c r="J24" s="13">
        <f>IF(ISBLANK(J23),"",TRUNC(20.5173*(15.5-J23)^1.92))</f>
        <v>535</v>
      </c>
      <c r="K24" s="13">
        <f>IF(ISBLANK(K23),"",TRUNC(0.2797*(K23*100-100)^1.35))</f>
        <v>357</v>
      </c>
      <c r="L24" s="13">
        <f>IF(ISBLANK(L23),"",INT(0.08713*(305.5-(L23/$D$2))^1.85))</f>
        <v>598</v>
      </c>
      <c r="M24" s="25">
        <f>M23</f>
        <v>3693</v>
      </c>
    </row>
    <row r="25" spans="1:13" ht="12.75">
      <c r="A25" s="6">
        <f>A24+1</f>
        <v>10</v>
      </c>
      <c r="B25" s="18" t="s">
        <v>67</v>
      </c>
      <c r="C25" s="19" t="s">
        <v>68</v>
      </c>
      <c r="D25" s="54">
        <v>34530</v>
      </c>
      <c r="E25" s="19" t="s">
        <v>36</v>
      </c>
      <c r="F25" s="31">
        <v>7.98</v>
      </c>
      <c r="G25" s="20" t="s">
        <v>116</v>
      </c>
      <c r="H25" s="20">
        <v>9.67</v>
      </c>
      <c r="I25" s="20">
        <v>1.64</v>
      </c>
      <c r="J25" s="20">
        <v>9.9</v>
      </c>
      <c r="K25" s="20">
        <v>3.2</v>
      </c>
      <c r="L25" s="21">
        <v>0.0021475694444444446</v>
      </c>
      <c r="M25" s="6">
        <f>SUM(F26:L26)</f>
        <v>3104</v>
      </c>
    </row>
    <row r="26" spans="1:13" ht="12.75">
      <c r="A26" s="22">
        <f>A25</f>
        <v>10</v>
      </c>
      <c r="B26" s="23"/>
      <c r="C26" s="24" t="s">
        <v>159</v>
      </c>
      <c r="D26" s="55"/>
      <c r="E26" s="24"/>
      <c r="F26" s="34">
        <f>IF(ISBLANK(F25),"",TRUNC(58.015*(11.5-F25)^1.81))</f>
        <v>565</v>
      </c>
      <c r="G26" s="13"/>
      <c r="H26" s="13">
        <f>IF(ISBLANK(H25),"",TRUNC(51.39*(H25-1.5)^1.05))</f>
        <v>466</v>
      </c>
      <c r="I26" s="13">
        <f>IF(ISBLANK(I25),"",TRUNC(0.8465*(I25*100-75)^1.42))</f>
        <v>496</v>
      </c>
      <c r="J26" s="13">
        <f>IF(ISBLANK(J25),"",TRUNC(20.5173*(15.5-J25)^1.92))</f>
        <v>560</v>
      </c>
      <c r="K26" s="13">
        <f>IF(ISBLANK(K25),"",TRUNC(0.2797*(K25*100-100)^1.35))</f>
        <v>406</v>
      </c>
      <c r="L26" s="13">
        <f>IF(ISBLANK(L25),"",INT(0.08713*(305.5-(L25/$D$2))^1.85))</f>
        <v>611</v>
      </c>
      <c r="M26" s="25">
        <f>M25</f>
        <v>3104</v>
      </c>
    </row>
    <row r="27" spans="1:13" ht="12.75">
      <c r="A27" s="6">
        <f>A26+1</f>
        <v>11</v>
      </c>
      <c r="B27" s="18" t="s">
        <v>181</v>
      </c>
      <c r="C27" s="19" t="s">
        <v>73</v>
      </c>
      <c r="D27" s="54" t="s">
        <v>182</v>
      </c>
      <c r="E27" s="19" t="s">
        <v>18</v>
      </c>
      <c r="F27" s="31">
        <v>7.85</v>
      </c>
      <c r="G27" s="20">
        <v>5.62</v>
      </c>
      <c r="H27" s="20">
        <v>8.88</v>
      </c>
      <c r="I27" s="20">
        <v>1.61</v>
      </c>
      <c r="J27" s="20">
        <v>10.05</v>
      </c>
      <c r="K27" s="20">
        <v>2.5</v>
      </c>
      <c r="L27" s="21" t="s">
        <v>262</v>
      </c>
      <c r="M27" s="6">
        <f>SUM(F28:L28)</f>
        <v>2775</v>
      </c>
    </row>
    <row r="28" spans="1:13" ht="12.75">
      <c r="A28" s="22">
        <f>A27</f>
        <v>11</v>
      </c>
      <c r="B28" s="23"/>
      <c r="C28" s="24" t="s">
        <v>183</v>
      </c>
      <c r="D28" s="55"/>
      <c r="E28" s="24"/>
      <c r="F28" s="34">
        <f>IF(ISBLANK(F27),"",TRUNC(58.015*(11.5-F27)^1.81))</f>
        <v>604</v>
      </c>
      <c r="G28" s="13">
        <f>IF(ISBLANK(G27),"",TRUNC(0.14354*(G27*100-220)^1.4))</f>
        <v>506</v>
      </c>
      <c r="H28" s="13">
        <f>IF(ISBLANK(H27),"",TRUNC(51.39*(H27-1.5)^1.05))</f>
        <v>419</v>
      </c>
      <c r="I28" s="13">
        <f>IF(ISBLANK(I27),"",TRUNC(0.8465*(I27*100-75)^1.42))</f>
        <v>472</v>
      </c>
      <c r="J28" s="13">
        <f>IF(ISBLANK(J27),"",TRUNC(20.5173*(15.5-J27)^1.92))</f>
        <v>532</v>
      </c>
      <c r="K28" s="13">
        <f>IF(ISBLANK(K27),"",TRUNC(0.2797*(K27*100-100)^1.35))</f>
        <v>242</v>
      </c>
      <c r="L28" s="13"/>
      <c r="M28" s="25">
        <f>M27</f>
        <v>2775</v>
      </c>
    </row>
  </sheetData>
  <sheetProtection/>
  <printOptions horizontalCentered="1"/>
  <pageMargins left="0.75" right="0.75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3" max="3" width="12.7109375" style="0" customWidth="1"/>
    <col min="4" max="4" width="10.28125" style="0" customWidth="1"/>
    <col min="5" max="5" width="9.57421875" style="0" customWidth="1"/>
  </cols>
  <sheetData>
    <row r="1" ht="15.75">
      <c r="F1" s="1" t="s">
        <v>142</v>
      </c>
    </row>
    <row r="2" ht="15.75">
      <c r="F2" s="1" t="s">
        <v>143</v>
      </c>
    </row>
    <row r="3" spans="4:6" ht="5.25" customHeight="1">
      <c r="D3" s="29">
        <v>1.1574074074074073E-05</v>
      </c>
      <c r="F3" s="1"/>
    </row>
    <row r="4" spans="1:13" ht="12.75">
      <c r="A4" s="3" t="s">
        <v>0</v>
      </c>
      <c r="E4" s="4" t="s">
        <v>16</v>
      </c>
      <c r="J4" s="5"/>
      <c r="M4" s="5" t="s">
        <v>140</v>
      </c>
    </row>
    <row r="6" spans="1:13" s="12" customFormat="1" ht="12.75">
      <c r="A6" s="6" t="s">
        <v>1</v>
      </c>
      <c r="B6" s="7" t="s">
        <v>2</v>
      </c>
      <c r="C6" s="8" t="s">
        <v>3</v>
      </c>
      <c r="D6" s="9" t="s">
        <v>4</v>
      </c>
      <c r="E6" s="10" t="s">
        <v>5</v>
      </c>
      <c r="F6" s="9" t="s">
        <v>13</v>
      </c>
      <c r="G6" s="9" t="s">
        <v>9</v>
      </c>
      <c r="H6" s="9" t="s">
        <v>8</v>
      </c>
      <c r="I6" s="9" t="s">
        <v>7</v>
      </c>
      <c r="J6" s="11" t="s">
        <v>6</v>
      </c>
      <c r="K6" s="9" t="s">
        <v>14</v>
      </c>
      <c r="L6" s="9" t="s">
        <v>15</v>
      </c>
      <c r="M6" s="9" t="s">
        <v>11</v>
      </c>
    </row>
    <row r="7" spans="1:13" s="17" customFormat="1" ht="13.5">
      <c r="A7" s="13"/>
      <c r="B7" s="14"/>
      <c r="C7" s="15" t="s">
        <v>12</v>
      </c>
      <c r="D7" s="13"/>
      <c r="E7" s="16"/>
      <c r="F7" s="13"/>
      <c r="G7" s="13"/>
      <c r="H7" s="13"/>
      <c r="I7" s="13"/>
      <c r="J7" s="27"/>
      <c r="K7" s="30"/>
      <c r="L7" s="13"/>
      <c r="M7" s="13"/>
    </row>
    <row r="8" spans="1:13" s="36" customFormat="1" ht="14.25" customHeight="1">
      <c r="A8" s="6">
        <f>A7+1</f>
        <v>1</v>
      </c>
      <c r="B8" s="18" t="s">
        <v>225</v>
      </c>
      <c r="C8" s="19" t="s">
        <v>226</v>
      </c>
      <c r="D8" s="54" t="s">
        <v>227</v>
      </c>
      <c r="E8" s="19" t="s">
        <v>36</v>
      </c>
      <c r="F8" s="31">
        <v>7.28</v>
      </c>
      <c r="G8" s="20">
        <v>6.62</v>
      </c>
      <c r="H8" s="20">
        <v>11.43</v>
      </c>
      <c r="I8" s="58" t="s">
        <v>118</v>
      </c>
      <c r="J8" s="20">
        <v>8.67</v>
      </c>
      <c r="K8" s="20">
        <v>4.1</v>
      </c>
      <c r="L8" s="21">
        <v>0.0020685185185185186</v>
      </c>
      <c r="M8" s="6">
        <f>SUM(F9:L9)</f>
        <v>4868</v>
      </c>
    </row>
    <row r="9" spans="1:13" s="36" customFormat="1" ht="12.75">
      <c r="A9" s="22">
        <f>A8</f>
        <v>1</v>
      </c>
      <c r="B9" s="23"/>
      <c r="C9" s="24" t="s">
        <v>228</v>
      </c>
      <c r="D9" s="55"/>
      <c r="E9" s="24"/>
      <c r="F9" s="34">
        <f>IF(ISBLANK(F8),"",TRUNC(58.015*(11.5-F8)^1.81))</f>
        <v>785</v>
      </c>
      <c r="G9" s="13">
        <f>IF(ISBLANK(G8),"",TRUNC(0.14354*(G8*100-220)^1.4))</f>
        <v>725</v>
      </c>
      <c r="H9" s="13">
        <f>IF(ISBLANK(H8),"",TRUNC(51.39*(H8-1.5)^1.05))</f>
        <v>572</v>
      </c>
      <c r="I9" s="13">
        <f>IF(ISBLANK(I8),"",TRUNC(0.8465*(I8*100-75)^1.42))</f>
        <v>644</v>
      </c>
      <c r="J9" s="13">
        <f>IF(ISBLANK(J8),"",TRUNC(20.5173*(15.5-J8)^1.92))</f>
        <v>820</v>
      </c>
      <c r="K9" s="13">
        <f>IF(ISBLANK(K8),"",TRUNC(0.2797*(K8*100-100)^1.35))</f>
        <v>645</v>
      </c>
      <c r="L9" s="13">
        <f>IF(ISBLANK(L8),"",INT(0.08713*(305.5-(L8/$D$3))^1.85))</f>
        <v>677</v>
      </c>
      <c r="M9" s="25">
        <f>M8</f>
        <v>4868</v>
      </c>
    </row>
    <row r="10" spans="1:13" s="36" customFormat="1" ht="14.25" customHeight="1">
      <c r="A10" s="6">
        <f>A9+1</f>
        <v>2</v>
      </c>
      <c r="B10" s="18" t="s">
        <v>174</v>
      </c>
      <c r="C10" s="19" t="s">
        <v>175</v>
      </c>
      <c r="D10" s="54" t="s">
        <v>176</v>
      </c>
      <c r="E10" s="19" t="s">
        <v>19</v>
      </c>
      <c r="F10" s="31">
        <v>7.48</v>
      </c>
      <c r="G10" s="20">
        <v>6.42</v>
      </c>
      <c r="H10" s="20">
        <v>12.66</v>
      </c>
      <c r="I10" s="58" t="s">
        <v>261</v>
      </c>
      <c r="J10" s="20">
        <v>8.95</v>
      </c>
      <c r="K10" s="20">
        <v>4</v>
      </c>
      <c r="L10" s="21">
        <v>0.002108912037037037</v>
      </c>
      <c r="M10" s="6">
        <f>SUM(F11:L11)</f>
        <v>4838</v>
      </c>
    </row>
    <row r="11" spans="1:13" s="36" customFormat="1" ht="12.75">
      <c r="A11" s="22">
        <f>A10</f>
        <v>2</v>
      </c>
      <c r="B11" s="23"/>
      <c r="C11" s="24" t="s">
        <v>177</v>
      </c>
      <c r="D11" s="55"/>
      <c r="E11" s="24"/>
      <c r="F11" s="34">
        <f>IF(ISBLANK(F10),"",TRUNC(58.015*(11.5-F10)^1.81))</f>
        <v>719</v>
      </c>
      <c r="G11" s="13">
        <f>IF(ISBLANK(G10),"",TRUNC(0.14354*(G10*100-220)^1.4))</f>
        <v>679</v>
      </c>
      <c r="H11" s="13">
        <f>IF(ISBLANK(H10),"",TRUNC(51.39*(H10-1.5)^1.05))</f>
        <v>647</v>
      </c>
      <c r="I11" s="13">
        <f>IF(ISBLANK(I10),"",TRUNC(0.8465*(I10*100-75)^1.42))</f>
        <v>776</v>
      </c>
      <c r="J11" s="13">
        <f>IF(ISBLANK(J10),"",TRUNC(20.5173*(15.5-J10)^1.92))</f>
        <v>757</v>
      </c>
      <c r="K11" s="13">
        <f>IF(ISBLANK(K10),"",TRUNC(0.2797*(K10*100-100)^1.35))</f>
        <v>617</v>
      </c>
      <c r="L11" s="13">
        <f>IF(ISBLANK(L10),"",INT(0.08713*(305.5-(L10/$D$3))^1.85))</f>
        <v>643</v>
      </c>
      <c r="M11" s="25">
        <f>M10</f>
        <v>4838</v>
      </c>
    </row>
    <row r="12" spans="1:13" s="36" customFormat="1" ht="14.25" customHeight="1">
      <c r="A12" s="6">
        <f>A11+1</f>
        <v>3</v>
      </c>
      <c r="B12" s="18" t="s">
        <v>217</v>
      </c>
      <c r="C12" s="19" t="s">
        <v>218</v>
      </c>
      <c r="D12" s="54">
        <v>33911</v>
      </c>
      <c r="E12" s="19" t="s">
        <v>219</v>
      </c>
      <c r="F12" s="31">
        <v>7.37</v>
      </c>
      <c r="G12" s="20">
        <v>6.53</v>
      </c>
      <c r="H12" s="20">
        <v>11.65</v>
      </c>
      <c r="I12" s="58" t="s">
        <v>260</v>
      </c>
      <c r="J12" s="20">
        <v>9.26</v>
      </c>
      <c r="K12" s="20">
        <v>3.4</v>
      </c>
      <c r="L12" s="21" t="s">
        <v>262</v>
      </c>
      <c r="M12" s="6">
        <f>SUM(F13:L13)</f>
        <v>3887</v>
      </c>
    </row>
    <row r="13" spans="1:13" s="36" customFormat="1" ht="12.75">
      <c r="A13" s="22">
        <f>A12</f>
        <v>3</v>
      </c>
      <c r="B13" s="23"/>
      <c r="C13" s="24" t="s">
        <v>224</v>
      </c>
      <c r="D13" s="55"/>
      <c r="E13" s="24"/>
      <c r="F13" s="34">
        <f>IF(ISBLANK(F12),"",TRUNC(58.015*(11.5-F12)^1.81))</f>
        <v>755</v>
      </c>
      <c r="G13" s="13">
        <f>IF(ISBLANK(G12),"",TRUNC(0.14354*(G12*100-220)^1.4))</f>
        <v>704</v>
      </c>
      <c r="H13" s="13">
        <f>IF(ISBLANK(H12),"",TRUNC(51.39*(H12-1.5)^1.05))</f>
        <v>585</v>
      </c>
      <c r="I13" s="13">
        <f>IF(ISBLANK(I12),"",TRUNC(0.8465*(I12*100-75)^1.42))</f>
        <v>696</v>
      </c>
      <c r="J13" s="13">
        <f>IF(ISBLANK(J12),"",TRUNC(20.5173*(15.5-J12)^1.92))</f>
        <v>690</v>
      </c>
      <c r="K13" s="13">
        <f>IF(ISBLANK(K12),"",TRUNC(0.2797*(K12*100-100)^1.35))</f>
        <v>457</v>
      </c>
      <c r="L13" s="13"/>
      <c r="M13" s="25">
        <f>M12</f>
        <v>3887</v>
      </c>
    </row>
    <row r="14" spans="1:13" s="36" customFormat="1" ht="14.25" customHeight="1">
      <c r="A14" s="6"/>
      <c r="B14" s="18" t="s">
        <v>108</v>
      </c>
      <c r="C14" s="19" t="s">
        <v>107</v>
      </c>
      <c r="D14" s="54">
        <v>32722</v>
      </c>
      <c r="E14" s="19" t="s">
        <v>19</v>
      </c>
      <c r="F14" s="31">
        <v>7.33</v>
      </c>
      <c r="G14" s="20">
        <v>7.02</v>
      </c>
      <c r="H14" s="20" t="s">
        <v>110</v>
      </c>
      <c r="I14" s="58"/>
      <c r="J14" s="20"/>
      <c r="K14" s="20"/>
      <c r="L14" s="21"/>
      <c r="M14" s="6"/>
    </row>
    <row r="15" spans="1:13" s="36" customFormat="1" ht="12.75">
      <c r="A15" s="22"/>
      <c r="B15" s="23"/>
      <c r="C15" s="24" t="s">
        <v>109</v>
      </c>
      <c r="D15" s="55"/>
      <c r="E15" s="24"/>
      <c r="F15" s="34">
        <f>IF(ISBLANK(F14),"",TRUNC(58.015*(11.5-F14)^1.81))</f>
        <v>769</v>
      </c>
      <c r="G15" s="13">
        <f>IF(ISBLANK(G14),"",TRUNC(0.14354*(G14*100-220)^1.4))</f>
        <v>818</v>
      </c>
      <c r="H15" s="13"/>
      <c r="I15" s="13">
        <f>IF(ISBLANK(I14),"",TRUNC(0.8465*(I14*100-75)^1.42))</f>
      </c>
      <c r="J15" s="13">
        <f>IF(ISBLANK(J14),"",TRUNC(20.5173*(15.5-J14)^1.92))</f>
      </c>
      <c r="K15" s="13">
        <f>IF(ISBLANK(K14),"",TRUNC(0.2797*(K14*100-100)^1.35))</f>
      </c>
      <c r="L15" s="13">
        <f>IF(ISBLANK(L14),"",INT(0.08713*(305.5-(L14/$D$3))^1.85))</f>
      </c>
      <c r="M15" s="25"/>
    </row>
    <row r="16" spans="1:13" s="36" customFormat="1" ht="14.25" customHeight="1">
      <c r="A16" s="6"/>
      <c r="B16" s="18" t="s">
        <v>35</v>
      </c>
      <c r="C16" s="19" t="s">
        <v>172</v>
      </c>
      <c r="D16" s="54" t="s">
        <v>173</v>
      </c>
      <c r="E16" s="19" t="s">
        <v>19</v>
      </c>
      <c r="F16" s="31">
        <v>7.22</v>
      </c>
      <c r="G16" s="20">
        <v>6.72</v>
      </c>
      <c r="H16" s="20" t="s">
        <v>110</v>
      </c>
      <c r="I16" s="58"/>
      <c r="J16" s="20"/>
      <c r="K16" s="20"/>
      <c r="L16" s="21"/>
      <c r="M16" s="6"/>
    </row>
    <row r="17" spans="1:13" s="36" customFormat="1" ht="12.75">
      <c r="A17" s="22"/>
      <c r="B17" s="23"/>
      <c r="C17" s="24" t="s">
        <v>109</v>
      </c>
      <c r="D17" s="55"/>
      <c r="E17" s="24"/>
      <c r="F17" s="34">
        <f>IF(ISBLANK(F16),"",TRUNC(58.015*(11.5-F16)^1.81))</f>
        <v>806</v>
      </c>
      <c r="G17" s="13">
        <f>IF(ISBLANK(G16),"",TRUNC(0.14354*(G16*100-220)^1.4))</f>
        <v>748</v>
      </c>
      <c r="H17" s="13"/>
      <c r="I17" s="13">
        <f>IF(ISBLANK(I16),"",TRUNC(0.8465*(I16*100-75)^1.42))</f>
      </c>
      <c r="J17" s="13">
        <f>IF(ISBLANK(J16),"",TRUNC(20.5173*(15.5-J16)^1.92))</f>
      </c>
      <c r="K17" s="13">
        <f>IF(ISBLANK(K16),"",TRUNC(0.2797*(K16*100-100)^1.35))</f>
      </c>
      <c r="L17" s="13">
        <f>IF(ISBLANK(L16),"",INT(0.08713*(305.5-(L16/$D$3))^1.85))</f>
      </c>
      <c r="M17" s="25"/>
    </row>
    <row r="18" spans="1:13" s="36" customFormat="1" ht="14.25" customHeight="1">
      <c r="A18" s="6"/>
      <c r="B18" s="18" t="s">
        <v>169</v>
      </c>
      <c r="C18" s="19" t="s">
        <v>170</v>
      </c>
      <c r="D18" s="54">
        <v>32615</v>
      </c>
      <c r="E18" s="19" t="s">
        <v>19</v>
      </c>
      <c r="F18" s="31">
        <v>7.45</v>
      </c>
      <c r="G18" s="20">
        <v>6.73</v>
      </c>
      <c r="H18" s="20" t="s">
        <v>110</v>
      </c>
      <c r="I18" s="58"/>
      <c r="J18" s="20"/>
      <c r="K18" s="20"/>
      <c r="L18" s="21"/>
      <c r="M18" s="6"/>
    </row>
    <row r="19" spans="1:13" s="36" customFormat="1" ht="12.75">
      <c r="A19" s="22"/>
      <c r="B19" s="23"/>
      <c r="C19" s="24" t="s">
        <v>171</v>
      </c>
      <c r="D19" s="55"/>
      <c r="E19" s="24"/>
      <c r="F19" s="34">
        <f>IF(ISBLANK(F18),"",TRUNC(58.015*(11.5-F18)^1.81))</f>
        <v>729</v>
      </c>
      <c r="G19" s="13">
        <f>IF(ISBLANK(G18),"",TRUNC(0.14354*(G18*100-220)^1.4))</f>
        <v>750</v>
      </c>
      <c r="H19" s="13"/>
      <c r="I19" s="13">
        <f>IF(ISBLANK(I18),"",TRUNC(0.8465*(I18*100-75)^1.42))</f>
      </c>
      <c r="J19" s="13">
        <f>IF(ISBLANK(J18),"",TRUNC(20.5173*(15.5-J18)^1.92))</f>
      </c>
      <c r="K19" s="13">
        <f>IF(ISBLANK(K18),"",TRUNC(0.2797*(K18*100-100)^1.35))</f>
      </c>
      <c r="L19" s="13">
        <f>IF(ISBLANK(L18),"",INT(0.08713*(305.5-(L18/$D$3))^1.85))</f>
      </c>
      <c r="M19" s="25"/>
    </row>
    <row r="20" spans="1:13" s="36" customFormat="1" ht="12.75">
      <c r="A20" s="59"/>
      <c r="B20" s="56"/>
      <c r="C20" s="60"/>
      <c r="D20" s="62"/>
      <c r="E20" s="60"/>
      <c r="F20" s="63"/>
      <c r="G20" s="57"/>
      <c r="H20" s="57"/>
      <c r="I20" s="57"/>
      <c r="J20" s="57"/>
      <c r="K20" s="57"/>
      <c r="L20" s="57"/>
      <c r="M20" s="61"/>
    </row>
    <row r="21" spans="1:13" s="36" customFormat="1" ht="12.75">
      <c r="A21" s="59"/>
      <c r="B21" s="56"/>
      <c r="C21" s="60"/>
      <c r="D21" s="62"/>
      <c r="E21" s="60"/>
      <c r="F21" s="63"/>
      <c r="G21" s="57"/>
      <c r="H21" s="57"/>
      <c r="I21" s="57"/>
      <c r="J21" s="57"/>
      <c r="K21" s="57"/>
      <c r="L21" s="57"/>
      <c r="M21" s="61"/>
    </row>
    <row r="22" spans="1:13" s="36" customFormat="1" ht="12.75">
      <c r="A22" s="59"/>
      <c r="B22" s="56"/>
      <c r="C22" s="60"/>
      <c r="D22" s="62"/>
      <c r="E22" s="60"/>
      <c r="F22" s="63"/>
      <c r="G22" s="57"/>
      <c r="H22" s="57"/>
      <c r="I22" s="57"/>
      <c r="J22" s="57"/>
      <c r="K22" s="57"/>
      <c r="L22" s="57"/>
      <c r="M22" s="61"/>
    </row>
    <row r="23" spans="1:13" s="36" customFormat="1" ht="12.75">
      <c r="A23" s="59"/>
      <c r="B23" s="56"/>
      <c r="C23" s="60"/>
      <c r="D23" s="62"/>
      <c r="E23" s="60"/>
      <c r="F23" s="63"/>
      <c r="G23" s="57"/>
      <c r="H23" s="57"/>
      <c r="I23" s="57"/>
      <c r="J23" s="57"/>
      <c r="K23" s="57"/>
      <c r="L23" s="57"/>
      <c r="M23" s="61"/>
    </row>
    <row r="24" s="28" customFormat="1" ht="15.75">
      <c r="C24" s="64"/>
    </row>
    <row r="25" spans="2:6" s="28" customFormat="1" ht="15.75">
      <c r="B25" s="28" t="s">
        <v>48</v>
      </c>
      <c r="F25" s="28" t="s">
        <v>135</v>
      </c>
    </row>
    <row r="26" s="28" customFormat="1" ht="15.75"/>
    <row r="27" s="28" customFormat="1" ht="15.75"/>
  </sheetData>
  <sheetProtection/>
  <printOptions horizontalCentered="1"/>
  <pageMargins left="0.75" right="0.75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Kompiuteris</dc:creator>
  <cp:keywords/>
  <dc:description/>
  <cp:lastModifiedBy> </cp:lastModifiedBy>
  <cp:lastPrinted>2011-12-22T08:37:23Z</cp:lastPrinted>
  <dcterms:created xsi:type="dcterms:W3CDTF">2006-12-19T12:58:12Z</dcterms:created>
  <dcterms:modified xsi:type="dcterms:W3CDTF">2011-12-27T10:40:30Z</dcterms:modified>
  <cp:category/>
  <cp:version/>
  <cp:contentType/>
  <cp:contentStatus/>
</cp:coreProperties>
</file>