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tabRatio="866" firstSheet="1" activeTab="2"/>
  </bookViews>
  <sheets>
    <sheet name="Virselis" sheetId="1" r:id="rId1"/>
    <sheet name="Komandiniai" sheetId="2" r:id="rId2"/>
    <sheet name="60M pb" sheetId="3" r:id="rId3"/>
    <sheet name="60M Finalas" sheetId="4" r:id="rId4"/>
    <sheet name="60M suvestine" sheetId="5" r:id="rId5"/>
    <sheet name="60V pb" sheetId="6" r:id="rId6"/>
    <sheet name="60V pb Finalas" sheetId="7" r:id="rId7"/>
    <sheet name="60V suvestine" sheetId="8" r:id="rId8"/>
    <sheet name="60bbM pb" sheetId="9" r:id="rId9"/>
    <sheet name="60bbM finalas" sheetId="10" r:id="rId10"/>
    <sheet name="60bbM Suvestine" sheetId="11" r:id="rId11"/>
    <sheet name="60bb Vpb" sheetId="12" r:id="rId12"/>
    <sheet name="60bb V finalas" sheetId="13" r:id="rId13"/>
    <sheet name="60bb V suvestine" sheetId="14" r:id="rId14"/>
    <sheet name="400Mpb" sheetId="15" r:id="rId15"/>
    <sheet name="400M suvestine" sheetId="16" r:id="rId16"/>
    <sheet name="400V pb" sheetId="17" r:id="rId17"/>
    <sheet name="400V pb Suvestine" sheetId="18" r:id="rId18"/>
    <sheet name="800 Mpb" sheetId="19" r:id="rId19"/>
    <sheet name="800 M Suvestine" sheetId="20" r:id="rId20"/>
    <sheet name="800Vpb" sheetId="21" r:id="rId21"/>
    <sheet name="800V Suvestine" sheetId="22" r:id="rId22"/>
    <sheet name="1500M" sheetId="23" r:id="rId23"/>
    <sheet name="1500V" sheetId="24" r:id="rId24"/>
    <sheet name="3000 M" sheetId="25" r:id="rId25"/>
    <sheet name="3000V" sheetId="26" r:id="rId26"/>
    <sheet name="AM" sheetId="27" r:id="rId27"/>
    <sheet name="AV" sheetId="28" r:id="rId28"/>
    <sheet name="TM" sheetId="29" r:id="rId29"/>
    <sheet name="TV" sheetId="30" r:id="rId30"/>
    <sheet name="TrM" sheetId="31" r:id="rId31"/>
    <sheet name="TrV " sheetId="32" r:id="rId32"/>
    <sheet name="RM" sheetId="33" r:id="rId33"/>
    <sheet name="RV" sheetId="34" r:id="rId34"/>
  </sheets>
  <definedNames/>
  <calcPr fullCalcOnLoad="1"/>
</workbook>
</file>

<file path=xl/sharedStrings.xml><?xml version="1.0" encoding="utf-8"?>
<sst xmlns="http://schemas.openxmlformats.org/spreadsheetml/2006/main" count="5573" uniqueCount="1348">
  <si>
    <t>LIETUVOS LAF SPORTO KLUBŲ ŽIEMOS TAURĖS VARŽYBOS</t>
  </si>
  <si>
    <t>2012 m. sausio 28 d.</t>
  </si>
  <si>
    <t>Vilnius</t>
  </si>
  <si>
    <t>Vyr. varžybų teisėja                                                                             Zita Tindžiulienė</t>
  </si>
  <si>
    <t>Vyr. varžybų sekretorė                                                                        Remigija Raišienė</t>
  </si>
  <si>
    <t>KOMANDINIAI  REZULTATAI</t>
  </si>
  <si>
    <t>1 sporto klubų grupė</t>
  </si>
  <si>
    <t>2 sporto klubų grupė</t>
  </si>
  <si>
    <t>SK "COSMA" 1</t>
  </si>
  <si>
    <t>tšk.</t>
  </si>
  <si>
    <t>SK "ŠVIESOS KARIAI''</t>
  </si>
  <si>
    <t>LKKA SK "ATLETAS" 1</t>
  </si>
  <si>
    <t>Panevėžio m. bėgimo klubas "SPORTO PASAULIS"</t>
  </si>
  <si>
    <t>LKKA SK "ATLETAS" 2</t>
  </si>
  <si>
    <t>Panevėžio m. SK "EL-EKO-SPORT"</t>
  </si>
  <si>
    <t>SK "COSMA" 2</t>
  </si>
  <si>
    <t>Klaipėdos r. SK "RITMAS"</t>
  </si>
  <si>
    <t>SK "COSMA" 3</t>
  </si>
  <si>
    <t>Klaipėdos m. bėgikų klubas "MARATONAS"</t>
  </si>
  <si>
    <t>Klaipėdos lengvosios atletikos SK "NIKĖ" 1</t>
  </si>
  <si>
    <t>Pasvalio lengvosios atletikos SK "SVALĖ"</t>
  </si>
  <si>
    <t>Klaipėdos lengvosios atletikos SK "NIKĖ" 2</t>
  </si>
  <si>
    <t>Lengvosios atletikos SK "SAULĖ"</t>
  </si>
  <si>
    <t>Lengvosios atletikos klubas "BERŽYNO ŽIOGELIS"</t>
  </si>
  <si>
    <t>Lengvosios atletikos metikų klubas "ATĖNŲ OLIMPAS"</t>
  </si>
  <si>
    <t>Vilniaus m. šuolininkų klubas "ŠUOLIS"</t>
  </si>
  <si>
    <t>Panevėžio lengvosios atletikos klubas "ŽVAIGŽDĖ"</t>
  </si>
  <si>
    <t>Vilniaus bėgimo klubas "VILNIAUS BALTAI"</t>
  </si>
  <si>
    <t>Vilkaviškio m. lengvosios atletikos SK</t>
  </si>
  <si>
    <t>Visuomeninė organizacija "BĖGIMAS"</t>
  </si>
  <si>
    <t>Šiaulių lengvosios atletikos asociacija "DINAMITAS"</t>
  </si>
  <si>
    <t>Šiaulių lengvosios atletikos klubas "PIRAMIDĖ"</t>
  </si>
  <si>
    <t>Klubas "START YOU"</t>
  </si>
  <si>
    <t>Marijampolės lengvosios atletikos SK</t>
  </si>
  <si>
    <t>Ėjimo klubas "VĖJAS"</t>
  </si>
  <si>
    <t>Šiaulių m. bėgimo klubas "STADIJA"</t>
  </si>
  <si>
    <t>Lengvosios atletikos SK "MIDLONGAS"</t>
  </si>
  <si>
    <t>Kauno SK "TITANAS"</t>
  </si>
  <si>
    <t>Palangos lengvosios atletikos klubas</t>
  </si>
  <si>
    <t>Pasvalio lengvosios atletikos SK "LĖVUO"</t>
  </si>
  <si>
    <t>Švenčionėlių SK "AITVARAS"</t>
  </si>
  <si>
    <t>Lengvosios atletikos metikų klubas "HERAKLIDAS"</t>
  </si>
  <si>
    <t>Rajonų grupė</t>
  </si>
  <si>
    <t>Marijampolė</t>
  </si>
  <si>
    <t>1 miestų grupė</t>
  </si>
  <si>
    <t>Švenčionys</t>
  </si>
  <si>
    <t>Kaunas</t>
  </si>
  <si>
    <t>Pasvalys</t>
  </si>
  <si>
    <t>Vilkaviškis</t>
  </si>
  <si>
    <t>Trakai</t>
  </si>
  <si>
    <t>2 miestų grupė</t>
  </si>
  <si>
    <t>Klaipėdos r.</t>
  </si>
  <si>
    <t>Šiauliai</t>
  </si>
  <si>
    <t>Vilniaus r.</t>
  </si>
  <si>
    <t>Klaipėda</t>
  </si>
  <si>
    <t>Plungė</t>
  </si>
  <si>
    <t>Panevėžys</t>
  </si>
  <si>
    <t>Utena</t>
  </si>
  <si>
    <t>Alytus</t>
  </si>
  <si>
    <t>Kelmė</t>
  </si>
  <si>
    <t>Palanga</t>
  </si>
  <si>
    <t>Raseiniai</t>
  </si>
  <si>
    <t>Panevėžio r.</t>
  </si>
  <si>
    <t>Kauno r.</t>
  </si>
  <si>
    <t>Lietuvos LAF taurės varžybos, Lietuvos sporto klubų žiemos taurės varžybos</t>
  </si>
  <si>
    <t>2012 m. sausio 28 d., Vilnius</t>
  </si>
  <si>
    <t>Trišuolis Vyrai</t>
  </si>
  <si>
    <t>B a n d y m a i</t>
  </si>
  <si>
    <t>Vieta</t>
  </si>
  <si>
    <t>Nr.</t>
  </si>
  <si>
    <t xml:space="preserve">Vardas </t>
  </si>
  <si>
    <t>pavardė</t>
  </si>
  <si>
    <t>Gimimo data</t>
  </si>
  <si>
    <t>Komanda</t>
  </si>
  <si>
    <t>SMĮ</t>
  </si>
  <si>
    <t>Klubas</t>
  </si>
  <si>
    <t>Tšk.</t>
  </si>
  <si>
    <t>1</t>
  </si>
  <si>
    <t>2</t>
  </si>
  <si>
    <t>3</t>
  </si>
  <si>
    <t xml:space="preserve">4 </t>
  </si>
  <si>
    <t>5</t>
  </si>
  <si>
    <t>6</t>
  </si>
  <si>
    <t>Ger.rez.</t>
  </si>
  <si>
    <t>V.</t>
  </si>
  <si>
    <t>Treneris</t>
  </si>
  <si>
    <t xml:space="preserve">            Mantas</t>
  </si>
  <si>
    <t>Dilys</t>
  </si>
  <si>
    <t>1984-03-30</t>
  </si>
  <si>
    <t>"Viltis"</t>
  </si>
  <si>
    <t>"COSMA" 1</t>
  </si>
  <si>
    <t>A.Gavėnas</t>
  </si>
  <si>
    <t>Andrius</t>
  </si>
  <si>
    <t>Gricevičius</t>
  </si>
  <si>
    <t>1983-12-14</t>
  </si>
  <si>
    <t>Atletas 1</t>
  </si>
  <si>
    <t>I.Sabaliauskaitė</t>
  </si>
  <si>
    <t>Vilmantas</t>
  </si>
  <si>
    <t>Motiečius</t>
  </si>
  <si>
    <t>1989-05-30</t>
  </si>
  <si>
    <t>ŠLAM</t>
  </si>
  <si>
    <t>"Beržyno žiogelis"</t>
  </si>
  <si>
    <t>X</t>
  </si>
  <si>
    <t>J. Tribė</t>
  </si>
  <si>
    <t>Paulius</t>
  </si>
  <si>
    <t>Svarauskas</t>
  </si>
  <si>
    <t>1994-06-06</t>
  </si>
  <si>
    <t>PUC</t>
  </si>
  <si>
    <t>Aitvaras</t>
  </si>
  <si>
    <t>V.Nekrašas</t>
  </si>
  <si>
    <t>Tadas</t>
  </si>
  <si>
    <t>Ragauskas</t>
  </si>
  <si>
    <t>1994-02-17</t>
  </si>
  <si>
    <t>Žiūra</t>
  </si>
  <si>
    <t>Šiauliai ind.</t>
  </si>
  <si>
    <t xml:space="preserve"> -</t>
  </si>
  <si>
    <t>J.Tribienė</t>
  </si>
  <si>
    <t>Petraitis</t>
  </si>
  <si>
    <t>1990-04-22</t>
  </si>
  <si>
    <t>A.,J. Stanislovaičiai</t>
  </si>
  <si>
    <t>Justas</t>
  </si>
  <si>
    <t>Norvaišas</t>
  </si>
  <si>
    <t>VLAM</t>
  </si>
  <si>
    <t>"Šuolis"</t>
  </si>
  <si>
    <t>D.Skirmantienė, T.Krasauskienė</t>
  </si>
  <si>
    <t>60 m b/bėgimas Moterys</t>
  </si>
  <si>
    <t>bėgimas iš 3</t>
  </si>
  <si>
    <t>Par. bėg.</t>
  </si>
  <si>
    <t>R.l.</t>
  </si>
  <si>
    <t>Finalas</t>
  </si>
  <si>
    <t>Kv.l.</t>
  </si>
  <si>
    <t xml:space="preserve">             Sonata</t>
  </si>
  <si>
    <t>Tamošaitytė</t>
  </si>
  <si>
    <t>1987-06-28</t>
  </si>
  <si>
    <t>N.Gedgaudienė</t>
  </si>
  <si>
    <t>8,50</t>
  </si>
  <si>
    <t>Laura</t>
  </si>
  <si>
    <t>Ušanovaitė</t>
  </si>
  <si>
    <t>1988-05-18</t>
  </si>
  <si>
    <t>"Piramidė"</t>
  </si>
  <si>
    <t>J. Baikštienė</t>
  </si>
  <si>
    <t>Ieva</t>
  </si>
  <si>
    <t>Lietuvininkaitė</t>
  </si>
  <si>
    <t>1993-02-26</t>
  </si>
  <si>
    <t>MLASK</t>
  </si>
  <si>
    <t>NT</t>
  </si>
  <si>
    <t>V.Komisaraitis,G.Janušauskas</t>
  </si>
  <si>
    <t>9,41</t>
  </si>
  <si>
    <t>Brigita</t>
  </si>
  <si>
    <t>Petrauskaitė</t>
  </si>
  <si>
    <t>1994-03-26</t>
  </si>
  <si>
    <t>SC</t>
  </si>
  <si>
    <t>A.Šilauskas</t>
  </si>
  <si>
    <t>9,65</t>
  </si>
  <si>
    <t>Sandra</t>
  </si>
  <si>
    <t>Raizgytė</t>
  </si>
  <si>
    <t>1991-08-24</t>
  </si>
  <si>
    <t>LKKA,"Viltis"</t>
  </si>
  <si>
    <t>V.Streckis</t>
  </si>
  <si>
    <t>9,91</t>
  </si>
  <si>
    <t>Ikauniece</t>
  </si>
  <si>
    <t>1992-05-31</t>
  </si>
  <si>
    <t>Latvija</t>
  </si>
  <si>
    <t>ind.</t>
  </si>
  <si>
    <t>A.Austrups</t>
  </si>
  <si>
    <t>8,52</t>
  </si>
  <si>
    <t>Živilė</t>
  </si>
  <si>
    <t>Brokoriūtė</t>
  </si>
  <si>
    <t>1992-01-25</t>
  </si>
  <si>
    <t>SK Maratonas</t>
  </si>
  <si>
    <t>R.J.Beržinskai</t>
  </si>
  <si>
    <t>Kristina</t>
  </si>
  <si>
    <t>Židonytė</t>
  </si>
  <si>
    <t>1994-07-13</t>
  </si>
  <si>
    <t>SM</t>
  </si>
  <si>
    <t>"Lėvuo"</t>
  </si>
  <si>
    <t>E. Žilys</t>
  </si>
  <si>
    <t>Lina</t>
  </si>
  <si>
    <t>Panavaitė</t>
  </si>
  <si>
    <t>1989-06-05</t>
  </si>
  <si>
    <t>T. Krasauskienė, D. Skirmantienė</t>
  </si>
  <si>
    <t>Aistė</t>
  </si>
  <si>
    <t>Radzevičiūtė</t>
  </si>
  <si>
    <t>1994-09-22</t>
  </si>
  <si>
    <t>R.Bindokienė</t>
  </si>
  <si>
    <t>11,08</t>
  </si>
  <si>
    <t>Justina</t>
  </si>
  <si>
    <t>Abariūtė</t>
  </si>
  <si>
    <t>1991-02-10</t>
  </si>
  <si>
    <t xml:space="preserve">Vilnius </t>
  </si>
  <si>
    <t>T.Krasauskienė, D.Skirmantienė</t>
  </si>
  <si>
    <t>8,85</t>
  </si>
  <si>
    <t>Daugėlaitė</t>
  </si>
  <si>
    <t>1993-01-07</t>
  </si>
  <si>
    <t>"Nikė" 1</t>
  </si>
  <si>
    <t>V.Baronienė</t>
  </si>
  <si>
    <t>Diana</t>
  </si>
  <si>
    <t>Pranckutė</t>
  </si>
  <si>
    <t>1993-03-16</t>
  </si>
  <si>
    <t>V.Streckis, D.Pranckuvienė</t>
  </si>
  <si>
    <t>9,54</t>
  </si>
  <si>
    <t>Erika</t>
  </si>
  <si>
    <t>Jasonytė</t>
  </si>
  <si>
    <t>1995-10-11</t>
  </si>
  <si>
    <t>Pasvalys ind.</t>
  </si>
  <si>
    <t>Svalė</t>
  </si>
  <si>
    <t>K.Mačėnas</t>
  </si>
  <si>
    <t>9,35(0.76)</t>
  </si>
  <si>
    <t>Suvestinė</t>
  </si>
  <si>
    <t>Rutulio stūmimas Moterys</t>
  </si>
  <si>
    <t>Austra</t>
  </si>
  <si>
    <t>Skujytė</t>
  </si>
  <si>
    <t>1979-08-12</t>
  </si>
  <si>
    <t>A.,J. Stanislovaičiai, R. Plungė</t>
  </si>
  <si>
    <t>Gedminaitė</t>
  </si>
  <si>
    <t>1993-04-30</t>
  </si>
  <si>
    <t>Vilnius,Tauragė</t>
  </si>
  <si>
    <t>LOSC</t>
  </si>
  <si>
    <t>Heraklidas</t>
  </si>
  <si>
    <t>J.Radžius,R.Ubartas</t>
  </si>
  <si>
    <t>Larisa</t>
  </si>
  <si>
    <t>Voroneckaja</t>
  </si>
  <si>
    <t>1983-01-12</t>
  </si>
  <si>
    <t xml:space="preserve">Gestas </t>
  </si>
  <si>
    <t xml:space="preserve">V.Burakauskas </t>
  </si>
  <si>
    <t>Giedrė</t>
  </si>
  <si>
    <t>Kupstytė</t>
  </si>
  <si>
    <t>V.L.Maleckiai,V.Kokarskaja</t>
  </si>
  <si>
    <t>Mišeikytė</t>
  </si>
  <si>
    <t>A.Pleskys</t>
  </si>
  <si>
    <t>Greta</t>
  </si>
  <si>
    <t>Raznauskaitė</t>
  </si>
  <si>
    <t>1994-09-08</t>
  </si>
  <si>
    <t>"Atėnų Olimpas"</t>
  </si>
  <si>
    <t>V.Burakauskas A.Mikelytė</t>
  </si>
  <si>
    <t>Juknytė</t>
  </si>
  <si>
    <t>1992-01-18</t>
  </si>
  <si>
    <t>A.Mikelytė</t>
  </si>
  <si>
    <t>Grabauskaitė</t>
  </si>
  <si>
    <t>K.Kozlovienė</t>
  </si>
  <si>
    <t>Anastasija</t>
  </si>
  <si>
    <t>Michejeva</t>
  </si>
  <si>
    <t>1993-04-01</t>
  </si>
  <si>
    <t>I. Michejeva</t>
  </si>
  <si>
    <t>60 m b/bėgimas Vyrai</t>
  </si>
  <si>
    <t>bėgimas iš 2</t>
  </si>
  <si>
    <t>Rihards</t>
  </si>
  <si>
    <t>Parandjuks</t>
  </si>
  <si>
    <t>1994-04-12</t>
  </si>
  <si>
    <t>E.Krūms</t>
  </si>
  <si>
    <t>8,94(99)</t>
  </si>
  <si>
    <t>Benas</t>
  </si>
  <si>
    <t>Kentra</t>
  </si>
  <si>
    <t>1989-03-17</t>
  </si>
  <si>
    <t>A.Gavėnas,E.Ivanauskas</t>
  </si>
  <si>
    <t>8,66</t>
  </si>
  <si>
    <t>Maris</t>
  </si>
  <si>
    <t>Greninš</t>
  </si>
  <si>
    <t>1981-02-25</t>
  </si>
  <si>
    <t>"IK Auseklis"</t>
  </si>
  <si>
    <t>M.Lūse</t>
  </si>
  <si>
    <t>8,06</t>
  </si>
  <si>
    <t>Nerijus</t>
  </si>
  <si>
    <t>Rimkevičius</t>
  </si>
  <si>
    <t>1992-08-30</t>
  </si>
  <si>
    <t>J. Baikštienė, T. Skalikas</t>
  </si>
  <si>
    <t>8,65</t>
  </si>
  <si>
    <t>Nedas</t>
  </si>
  <si>
    <t>Stakaitis</t>
  </si>
  <si>
    <t>1994-10-01</t>
  </si>
  <si>
    <t>"Dinamitas"</t>
  </si>
  <si>
    <t>J. Spudis, V. Žiedienė</t>
  </si>
  <si>
    <t>8.86(0.99)</t>
  </si>
  <si>
    <t>Giedrius</t>
  </si>
  <si>
    <t>Šiškevičius</t>
  </si>
  <si>
    <t>1993-10-29</t>
  </si>
  <si>
    <t>Arnoldas</t>
  </si>
  <si>
    <t>Stanelis</t>
  </si>
  <si>
    <t>1992-09-01</t>
  </si>
  <si>
    <t>Martynas</t>
  </si>
  <si>
    <t>Streckis</t>
  </si>
  <si>
    <t>1992-07-29</t>
  </si>
  <si>
    <t>LKKA</t>
  </si>
  <si>
    <t>V.Streckis, L. Kaveckienė</t>
  </si>
  <si>
    <t>8,78</t>
  </si>
  <si>
    <t>Latvinskas</t>
  </si>
  <si>
    <t>1990-10-17</t>
  </si>
  <si>
    <t>Kaunas,Marijampolė</t>
  </si>
  <si>
    <t>"Titanas"</t>
  </si>
  <si>
    <t>A.Gavelytė,D.Urbonienė</t>
  </si>
  <si>
    <t>8,38</t>
  </si>
  <si>
    <t>Artūras</t>
  </si>
  <si>
    <t>Janauskas</t>
  </si>
  <si>
    <t>1987-07-25</t>
  </si>
  <si>
    <t>DNF</t>
  </si>
  <si>
    <t>E.Norvilas</t>
  </si>
  <si>
    <t>8,49</t>
  </si>
  <si>
    <t>Žygimantas</t>
  </si>
  <si>
    <t>Kuzminskas</t>
  </si>
  <si>
    <t>1992-11-09</t>
  </si>
  <si>
    <t>V.Streckis, R.Snarskienė</t>
  </si>
  <si>
    <t>8,93</t>
  </si>
  <si>
    <t>DNS</t>
  </si>
  <si>
    <t>Trišuolis Moterys</t>
  </si>
  <si>
    <t>Dovilė</t>
  </si>
  <si>
    <t>Dzindzaletaitė</t>
  </si>
  <si>
    <t>1993-07-14</t>
  </si>
  <si>
    <t>Santa</t>
  </si>
  <si>
    <t>Matule</t>
  </si>
  <si>
    <t>1992-12-13</t>
  </si>
  <si>
    <t>ind</t>
  </si>
  <si>
    <t>L.Olijare,A,Čumakovs</t>
  </si>
  <si>
    <t>Jana</t>
  </si>
  <si>
    <t>Nosova</t>
  </si>
  <si>
    <t>1990-08-25</t>
  </si>
  <si>
    <t>"COSMA" 2</t>
  </si>
  <si>
    <t>A.Baranauskas, A.Gavelytė</t>
  </si>
  <si>
    <t>Asta</t>
  </si>
  <si>
    <t>Daukšaitė</t>
  </si>
  <si>
    <t>1988-04-03</t>
  </si>
  <si>
    <t>L. Maceika</t>
  </si>
  <si>
    <t>Jolanta</t>
  </si>
  <si>
    <t>Verseckaitė</t>
  </si>
  <si>
    <t>1988-02-09</t>
  </si>
  <si>
    <t>A.Tolstiks, E.Žiupkienė</t>
  </si>
  <si>
    <t>Airinė</t>
  </si>
  <si>
    <t>Palšytė</t>
  </si>
  <si>
    <t>1992-07-13</t>
  </si>
  <si>
    <t>Agnė</t>
  </si>
  <si>
    <t>Butkutė</t>
  </si>
  <si>
    <t>1994-09-07</t>
  </si>
  <si>
    <t>Kamantauskaitė</t>
  </si>
  <si>
    <t>1995-01-23</t>
  </si>
  <si>
    <t>Vilnius ind.</t>
  </si>
  <si>
    <t>Saulė</t>
  </si>
  <si>
    <t>H.Statkus</t>
  </si>
  <si>
    <t>Akvilė</t>
  </si>
  <si>
    <t>Šimkutė</t>
  </si>
  <si>
    <t>1996-06-16</t>
  </si>
  <si>
    <t>V. Žiedienė</t>
  </si>
  <si>
    <t>Rūta</t>
  </si>
  <si>
    <t>Šustikaitė</t>
  </si>
  <si>
    <t>1993-11-10</t>
  </si>
  <si>
    <t>"Šuolis" ind.</t>
  </si>
  <si>
    <t>E. Žiupkienė</t>
  </si>
  <si>
    <t>1500 m bėgimas Moterys</t>
  </si>
  <si>
    <t>Rezultatas</t>
  </si>
  <si>
    <t>Eglė</t>
  </si>
  <si>
    <t>Balčiūnaitė</t>
  </si>
  <si>
    <t>1988-10-31</t>
  </si>
  <si>
    <t>A.Kitanov</t>
  </si>
  <si>
    <t>Vaida</t>
  </si>
  <si>
    <t>Žūsinaitė</t>
  </si>
  <si>
    <t>1988-01-13</t>
  </si>
  <si>
    <t>VOSC,MRU</t>
  </si>
  <si>
    <t>"Vilniaus Baltai"</t>
  </si>
  <si>
    <t>R.Sausaitis</t>
  </si>
  <si>
    <t>4:32,25</t>
  </si>
  <si>
    <t>Evelina</t>
  </si>
  <si>
    <t>Uševaitė</t>
  </si>
  <si>
    <t>1989-09-30</t>
  </si>
  <si>
    <t>"Bėgimas"</t>
  </si>
  <si>
    <t>Č. Kundrotas</t>
  </si>
  <si>
    <t>Violeta</t>
  </si>
  <si>
    <t xml:space="preserve">Godlevska </t>
  </si>
  <si>
    <t>1994-12-10</t>
  </si>
  <si>
    <t xml:space="preserve">SM </t>
  </si>
  <si>
    <t xml:space="preserve">V. Gražys </t>
  </si>
  <si>
    <t>3:05,72(1000m)</t>
  </si>
  <si>
    <t>Gintarė</t>
  </si>
  <si>
    <t>Zenkevičiūtė</t>
  </si>
  <si>
    <t>1993-08-10</t>
  </si>
  <si>
    <t>R.Turla</t>
  </si>
  <si>
    <t>3:03,20(1000m)</t>
  </si>
  <si>
    <t>Gabija</t>
  </si>
  <si>
    <t>Rasiukevičiūtė</t>
  </si>
  <si>
    <t>1994-02-03</t>
  </si>
  <si>
    <t>VOSC</t>
  </si>
  <si>
    <t>R. Sausaitis,V. Rasiukevičienė</t>
  </si>
  <si>
    <t>4:54,57</t>
  </si>
  <si>
    <t>Skruzdytė</t>
  </si>
  <si>
    <t>1987-07-29</t>
  </si>
  <si>
    <t xml:space="preserve">Panevėžys </t>
  </si>
  <si>
    <t>KKSC</t>
  </si>
  <si>
    <t>"Sporto Pasaulis"</t>
  </si>
  <si>
    <t>K.Šaulys</t>
  </si>
  <si>
    <t>4:56,44</t>
  </si>
  <si>
    <t>Žameici</t>
  </si>
  <si>
    <t>1995-02-20</t>
  </si>
  <si>
    <t>Švenčionys ind.</t>
  </si>
  <si>
    <t>3:10,58(1000m)</t>
  </si>
  <si>
    <t>Aurika</t>
  </si>
  <si>
    <t>Balsytė</t>
  </si>
  <si>
    <t>VJSM</t>
  </si>
  <si>
    <t>L.M.Norbutai</t>
  </si>
  <si>
    <t>3:07,35(1000m)</t>
  </si>
  <si>
    <t>Karina</t>
  </si>
  <si>
    <t>Onufrijeva</t>
  </si>
  <si>
    <t>1990-08-13</t>
  </si>
  <si>
    <t>L.Juchnevičienė, V.Gražys</t>
  </si>
  <si>
    <t>5:08,94</t>
  </si>
  <si>
    <t>Modesta</t>
  </si>
  <si>
    <t>Pazdrazdytė</t>
  </si>
  <si>
    <t>1991-12-09</t>
  </si>
  <si>
    <t>Vilnius,Kretinga</t>
  </si>
  <si>
    <t>'Sostinės Olimpas''</t>
  </si>
  <si>
    <t>D.Virbickas</t>
  </si>
  <si>
    <t>5:12,54</t>
  </si>
  <si>
    <t>Zajančkovskaja</t>
  </si>
  <si>
    <t>1993-02-05</t>
  </si>
  <si>
    <t>3:26,15(1000m)</t>
  </si>
  <si>
    <t>Paulina</t>
  </si>
  <si>
    <t>Drazdauskaitė</t>
  </si>
  <si>
    <t>1993-08-30</t>
  </si>
  <si>
    <t>I.Juodeškienė</t>
  </si>
  <si>
    <t>1500 m bėgimas Vyrai</t>
  </si>
  <si>
    <t>Petras</t>
  </si>
  <si>
    <t>Gliebus</t>
  </si>
  <si>
    <t xml:space="preserve">1991-05-25 </t>
  </si>
  <si>
    <t>Vilnius,Trakai</t>
  </si>
  <si>
    <t>J.Garalevičius, L.Tichanova</t>
  </si>
  <si>
    <t>4:05,27</t>
  </si>
  <si>
    <t>Remigijus</t>
  </si>
  <si>
    <t>Kančys</t>
  </si>
  <si>
    <t>1987-07-17</t>
  </si>
  <si>
    <t>4:03,28</t>
  </si>
  <si>
    <t>Justinas</t>
  </si>
  <si>
    <t>Kinderis</t>
  </si>
  <si>
    <t>1987-05-24</t>
  </si>
  <si>
    <t>J. Moskvičiovas, E.Tindžiulis</t>
  </si>
  <si>
    <t>5:51,98(2000m)</t>
  </si>
  <si>
    <t>Andrej</t>
  </si>
  <si>
    <t>Jemeljanov</t>
  </si>
  <si>
    <t>1993-04-08</t>
  </si>
  <si>
    <t>Z.Tindžiulienė,P.Žukienė</t>
  </si>
  <si>
    <t>4:12,75</t>
  </si>
  <si>
    <t>Žiūkas</t>
  </si>
  <si>
    <t>1994-04-14</t>
  </si>
  <si>
    <t>SRC</t>
  </si>
  <si>
    <t>A. Klebauskas</t>
  </si>
  <si>
    <t>2:49,08(1000m)</t>
  </si>
  <si>
    <t>Šarūnas</t>
  </si>
  <si>
    <t>Mockus</t>
  </si>
  <si>
    <t>1992-10-30</t>
  </si>
  <si>
    <t>Markauskas</t>
  </si>
  <si>
    <t xml:space="preserve">1984-02-08 </t>
  </si>
  <si>
    <t>VLASK</t>
  </si>
  <si>
    <t>V.Miliauskas</t>
  </si>
  <si>
    <t>Mindaugas</t>
  </si>
  <si>
    <t>Pazdrazdis</t>
  </si>
  <si>
    <t>Klaipėda,Kretinga</t>
  </si>
  <si>
    <t>Jonas</t>
  </si>
  <si>
    <t>Beleška</t>
  </si>
  <si>
    <t>1992-09-30</t>
  </si>
  <si>
    <t>KTU</t>
  </si>
  <si>
    <t>E.Karaškienė</t>
  </si>
  <si>
    <t>4:25,41</t>
  </si>
  <si>
    <t>Maksimavičius</t>
  </si>
  <si>
    <t>1993-08-16</t>
  </si>
  <si>
    <t>R.Juškienė</t>
  </si>
  <si>
    <t>5:56,71(2000m)</t>
  </si>
  <si>
    <t>Šalaševičius</t>
  </si>
  <si>
    <t>1993-08-08</t>
  </si>
  <si>
    <t>2:49,00(1000m)</t>
  </si>
  <si>
    <t>Rutulio stūmimas Vyrai</t>
  </si>
  <si>
    <t>Banevičius</t>
  </si>
  <si>
    <t>1991-11-20</t>
  </si>
  <si>
    <t>Klaipėda,Klaipėdos r.</t>
  </si>
  <si>
    <t>SC,VJSM</t>
  </si>
  <si>
    <t>V.Murašovas, A.Šauklys</t>
  </si>
  <si>
    <t>Gurklys</t>
  </si>
  <si>
    <t>1989-06-11</t>
  </si>
  <si>
    <t>Romanas</t>
  </si>
  <si>
    <t>Morozka</t>
  </si>
  <si>
    <t>1989-12-03</t>
  </si>
  <si>
    <t>R.Ubartas</t>
  </si>
  <si>
    <t>Marius</t>
  </si>
  <si>
    <t>Šilenskis</t>
  </si>
  <si>
    <t>1992-11-29</t>
  </si>
  <si>
    <t>S.Liepinaitis</t>
  </si>
  <si>
    <t>Vytautas</t>
  </si>
  <si>
    <t>Ugianskis</t>
  </si>
  <si>
    <t>"Viltis",KTU</t>
  </si>
  <si>
    <t>A.Miliauskas,A.Šimkūnas</t>
  </si>
  <si>
    <t>Žabinskas</t>
  </si>
  <si>
    <t>StartYou</t>
  </si>
  <si>
    <t>V.R.Murašovai, A.Šilauskas</t>
  </si>
  <si>
    <t>Karolis</t>
  </si>
  <si>
    <t>Tvaskus</t>
  </si>
  <si>
    <t>1990-04-27</t>
  </si>
  <si>
    <t>R.Ubartas,J.Radžius</t>
  </si>
  <si>
    <t>Murašovas</t>
  </si>
  <si>
    <t>V.R.Murašovai</t>
  </si>
  <si>
    <t>Petras Danielius</t>
  </si>
  <si>
    <t>Jucevičius</t>
  </si>
  <si>
    <t>"Viltis", KTU</t>
  </si>
  <si>
    <t>A.Miliauskas</t>
  </si>
  <si>
    <t>Vykintas</t>
  </si>
  <si>
    <t>Dolobauskas</t>
  </si>
  <si>
    <t>J.Martinkus, V.Zaniauskas</t>
  </si>
  <si>
    <t>Mantas</t>
  </si>
  <si>
    <t>Laurinavičius</t>
  </si>
  <si>
    <t>D.Daškevičienė</t>
  </si>
  <si>
    <t>Vytenis</t>
  </si>
  <si>
    <t>Ivaškevičius</t>
  </si>
  <si>
    <t>Deividas</t>
  </si>
  <si>
    <t>Lubys</t>
  </si>
  <si>
    <t>Šuolis į aukštį Moterys</t>
  </si>
  <si>
    <t>Vardas</t>
  </si>
  <si>
    <t>1.55</t>
  </si>
  <si>
    <t>1.60</t>
  </si>
  <si>
    <t>1.65</t>
  </si>
  <si>
    <t>1.70</t>
  </si>
  <si>
    <t>1.75</t>
  </si>
  <si>
    <t>1.80</t>
  </si>
  <si>
    <t>1.85</t>
  </si>
  <si>
    <t>Ger.</t>
  </si>
  <si>
    <t>rez.</t>
  </si>
  <si>
    <t>Nesteckytė</t>
  </si>
  <si>
    <t>1995-12-30</t>
  </si>
  <si>
    <t>Plungė  ind.</t>
  </si>
  <si>
    <t>0</t>
  </si>
  <si>
    <t>XX0</t>
  </si>
  <si>
    <t>XXX</t>
  </si>
  <si>
    <t>R.Šilenskienė,E.Jurgutis</t>
  </si>
  <si>
    <t>Vnukova</t>
  </si>
  <si>
    <t>1985-03-27</t>
  </si>
  <si>
    <t>A. Tolstiks, T. Krasauskienė</t>
  </si>
  <si>
    <t>Rocevičiūtė</t>
  </si>
  <si>
    <t>X0</t>
  </si>
  <si>
    <t>A.Vilčinskienė,R.Adomaitienė</t>
  </si>
  <si>
    <t>Ineta</t>
  </si>
  <si>
    <t>Šeflerytė</t>
  </si>
  <si>
    <t>1992-12-12</t>
  </si>
  <si>
    <t>R. Jakubauskas, K.Šaulys</t>
  </si>
  <si>
    <t>Nelija</t>
  </si>
  <si>
    <t>Borisenko</t>
  </si>
  <si>
    <t>1995-01-14</t>
  </si>
  <si>
    <t>T. Krasauskienė, H. Statkus</t>
  </si>
  <si>
    <t>Reda</t>
  </si>
  <si>
    <t>Janušaitė</t>
  </si>
  <si>
    <t>1996-11-06</t>
  </si>
  <si>
    <t>Lietuvos LAF atviros taurės varžybos, Lietuvos sporto klubų žiemos taurės varžybos</t>
  </si>
  <si>
    <t>3000 m bėgimas Moterys</t>
  </si>
  <si>
    <t>Asadauskaitė</t>
  </si>
  <si>
    <t>1984-02-28</t>
  </si>
  <si>
    <t>J.Kliosovas</t>
  </si>
  <si>
    <t>Gytė</t>
  </si>
  <si>
    <t>Norgilienė</t>
  </si>
  <si>
    <t>1972-01-21</t>
  </si>
  <si>
    <t>"Stadija"</t>
  </si>
  <si>
    <t>D.Šiaučikovas</t>
  </si>
  <si>
    <t>Loreta</t>
  </si>
  <si>
    <t>Kančytė</t>
  </si>
  <si>
    <t>1994-07-20</t>
  </si>
  <si>
    <t>I.Juodeškienė,A.Klebauskas</t>
  </si>
  <si>
    <t>4</t>
  </si>
  <si>
    <t>Juškevičiūtė</t>
  </si>
  <si>
    <t>1992-08-12</t>
  </si>
  <si>
    <t>Vilnius,Marijampolė</t>
  </si>
  <si>
    <t xml:space="preserve">L.Juchnevičienė, R.Bindokienė </t>
  </si>
  <si>
    <t>11:01,31</t>
  </si>
  <si>
    <t>Snežana</t>
  </si>
  <si>
    <t xml:space="preserve">Dopolskaitė </t>
  </si>
  <si>
    <t>1991-05-21</t>
  </si>
  <si>
    <t>11:30,15</t>
  </si>
  <si>
    <t>Alina</t>
  </si>
  <si>
    <t xml:space="preserve">Trinuškevič </t>
  </si>
  <si>
    <t>1993-12-14</t>
  </si>
  <si>
    <t>11:53,29</t>
  </si>
  <si>
    <t>7</t>
  </si>
  <si>
    <t>Audronė</t>
  </si>
  <si>
    <t>Glineckaitė</t>
  </si>
  <si>
    <t>1994-08-17</t>
  </si>
  <si>
    <t>"Samsonas"</t>
  </si>
  <si>
    <t>Šuolis į tolį Moterys</t>
  </si>
  <si>
    <t>Andrijauskaitė</t>
  </si>
  <si>
    <t>1987-05-29</t>
  </si>
  <si>
    <t>R.Petruškevičius</t>
  </si>
  <si>
    <t>Menčinskaitė</t>
  </si>
  <si>
    <t>1989-02-06</t>
  </si>
  <si>
    <t>E. Žiupkienė, A. Tolstiks</t>
  </si>
  <si>
    <t>Jogailė</t>
  </si>
  <si>
    <t>Petrokaitė</t>
  </si>
  <si>
    <t>1995-09-30</t>
  </si>
  <si>
    <t>Raseiniai  ind.</t>
  </si>
  <si>
    <t>Šokliukas</t>
  </si>
  <si>
    <t>E.Petrokas</t>
  </si>
  <si>
    <t>Bernotaitytė</t>
  </si>
  <si>
    <t>1991-01-12</t>
  </si>
  <si>
    <t>O.Pavilionienė,N.Gedgaudienė</t>
  </si>
  <si>
    <t>Neringa</t>
  </si>
  <si>
    <t>Gedaminskaitė</t>
  </si>
  <si>
    <t>1995-03-23</t>
  </si>
  <si>
    <t>Inga</t>
  </si>
  <si>
    <t>Garbašauskaitė</t>
  </si>
  <si>
    <t>Pasvalys,Kaunas</t>
  </si>
  <si>
    <t>A.J. Stanislovaičiai,E. Žilys</t>
  </si>
  <si>
    <t>Gabrielė</t>
  </si>
  <si>
    <t>Šlapokaitė</t>
  </si>
  <si>
    <t>1994-11-11</t>
  </si>
  <si>
    <t>J. Tribienė</t>
  </si>
  <si>
    <t>Auželytė</t>
  </si>
  <si>
    <t>1994-03-24</t>
  </si>
  <si>
    <t>Biržai</t>
  </si>
  <si>
    <t>V.Bagamolovas,A.Stanislovaitis</t>
  </si>
  <si>
    <t>Ramunė</t>
  </si>
  <si>
    <t>Valantiejūtė</t>
  </si>
  <si>
    <t>D.D.Senkai</t>
  </si>
  <si>
    <t>Levickaitė</t>
  </si>
  <si>
    <t>J.Baikštienė</t>
  </si>
  <si>
    <t>1991-08-25</t>
  </si>
  <si>
    <t>Irma</t>
  </si>
  <si>
    <t>Federavičiūtė</t>
  </si>
  <si>
    <t>1994-06-15</t>
  </si>
  <si>
    <t>Rusnė</t>
  </si>
  <si>
    <t>Tepliakovaitė</t>
  </si>
  <si>
    <t>1996-11-14</t>
  </si>
  <si>
    <t>Šleinytė</t>
  </si>
  <si>
    <t>"Nikė" 2</t>
  </si>
  <si>
    <t>Valaitytė</t>
  </si>
  <si>
    <t>Atletas 2</t>
  </si>
  <si>
    <t>V.Šilinskas,R.Sadzevičienė,S.Oželis</t>
  </si>
  <si>
    <t>800 m bėgimas Moterys</t>
  </si>
  <si>
    <t>Eilė</t>
  </si>
  <si>
    <t>Smelstoriūtė</t>
  </si>
  <si>
    <t>1992-09-28</t>
  </si>
  <si>
    <t>L.Juchnevičienė, V.Miliauskas</t>
  </si>
  <si>
    <t>2:37,89</t>
  </si>
  <si>
    <t>Pušnytė</t>
  </si>
  <si>
    <t>1995-12-21</t>
  </si>
  <si>
    <t>Panevėžys  ind.</t>
  </si>
  <si>
    <t>"El-eko sport"</t>
  </si>
  <si>
    <t>A.Sniečkus</t>
  </si>
  <si>
    <t>2:33,52</t>
  </si>
  <si>
    <t>Kožemiakina</t>
  </si>
  <si>
    <t>1995-06-14</t>
  </si>
  <si>
    <t>1:48,42(600m)</t>
  </si>
  <si>
    <t>Odeta</t>
  </si>
  <si>
    <t>Bazevičiūtė</t>
  </si>
  <si>
    <t>1993-12-18</t>
  </si>
  <si>
    <t>2:52,15</t>
  </si>
  <si>
    <t>Čėsnaitė</t>
  </si>
  <si>
    <t>1990-07-09</t>
  </si>
  <si>
    <t>V.Komisaraitis, A.Buliuolis</t>
  </si>
  <si>
    <t>2:52,26</t>
  </si>
  <si>
    <t>Monika</t>
  </si>
  <si>
    <t>Vasiliauskaitė</t>
  </si>
  <si>
    <t>R.Vasiliauskas,R. Sausaitis</t>
  </si>
  <si>
    <t>2:24,10</t>
  </si>
  <si>
    <t>Šiuipytė</t>
  </si>
  <si>
    <t>1994-03-16</t>
  </si>
  <si>
    <t>R. Snarskienė</t>
  </si>
  <si>
    <t>2:25,14</t>
  </si>
  <si>
    <t>Iveta</t>
  </si>
  <si>
    <t>Gruodytė</t>
  </si>
  <si>
    <t>1991-04-13</t>
  </si>
  <si>
    <t>Kaunas, Utena</t>
  </si>
  <si>
    <t>A.Buliuolis, J.Kirilovienė</t>
  </si>
  <si>
    <t>2:24.99</t>
  </si>
  <si>
    <t>Rita</t>
  </si>
  <si>
    <t>Bitautaitė</t>
  </si>
  <si>
    <t>1989-11-04</t>
  </si>
  <si>
    <t>VOSC,LEU</t>
  </si>
  <si>
    <t>R. Sausaitis</t>
  </si>
  <si>
    <t>2:24,84</t>
  </si>
  <si>
    <t xml:space="preserve">Sandra </t>
  </si>
  <si>
    <t>Rudikaitė</t>
  </si>
  <si>
    <t>1993-03-09</t>
  </si>
  <si>
    <t>1:47,18(600m)</t>
  </si>
  <si>
    <t>Mašidlauskaitė</t>
  </si>
  <si>
    <t>1993-03-07</t>
  </si>
  <si>
    <t>1:50,77(600m)</t>
  </si>
  <si>
    <t>Zubkova</t>
  </si>
  <si>
    <t>1996-08-05</t>
  </si>
  <si>
    <t>G.Michniova</t>
  </si>
  <si>
    <t>3:17,60(1000m)</t>
  </si>
  <si>
    <t>Balčiauskaitė</t>
  </si>
  <si>
    <t>1989-03-10</t>
  </si>
  <si>
    <t>V.Kozlov, P.Žukienė</t>
  </si>
  <si>
    <t>2:17,14</t>
  </si>
  <si>
    <t>1992-03-23</t>
  </si>
  <si>
    <t>Panevėžys,Pasvalys</t>
  </si>
  <si>
    <t>A.Sniečkus, A.Suveizdis</t>
  </si>
  <si>
    <t>2:17,98</t>
  </si>
  <si>
    <t>Rasa</t>
  </si>
  <si>
    <t>Batulevičiūtė</t>
  </si>
  <si>
    <t>1991-01-09</t>
  </si>
  <si>
    <t>L.Juchnevičienė</t>
  </si>
  <si>
    <t>2:17,32</t>
  </si>
  <si>
    <t>Michejenko</t>
  </si>
  <si>
    <t>1983-09-19</t>
  </si>
  <si>
    <t>Klaipėda,Salantai</t>
  </si>
  <si>
    <t>2:19.82</t>
  </si>
  <si>
    <t>Laučiūtė</t>
  </si>
  <si>
    <t>1995-10-10</t>
  </si>
  <si>
    <t>2:23,59</t>
  </si>
  <si>
    <t>Aušra</t>
  </si>
  <si>
    <t>Jurgauskaitė</t>
  </si>
  <si>
    <t>1994-03-25</t>
  </si>
  <si>
    <t>M.Krakys</t>
  </si>
  <si>
    <t>1:44,12(600m)</t>
  </si>
  <si>
    <t>Vitalija</t>
  </si>
  <si>
    <t>Papinigytė</t>
  </si>
  <si>
    <t>1992-12-08</t>
  </si>
  <si>
    <t>1:43,37(600m)</t>
  </si>
  <si>
    <t>800 m bėgimas Vyrai</t>
  </si>
  <si>
    <t>Viktor</t>
  </si>
  <si>
    <t>Markovskij</t>
  </si>
  <si>
    <t>1994-03-03</t>
  </si>
  <si>
    <t>2:40,56(1000m)</t>
  </si>
  <si>
    <t>Eimantas</t>
  </si>
  <si>
    <t>Zopelis</t>
  </si>
  <si>
    <t>1995-11-21</t>
  </si>
  <si>
    <t>2:10,14</t>
  </si>
  <si>
    <t xml:space="preserve">Žukovskis </t>
  </si>
  <si>
    <t>1994-05-28</t>
  </si>
  <si>
    <t>2:06,52</t>
  </si>
  <si>
    <t>Darius</t>
  </si>
  <si>
    <t>Vyšniauskas</t>
  </si>
  <si>
    <t>1994-10-26</t>
  </si>
  <si>
    <t>2:09,87</t>
  </si>
  <si>
    <t>Lukas</t>
  </si>
  <si>
    <t>Čiurinskas</t>
  </si>
  <si>
    <t>1992-08-02</t>
  </si>
  <si>
    <t>L.Juchnevičienė, A.Kavaliauskas</t>
  </si>
  <si>
    <t>2:10,36</t>
  </si>
  <si>
    <t>Tomaš</t>
  </si>
  <si>
    <t xml:space="preserve">Simonovič </t>
  </si>
  <si>
    <t>1993-05-10</t>
  </si>
  <si>
    <t xml:space="preserve">Z. Zenkevičius </t>
  </si>
  <si>
    <t>2:18,06</t>
  </si>
  <si>
    <t>Andžej</t>
  </si>
  <si>
    <t xml:space="preserve">Juckevič </t>
  </si>
  <si>
    <t>1992-03-11</t>
  </si>
  <si>
    <t>1:36,98(600m)</t>
  </si>
  <si>
    <t>Modestas</t>
  </si>
  <si>
    <t xml:space="preserve">Dirsia </t>
  </si>
  <si>
    <t>1992-03-30</t>
  </si>
  <si>
    <r>
      <t xml:space="preserve">DQ </t>
    </r>
    <r>
      <rPr>
        <sz val="8"/>
        <rFont val="Times New Roman"/>
        <family val="1"/>
      </rPr>
      <t>(162.6)</t>
    </r>
  </si>
  <si>
    <t>2:08,89</t>
  </si>
  <si>
    <t>Žymantas</t>
  </si>
  <si>
    <t>Savickas</t>
  </si>
  <si>
    <t>1993-09-30</t>
  </si>
  <si>
    <t>2:00,57</t>
  </si>
  <si>
    <t>Kasparas</t>
  </si>
  <si>
    <t>Šaikus</t>
  </si>
  <si>
    <t>1990-10-03</t>
  </si>
  <si>
    <t>J.Armonienė</t>
  </si>
  <si>
    <t>2:04,75</t>
  </si>
  <si>
    <t>Donatas</t>
  </si>
  <si>
    <t>Adžgauskas</t>
  </si>
  <si>
    <t>1990-04-18</t>
  </si>
  <si>
    <t>2:01,17o</t>
  </si>
  <si>
    <t>Vismolekas</t>
  </si>
  <si>
    <t>1988-09-13</t>
  </si>
  <si>
    <t>V. Kučinskas</t>
  </si>
  <si>
    <t>1:29,49(600m)</t>
  </si>
  <si>
    <t>Balčiauskis</t>
  </si>
  <si>
    <t>1993-02-03</t>
  </si>
  <si>
    <t>1:28,94(600m)</t>
  </si>
  <si>
    <t>Baronėnas</t>
  </si>
  <si>
    <t>1996-09-27</t>
  </si>
  <si>
    <t>1:30,67(600m)</t>
  </si>
  <si>
    <t>Dominykas</t>
  </si>
  <si>
    <t>Ulickas</t>
  </si>
  <si>
    <t>1996-01-04</t>
  </si>
  <si>
    <t>2:04,42</t>
  </si>
  <si>
    <t>Petrauskas</t>
  </si>
  <si>
    <t>1:28,97(600m)</t>
  </si>
  <si>
    <t>Dalius</t>
  </si>
  <si>
    <t>Pavliukovičius</t>
  </si>
  <si>
    <t>1988-12-04</t>
  </si>
  <si>
    <t>VOSC,VGTU</t>
  </si>
  <si>
    <t>1:56,86</t>
  </si>
  <si>
    <t>Edikas</t>
  </si>
  <si>
    <t>Jurgutis</t>
  </si>
  <si>
    <t>1992-01-03</t>
  </si>
  <si>
    <t>"Ritmas"</t>
  </si>
  <si>
    <t>R.Simoneit</t>
  </si>
  <si>
    <t>1:26,85(600m)</t>
  </si>
  <si>
    <t>Striokas</t>
  </si>
  <si>
    <t>1991-01-26</t>
  </si>
  <si>
    <t>Vilnius,Vilkaviškis</t>
  </si>
  <si>
    <t>J.Garalevičius,M.Saldukaitis</t>
  </si>
  <si>
    <t>1:57,92</t>
  </si>
  <si>
    <t>Dariuš</t>
  </si>
  <si>
    <t xml:space="preserve">Verkovski </t>
  </si>
  <si>
    <t>1992-03-08</t>
  </si>
  <si>
    <t>1:59,90</t>
  </si>
  <si>
    <t>Rumbutis</t>
  </si>
  <si>
    <t>1994-09-12</t>
  </si>
  <si>
    <t>1:27,23(600m)</t>
  </si>
  <si>
    <t>Erikas</t>
  </si>
  <si>
    <t>Šimčikas</t>
  </si>
  <si>
    <t>1992-08-10</t>
  </si>
  <si>
    <t>1:27,89(600m)</t>
  </si>
  <si>
    <t>Ignas</t>
  </si>
  <si>
    <t>Kirstukas</t>
  </si>
  <si>
    <t>1993-12-20</t>
  </si>
  <si>
    <t>1:27,34(600m)</t>
  </si>
  <si>
    <t>400 m bėgimas Moterys</t>
  </si>
  <si>
    <t>bėgimas iš 7</t>
  </si>
  <si>
    <t>Jurgita</t>
  </si>
  <si>
    <t>Norkutė</t>
  </si>
  <si>
    <t>1988-06-19</t>
  </si>
  <si>
    <t xml:space="preserve"> E.Karaškienė</t>
  </si>
  <si>
    <t>1:04,92</t>
  </si>
  <si>
    <t>Bučytė</t>
  </si>
  <si>
    <t>1994-01-21</t>
  </si>
  <si>
    <t>1:52,07(600m)</t>
  </si>
  <si>
    <t>Gražina</t>
  </si>
  <si>
    <t xml:space="preserve">Korovaičikaitė </t>
  </si>
  <si>
    <t>1993-12-19</t>
  </si>
  <si>
    <t>1:54,67(600m)</t>
  </si>
  <si>
    <t>Marija</t>
  </si>
  <si>
    <t>Laurinavičiūtė</t>
  </si>
  <si>
    <t>1992-07-09</t>
  </si>
  <si>
    <t>LAK</t>
  </si>
  <si>
    <t>St. Kašinskas</t>
  </si>
  <si>
    <t>1991-11-27</t>
  </si>
  <si>
    <t>Šiauliai ind.-Pasvalys</t>
  </si>
  <si>
    <t>L. Maceika, E. Žilys</t>
  </si>
  <si>
    <t>Riškutė</t>
  </si>
  <si>
    <t>1992-11-23</t>
  </si>
  <si>
    <t>47,68(300m)</t>
  </si>
  <si>
    <t>Daumantė</t>
  </si>
  <si>
    <t>Pockevičiūtė</t>
  </si>
  <si>
    <t>1996-06-06</t>
  </si>
  <si>
    <t>V. Šmidtas,R. Sausaitis</t>
  </si>
  <si>
    <t>1:03,77</t>
  </si>
  <si>
    <t>Jolita</t>
  </si>
  <si>
    <t>1:03,62</t>
  </si>
  <si>
    <t>Puidokaitė</t>
  </si>
  <si>
    <t>1995-10-26</t>
  </si>
  <si>
    <t>Klaipėda  ind.</t>
  </si>
  <si>
    <t>1:04,46</t>
  </si>
  <si>
    <t>Januševskaja</t>
  </si>
  <si>
    <t>1994-11-29</t>
  </si>
  <si>
    <t>Aitvaras ind.</t>
  </si>
  <si>
    <t>46,14(300m)</t>
  </si>
  <si>
    <t>Emilija</t>
  </si>
  <si>
    <t>Rudytė</t>
  </si>
  <si>
    <t>1996-08-13</t>
  </si>
  <si>
    <t xml:space="preserve">I.Jefimova </t>
  </si>
  <si>
    <t>1:01,56</t>
  </si>
  <si>
    <t>Malkevičiūtė</t>
  </si>
  <si>
    <t>1990-11-15</t>
  </si>
  <si>
    <t>1:02,67</t>
  </si>
  <si>
    <t>Trumpaitė</t>
  </si>
  <si>
    <t>1995-07-19</t>
  </si>
  <si>
    <t>1:03,43</t>
  </si>
  <si>
    <t>Jasevičiūtė</t>
  </si>
  <si>
    <t>1995-11-01</t>
  </si>
  <si>
    <t>"Žvaigždė"</t>
  </si>
  <si>
    <t>A.Dobregienė</t>
  </si>
  <si>
    <t>45,86(300m)</t>
  </si>
  <si>
    <t>Abramavičiūtė</t>
  </si>
  <si>
    <t>1991-08-02</t>
  </si>
  <si>
    <t>1:00,61</t>
  </si>
  <si>
    <t>Jūratė</t>
  </si>
  <si>
    <t>Vaišnoraitė</t>
  </si>
  <si>
    <t>1991-05-08</t>
  </si>
  <si>
    <t>1:01,07</t>
  </si>
  <si>
    <t>Karolina</t>
  </si>
  <si>
    <t>Strakovska</t>
  </si>
  <si>
    <t>1994-04-25</t>
  </si>
  <si>
    <t>1:00.22</t>
  </si>
  <si>
    <t>Rastenytė</t>
  </si>
  <si>
    <t>45,85(300m)</t>
  </si>
  <si>
    <t>Ganytė</t>
  </si>
  <si>
    <t>1994-09-17</t>
  </si>
  <si>
    <t>1:00,52</t>
  </si>
  <si>
    <t>44,15(300m)</t>
  </si>
  <si>
    <t>Vilimaitė</t>
  </si>
  <si>
    <t>1992-05-25</t>
  </si>
  <si>
    <t>A.,J. Stanislovaičiai, A.Dobregienė</t>
  </si>
  <si>
    <t>45,32(300m)</t>
  </si>
  <si>
    <t>Petronaitytė</t>
  </si>
  <si>
    <t>1994-12-28</t>
  </si>
  <si>
    <r>
      <t xml:space="preserve">DQ </t>
    </r>
    <r>
      <rPr>
        <sz val="8"/>
        <rFont val="Times New Roman"/>
        <family val="1"/>
      </rPr>
      <t>(163.3)</t>
    </r>
  </si>
  <si>
    <t>D. Maceikienė</t>
  </si>
  <si>
    <t>42,94(300m)</t>
  </si>
  <si>
    <t>Modesta Justė</t>
  </si>
  <si>
    <t>Morauskaitė</t>
  </si>
  <si>
    <t>1995-10-02</t>
  </si>
  <si>
    <t>I.Jefimova</t>
  </si>
  <si>
    <t>55,55o</t>
  </si>
  <si>
    <t>Eva</t>
  </si>
  <si>
    <t>Misiūnaitė</t>
  </si>
  <si>
    <t>1991-12-04</t>
  </si>
  <si>
    <t>Kaunas,Šiauliai</t>
  </si>
  <si>
    <t>V. Žiedienė, A. Gavėnas</t>
  </si>
  <si>
    <t>40,29(300m)</t>
  </si>
  <si>
    <t>Vlada</t>
  </si>
  <si>
    <t>Musvydaitė-Baranauskienė</t>
  </si>
  <si>
    <t>1983-08-23</t>
  </si>
  <si>
    <t>P.Žukienė</t>
  </si>
  <si>
    <t>Šuolis į aukštį Vyrai</t>
  </si>
  <si>
    <t>1.90</t>
  </si>
  <si>
    <t>1.95</t>
  </si>
  <si>
    <t>2.00</t>
  </si>
  <si>
    <t>2.05</t>
  </si>
  <si>
    <t>2.10</t>
  </si>
  <si>
    <t>2.15</t>
  </si>
  <si>
    <t>2.20</t>
  </si>
  <si>
    <t>2.25</t>
  </si>
  <si>
    <t xml:space="preserve">         Raivydas</t>
  </si>
  <si>
    <t>Stanys</t>
  </si>
  <si>
    <t>1987-02-03</t>
  </si>
  <si>
    <t>Seiranas</t>
  </si>
  <si>
    <t>Puščius</t>
  </si>
  <si>
    <t>1990-10-26</t>
  </si>
  <si>
    <t>A.Baranauskas</t>
  </si>
  <si>
    <t>Mantvydas</t>
  </si>
  <si>
    <t>Ambraziejus</t>
  </si>
  <si>
    <t>1986-02-16</t>
  </si>
  <si>
    <t>K.Šapka,O.Živilaitė</t>
  </si>
  <si>
    <t>Viktoras</t>
  </si>
  <si>
    <t>Vaitkevičius</t>
  </si>
  <si>
    <t>1990-05-18</t>
  </si>
  <si>
    <t>Rimantas</t>
  </si>
  <si>
    <t>Mėlinis</t>
  </si>
  <si>
    <t>1988-06-03</t>
  </si>
  <si>
    <t>K. Šapka, E. Petrokas</t>
  </si>
  <si>
    <t>Saulevičius</t>
  </si>
  <si>
    <t>1990-09-28</t>
  </si>
  <si>
    <t>V.Šilinskas, J.Tribė</t>
  </si>
  <si>
    <t>Vladislavs</t>
  </si>
  <si>
    <t>Prosmickis</t>
  </si>
  <si>
    <t>1990-07-28</t>
  </si>
  <si>
    <t>Jelgava SC</t>
  </si>
  <si>
    <t>L.Nagle</t>
  </si>
  <si>
    <t>Rudis</t>
  </si>
  <si>
    <t>1990-07-13</t>
  </si>
  <si>
    <t>Ernestas</t>
  </si>
  <si>
    <t>Raudys</t>
  </si>
  <si>
    <t>1992-03-07</t>
  </si>
  <si>
    <t>400 m bėgimas Vyrai</t>
  </si>
  <si>
    <t>bėgimas iš 10</t>
  </si>
  <si>
    <t>Didikas</t>
  </si>
  <si>
    <t>1984-10-15</t>
  </si>
  <si>
    <t>Miroslav</t>
  </si>
  <si>
    <t>Trecevič</t>
  </si>
  <si>
    <t>1996-05-27</t>
  </si>
  <si>
    <t>41,86(300m)</t>
  </si>
  <si>
    <t>Putrius</t>
  </si>
  <si>
    <t>1994-10-29</t>
  </si>
  <si>
    <t>44,16(300m)</t>
  </si>
  <si>
    <t>Vilius</t>
  </si>
  <si>
    <t>Jaujininkas</t>
  </si>
  <si>
    <t>1992-02-23</t>
  </si>
  <si>
    <t>R.Bindokienė,P.Žukienė</t>
  </si>
  <si>
    <t>Imbrasas</t>
  </si>
  <si>
    <t>1995-03-02</t>
  </si>
  <si>
    <t>Panevėžys ind.</t>
  </si>
  <si>
    <t>Tomas</t>
  </si>
  <si>
    <t>Oleinikas</t>
  </si>
  <si>
    <t>40,63(300m)</t>
  </si>
  <si>
    <t>Laurynas</t>
  </si>
  <si>
    <t>1996-02-16</t>
  </si>
  <si>
    <t>Klaipėdos r.  ind.</t>
  </si>
  <si>
    <t>44,55(300m)</t>
  </si>
  <si>
    <t>Žuolys</t>
  </si>
  <si>
    <t>1984-06-27</t>
  </si>
  <si>
    <t>Gediminas</t>
  </si>
  <si>
    <t>Uždavinys</t>
  </si>
  <si>
    <t>1990-10-07</t>
  </si>
  <si>
    <t>38,96(300m)</t>
  </si>
  <si>
    <t>Evaldas</t>
  </si>
  <si>
    <t>Ščiuka</t>
  </si>
  <si>
    <t>P.Žukienė, A.Dobregienė</t>
  </si>
  <si>
    <t>Daškevičius</t>
  </si>
  <si>
    <t>1992-10-06</t>
  </si>
  <si>
    <t>,,Vėjas"</t>
  </si>
  <si>
    <t>N.Sabaliauskienė,D.Jankauskaitė</t>
  </si>
  <si>
    <t>Rutkauskas</t>
  </si>
  <si>
    <t>1993-02-08</t>
  </si>
  <si>
    <t>Edvinas</t>
  </si>
  <si>
    <t>Milašius</t>
  </si>
  <si>
    <t>P. Šaučikovas</t>
  </si>
  <si>
    <t>Nikolajus</t>
  </si>
  <si>
    <t>Medvedevas</t>
  </si>
  <si>
    <t>1987-10-28</t>
  </si>
  <si>
    <t>38,19(300m)</t>
  </si>
  <si>
    <t>Laimis</t>
  </si>
  <si>
    <t>Paulavičius</t>
  </si>
  <si>
    <t>Z.Gleveckienė</t>
  </si>
  <si>
    <t>Klimas</t>
  </si>
  <si>
    <t>1994-04-11</t>
  </si>
  <si>
    <t>Dalikas</t>
  </si>
  <si>
    <t>1982-12-26</t>
  </si>
  <si>
    <t>Aivaras</t>
  </si>
  <si>
    <t>Bulnis</t>
  </si>
  <si>
    <t>1995-07-24</t>
  </si>
  <si>
    <t>Andrejs</t>
  </si>
  <si>
    <t>Romanivs</t>
  </si>
  <si>
    <t>1988-11-28</t>
  </si>
  <si>
    <t>A.Cirulis</t>
  </si>
  <si>
    <t>Olegas</t>
  </si>
  <si>
    <t>Fakejevas</t>
  </si>
  <si>
    <t>1991-03-24</t>
  </si>
  <si>
    <t>K.Šapka</t>
  </si>
  <si>
    <t>50,12o</t>
  </si>
  <si>
    <t>Aleksandras</t>
  </si>
  <si>
    <t>Malyško</t>
  </si>
  <si>
    <t>1987-07-20</t>
  </si>
  <si>
    <t>51,36o</t>
  </si>
  <si>
    <t>Rokas</t>
  </si>
  <si>
    <t>Pacevičius</t>
  </si>
  <si>
    <t>1995-05-10</t>
  </si>
  <si>
    <t>Kaunas  ind.</t>
  </si>
  <si>
    <t>G.Šerėnienė</t>
  </si>
  <si>
    <t>Žilvinas</t>
  </si>
  <si>
    <t>Adomavičius</t>
  </si>
  <si>
    <t>1985-07-01</t>
  </si>
  <si>
    <t>J.,A. Stanislovaičiai</t>
  </si>
  <si>
    <t>37,10(300m)</t>
  </si>
  <si>
    <t>Edgars</t>
  </si>
  <si>
    <t>Brodinš</t>
  </si>
  <si>
    <t>1986-01-21</t>
  </si>
  <si>
    <t>36,98(300m)</t>
  </si>
  <si>
    <t>8</t>
  </si>
  <si>
    <t>Renars</t>
  </si>
  <si>
    <t>Stepinš</t>
  </si>
  <si>
    <t>1992-08-09</t>
  </si>
  <si>
    <t>SK Rezekne</t>
  </si>
  <si>
    <t>M.Lūse,I.Cipruss</t>
  </si>
  <si>
    <t>35,66(300m)</t>
  </si>
  <si>
    <t>36,54(300m)</t>
  </si>
  <si>
    <t>Rainys</t>
  </si>
  <si>
    <t>1993-07-30</t>
  </si>
  <si>
    <t>9</t>
  </si>
  <si>
    <t>Janis</t>
  </si>
  <si>
    <t>Baltuss</t>
  </si>
  <si>
    <t>1991-06-26</t>
  </si>
  <si>
    <t>Kučinskas</t>
  </si>
  <si>
    <t>1990-01-11</t>
  </si>
  <si>
    <t>35,24(300m)</t>
  </si>
  <si>
    <t>Girts</t>
  </si>
  <si>
    <t>Dubinskis</t>
  </si>
  <si>
    <t>1993-01-04</t>
  </si>
  <si>
    <t>V.Belikovs</t>
  </si>
  <si>
    <t>10</t>
  </si>
  <si>
    <t>Stanislav</t>
  </si>
  <si>
    <t>Melnykov</t>
  </si>
  <si>
    <t>1987-02-26</t>
  </si>
  <si>
    <t>Ukraina</t>
  </si>
  <si>
    <t>Vitalij</t>
  </si>
  <si>
    <t>Kozlov</t>
  </si>
  <si>
    <t>1987-03-05</t>
  </si>
  <si>
    <t>P. Žukienė</t>
  </si>
  <si>
    <t>Andris</t>
  </si>
  <si>
    <t>Udris</t>
  </si>
  <si>
    <t>1989-04-30</t>
  </si>
  <si>
    <t>1 lapas iš 2</t>
  </si>
  <si>
    <t>2 lapas iš 2</t>
  </si>
  <si>
    <t>60 m bėgimas Moterys</t>
  </si>
  <si>
    <t>bėgimas iš 4</t>
  </si>
  <si>
    <t>Dobilė</t>
  </si>
  <si>
    <t>Minkutė</t>
  </si>
  <si>
    <t>1995-07-28</t>
  </si>
  <si>
    <t>Kaunas ind.</t>
  </si>
  <si>
    <t>A.,J.Stanislovaičiai</t>
  </si>
  <si>
    <t>Kolunova</t>
  </si>
  <si>
    <t>1993-02-07</t>
  </si>
  <si>
    <t>SS Jūrmala</t>
  </si>
  <si>
    <t>M.Lūse,A.Titovs</t>
  </si>
  <si>
    <t>Silvestra</t>
  </si>
  <si>
    <t>Malinauskaitė</t>
  </si>
  <si>
    <t>1990-03-21</t>
  </si>
  <si>
    <t>Marlena</t>
  </si>
  <si>
    <t>Reimane</t>
  </si>
  <si>
    <t>1987-11-23</t>
  </si>
  <si>
    <t>Deliautaitė</t>
  </si>
  <si>
    <t>1995-08-09</t>
  </si>
  <si>
    <t>Klaipėda,Kretinga ind.</t>
  </si>
  <si>
    <t>I.Michejenko,R.J.Beržinskai</t>
  </si>
  <si>
    <t>Viktorija</t>
  </si>
  <si>
    <t>Vernickaitė</t>
  </si>
  <si>
    <t>1994-07-06</t>
  </si>
  <si>
    <t>Raimonda</t>
  </si>
  <si>
    <t>Meidutė</t>
  </si>
  <si>
    <t>1993-04-23</t>
  </si>
  <si>
    <t xml:space="preserve">A.J.Stanislovaičiai, A.Kaušylas  
 </t>
  </si>
  <si>
    <t>Grinčikaitė</t>
  </si>
  <si>
    <t>Pašakinskaitė</t>
  </si>
  <si>
    <t>1995-09-09</t>
  </si>
  <si>
    <t>Tamošiūnaitė</t>
  </si>
  <si>
    <t>1991-08-08</t>
  </si>
  <si>
    <t>Kornelija</t>
  </si>
  <si>
    <t>Veiknytė</t>
  </si>
  <si>
    <t>1996-01-25</t>
  </si>
  <si>
    <t>Silva</t>
  </si>
  <si>
    <t>Pesackaitė</t>
  </si>
  <si>
    <t>1988-04-07</t>
  </si>
  <si>
    <t>Džavachidis</t>
  </si>
  <si>
    <t>1992-12-30</t>
  </si>
  <si>
    <t>1991-02-03</t>
  </si>
  <si>
    <t>Šarūnė</t>
  </si>
  <si>
    <t>Luckaitė</t>
  </si>
  <si>
    <t>1994-10-21</t>
  </si>
  <si>
    <t>Lipeckaja</t>
  </si>
  <si>
    <t>1996-10-08</t>
  </si>
  <si>
    <t>Jekaterina</t>
  </si>
  <si>
    <t>Čekele</t>
  </si>
  <si>
    <t>1984-05-24</t>
  </si>
  <si>
    <t>A.Titovs</t>
  </si>
  <si>
    <t>Lelde</t>
  </si>
  <si>
    <t>Krūmina</t>
  </si>
  <si>
    <t>1990-11-28</t>
  </si>
  <si>
    <t>3000 m bėgimas Vyrai</t>
  </si>
  <si>
    <t>Beržanskis</t>
  </si>
  <si>
    <t>1989-01-12</t>
  </si>
  <si>
    <t>Juknevičius</t>
  </si>
  <si>
    <t>1992-02-24</t>
  </si>
  <si>
    <t>Šiauliai,Pakruojis</t>
  </si>
  <si>
    <t>R.Drazdauskaitė A.Macevičius</t>
  </si>
  <si>
    <t>9.01,43</t>
  </si>
  <si>
    <t>Viršilas</t>
  </si>
  <si>
    <t>1986-04-08</t>
  </si>
  <si>
    <t>A.Kazlauskas</t>
  </si>
  <si>
    <t>8:48.83</t>
  </si>
  <si>
    <t>Diliūnas</t>
  </si>
  <si>
    <t>1984-07-27</t>
  </si>
  <si>
    <t>Pakruojis,Šiauliai</t>
  </si>
  <si>
    <t>A.Macevičius Č.Kundrotas</t>
  </si>
  <si>
    <t>8.44,46</t>
  </si>
  <si>
    <t>Valdas</t>
  </si>
  <si>
    <t>Dopolskas</t>
  </si>
  <si>
    <t>1992-04-30</t>
  </si>
  <si>
    <t>V. Gražys, R.Sausaitis</t>
  </si>
  <si>
    <t>4:07,50(1500m)</t>
  </si>
  <si>
    <t>Beliūnas</t>
  </si>
  <si>
    <t>1986-08-19</t>
  </si>
  <si>
    <t>F.O.C.U.S running</t>
  </si>
  <si>
    <t>P.Rakštikas</t>
  </si>
  <si>
    <t>8:48,53</t>
  </si>
  <si>
    <t>Kęstutis</t>
  </si>
  <si>
    <t>Jankūnas</t>
  </si>
  <si>
    <t>1986-07-14</t>
  </si>
  <si>
    <t>9:10,60</t>
  </si>
  <si>
    <t>Sabaliauskas</t>
  </si>
  <si>
    <t>1986-06-24</t>
  </si>
  <si>
    <t>F.O.C.U.S Running</t>
  </si>
  <si>
    <t>Meška</t>
  </si>
  <si>
    <t>1987-08-21</t>
  </si>
  <si>
    <t>E. Suveizdis, Z. Balčiauskas</t>
  </si>
  <si>
    <t>Kavaliauskas</t>
  </si>
  <si>
    <t>1990-11-02</t>
  </si>
  <si>
    <t>Šviesos kariai</t>
  </si>
  <si>
    <t>9:21,21</t>
  </si>
  <si>
    <t>Bieliūnas</t>
  </si>
  <si>
    <t>1991-01-18</t>
  </si>
  <si>
    <t>Marijampolė,Vilnius</t>
  </si>
  <si>
    <t>J.Garalevičius, V.Komisaraitis</t>
  </si>
  <si>
    <t>9:15,71</t>
  </si>
  <si>
    <t>Simas</t>
  </si>
  <si>
    <t>Bertašius</t>
  </si>
  <si>
    <t>1993-10-31</t>
  </si>
  <si>
    <t>9:26,87</t>
  </si>
  <si>
    <t>Baškys</t>
  </si>
  <si>
    <t>1992-12-18</t>
  </si>
  <si>
    <t>9:27,27</t>
  </si>
  <si>
    <t>Vaidas</t>
  </si>
  <si>
    <t>Davidavičius</t>
  </si>
  <si>
    <t>1993-01-21</t>
  </si>
  <si>
    <t>9:19,97</t>
  </si>
  <si>
    <t>Siaurusevičius</t>
  </si>
  <si>
    <t>1993-10-26</t>
  </si>
  <si>
    <t>9:30,65</t>
  </si>
  <si>
    <t>Lelis</t>
  </si>
  <si>
    <t>1991-06-16</t>
  </si>
  <si>
    <t>E. Suveizdis, A. Buliuolis</t>
  </si>
  <si>
    <t>9:36,06</t>
  </si>
  <si>
    <t>Saulius</t>
  </si>
  <si>
    <t>Valalis</t>
  </si>
  <si>
    <t>1990-01-23</t>
  </si>
  <si>
    <t>Vilnius, Druskininkai</t>
  </si>
  <si>
    <t>VOSC, DSC</t>
  </si>
  <si>
    <t>"Vilniaus Baltai"ind.</t>
  </si>
  <si>
    <t>R. Sausaitis,K.Jezepčikas</t>
  </si>
  <si>
    <t>9:37,89</t>
  </si>
  <si>
    <t>60 m bėgimas Vyrai</t>
  </si>
  <si>
    <t>bėgimas iš 8</t>
  </si>
  <si>
    <t>Domantas</t>
  </si>
  <si>
    <t>Žalga</t>
  </si>
  <si>
    <t>1993-03-24</t>
  </si>
  <si>
    <t>Semčenko</t>
  </si>
  <si>
    <t>1982-11-02</t>
  </si>
  <si>
    <t>Ruslanas</t>
  </si>
  <si>
    <t>1988-06-15</t>
  </si>
  <si>
    <t>Ramūnas</t>
  </si>
  <si>
    <t>Vasiliauskas</t>
  </si>
  <si>
    <t>1994-06-08</t>
  </si>
  <si>
    <t>"Nikė" ind.</t>
  </si>
  <si>
    <t>1992-04-20</t>
  </si>
  <si>
    <t>Minkevičius</t>
  </si>
  <si>
    <t>1994-07-05</t>
  </si>
  <si>
    <t>Ibianskas</t>
  </si>
  <si>
    <t>1990-10-23</t>
  </si>
  <si>
    <t>Matas</t>
  </si>
  <si>
    <t>Galdikas</t>
  </si>
  <si>
    <t>1992-02-21</t>
  </si>
  <si>
    <t>"COSMA" 3</t>
  </si>
  <si>
    <t>Lesnickas</t>
  </si>
  <si>
    <t>1989-02-19</t>
  </si>
  <si>
    <t>E. Suveizdis, A.J. Stanislovaičiai</t>
  </si>
  <si>
    <t>Pagalys</t>
  </si>
  <si>
    <t>1994-12-15</t>
  </si>
  <si>
    <t>Bagdonas</t>
  </si>
  <si>
    <t>1993-06-05</t>
  </si>
  <si>
    <t>V. Šmidtas</t>
  </si>
  <si>
    <t>Martas</t>
  </si>
  <si>
    <t>Skrabulis</t>
  </si>
  <si>
    <t>1989-09-18</t>
  </si>
  <si>
    <t>D.Skirmantienė, J.,A.Stanislovaičiai</t>
  </si>
  <si>
    <t>Gaudutis</t>
  </si>
  <si>
    <t>1992-11-02</t>
  </si>
  <si>
    <t>Reinis</t>
  </si>
  <si>
    <t>Kreipans</t>
  </si>
  <si>
    <t>1994-03-22</t>
  </si>
  <si>
    <t>Vitonis</t>
  </si>
  <si>
    <t>A.Gavėnas,V.Čereška</t>
  </si>
  <si>
    <t>Marcinkus</t>
  </si>
  <si>
    <t>1994-06-20</t>
  </si>
  <si>
    <t>Povilas</t>
  </si>
  <si>
    <t>Čepukoitis</t>
  </si>
  <si>
    <t>1994-05-15</t>
  </si>
  <si>
    <t>D.Skirmantienė, H.Statkus</t>
  </si>
  <si>
    <t>Rytis</t>
  </si>
  <si>
    <t>Sakalauskas</t>
  </si>
  <si>
    <t>1987-06-27</t>
  </si>
  <si>
    <t>Deimantas</t>
  </si>
  <si>
    <t>Špučys</t>
  </si>
  <si>
    <t>1991-04-19</t>
  </si>
  <si>
    <t>Pranckevičius</t>
  </si>
  <si>
    <t>1989-07-12</t>
  </si>
  <si>
    <t>Karpuška</t>
  </si>
  <si>
    <t>1993-03-10</t>
  </si>
  <si>
    <t>Lukošius</t>
  </si>
  <si>
    <t>1995-04-12</t>
  </si>
  <si>
    <t xml:space="preserve">"Šuolis" </t>
  </si>
  <si>
    <t>Elvijs</t>
  </si>
  <si>
    <t>Misans</t>
  </si>
  <si>
    <t>1989-04-08</t>
  </si>
  <si>
    <t>Rupeika</t>
  </si>
  <si>
    <t>1992-09-10</t>
  </si>
  <si>
    <t>D.Skirmantienė, A.Ulinskas</t>
  </si>
  <si>
    <t>Mikėnas</t>
  </si>
  <si>
    <t>1996-10-03</t>
  </si>
  <si>
    <t>Kostas</t>
  </si>
  <si>
    <t>1992-08-04</t>
  </si>
  <si>
    <t>Mitrikevičius</t>
  </si>
  <si>
    <t>1992-04-17</t>
  </si>
  <si>
    <t>Norvilas</t>
  </si>
  <si>
    <t>1993-10-20</t>
  </si>
  <si>
    <t>R.Zabulionis</t>
  </si>
  <si>
    <t>Naglis</t>
  </si>
  <si>
    <t>Skirmantas</t>
  </si>
  <si>
    <t>Virpša</t>
  </si>
  <si>
    <t>Bendoraitis</t>
  </si>
  <si>
    <t>1992-06-12</t>
  </si>
  <si>
    <t>E.Karaškienė, V.Giedraitis</t>
  </si>
  <si>
    <t xml:space="preserve">          Egidijus</t>
  </si>
  <si>
    <t>1987-09-01</t>
  </si>
  <si>
    <t>Titas</t>
  </si>
  <si>
    <t>Lukauskas</t>
  </si>
  <si>
    <t>1994-06-02</t>
  </si>
  <si>
    <t>Bitkevičius</t>
  </si>
  <si>
    <t>1989-10-27</t>
  </si>
  <si>
    <t>Šuliauskas</t>
  </si>
  <si>
    <t>1990-03-12</t>
  </si>
  <si>
    <t>"Atletas"</t>
  </si>
  <si>
    <t>Sližauskas</t>
  </si>
  <si>
    <t>Česnelis</t>
  </si>
  <si>
    <t>1995-08-19</t>
  </si>
  <si>
    <t>R.Jakubauskas</t>
  </si>
  <si>
    <t>Duoblys</t>
  </si>
  <si>
    <t>1992-11-03</t>
  </si>
  <si>
    <t xml:space="preserve">J.Martinkus </t>
  </si>
  <si>
    <t>Poteliūnas</t>
  </si>
  <si>
    <t>1996-01-02</t>
  </si>
  <si>
    <t>P.Poteliūnas, L.Juchnevičienė</t>
  </si>
  <si>
    <t>Robertas</t>
  </si>
  <si>
    <t>Sičiovas</t>
  </si>
  <si>
    <t>1994-09-10</t>
  </si>
  <si>
    <t>"Beržyno žiogelis"ind.</t>
  </si>
  <si>
    <t>Finalas A</t>
  </si>
  <si>
    <t>Finalas B</t>
  </si>
  <si>
    <t>LIETUVOS LENGVOSIOS ATLETIKOS FEDERACIJOS ATVIROS TAURĖS VARŽYBOS</t>
  </si>
  <si>
    <t>13</t>
  </si>
  <si>
    <t>14</t>
  </si>
  <si>
    <t>15</t>
  </si>
  <si>
    <t>16</t>
  </si>
  <si>
    <t>17</t>
  </si>
  <si>
    <t>18</t>
  </si>
  <si>
    <t>19</t>
  </si>
  <si>
    <t>20</t>
  </si>
  <si>
    <t>Šuolis į tolį Vyrai</t>
  </si>
  <si>
    <t>Rudys</t>
  </si>
  <si>
    <t>1985-11-15</t>
  </si>
  <si>
    <t>Vadeikis</t>
  </si>
  <si>
    <t>1989-08-02</t>
  </si>
  <si>
    <t>Barvainas</t>
  </si>
  <si>
    <t>Gytis</t>
  </si>
  <si>
    <t>Daukša</t>
  </si>
  <si>
    <t>1991-08-17</t>
  </si>
  <si>
    <t>A. Gavelytė</t>
  </si>
  <si>
    <t>Niūniava</t>
  </si>
  <si>
    <t>J.Tribė</t>
  </si>
  <si>
    <t>Prušinskas</t>
  </si>
  <si>
    <t>1995-07-15</t>
  </si>
  <si>
    <t>Šiauliai ind.,Elektrėnai</t>
  </si>
  <si>
    <t>J.Baikštienė,T.Skalikas,R.Voronkova</t>
  </si>
  <si>
    <t>Šimkus</t>
  </si>
  <si>
    <t>1993-04-24</t>
  </si>
  <si>
    <t>Margelis</t>
  </si>
  <si>
    <t>1990-10-25</t>
  </si>
  <si>
    <t>Vilnius,Alytus</t>
  </si>
  <si>
    <t>K.Šapka,V.Šmidtas</t>
  </si>
  <si>
    <t>Žukas</t>
  </si>
  <si>
    <t>1994-01-04</t>
  </si>
  <si>
    <t>Čupkovas</t>
  </si>
  <si>
    <t>A.Gavelytė</t>
  </si>
  <si>
    <t>Butkus</t>
  </si>
  <si>
    <t>Chrapačas</t>
  </si>
  <si>
    <t>1989-11-16</t>
  </si>
  <si>
    <t>VPU</t>
  </si>
  <si>
    <t>"Šviesa"</t>
  </si>
  <si>
    <t>J.Šakovič</t>
  </si>
  <si>
    <t>Kocius</t>
  </si>
  <si>
    <t>Pleskevičius</t>
  </si>
  <si>
    <t>1996-04-01</t>
  </si>
  <si>
    <t>Vaišvila</t>
  </si>
  <si>
    <t>11</t>
  </si>
  <si>
    <t>12</t>
  </si>
  <si>
    <t>32218</t>
  </si>
  <si>
    <t>16621</t>
  </si>
  <si>
    <t>11935</t>
  </si>
  <si>
    <t>4103</t>
  </si>
  <si>
    <t>708</t>
  </si>
  <si>
    <t>"Sostinės Olimpas"</t>
  </si>
  <si>
    <t>1987-05-03</t>
  </si>
  <si>
    <t>32875</t>
  </si>
  <si>
    <t>Midlongas</t>
  </si>
  <si>
    <t xml:space="preserve">Panevėžys,Pakruojis </t>
  </si>
  <si>
    <t>K.Šaulys, A.Macevičius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</si>
</sst>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m:ss.00"/>
    <numFmt numFmtId="167" formatCode="&quot;Taip&quot;;&quot;Taip&quot;;&quot;Ne&quot;"/>
    <numFmt numFmtId="168" formatCode="&quot;Teisinga&quot;;&quot;Teisinga&quot;;&quot;Klaidinga&quot;"/>
    <numFmt numFmtId="169" formatCode="[$€-2]\ ###,000_);[Red]\([$€-2]\ ###,000\)"/>
    <numFmt numFmtId="170" formatCode="0.0"/>
    <numFmt numFmtId="171" formatCode="mm:ss.00"/>
    <numFmt numFmtId="172" formatCode="yyyy/mm/dd;@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0.0000"/>
    <numFmt numFmtId="183" formatCode="0.0000000"/>
    <numFmt numFmtId="184" formatCode="0.000000"/>
    <numFmt numFmtId="185" formatCode="0.00000"/>
    <numFmt numFmtId="186" formatCode="[$-409]dddd\,\ mmmm\ dd\,\ yyyy"/>
    <numFmt numFmtId="187" formatCode="[$-409]h:mm:ss\ AM/PM"/>
    <numFmt numFmtId="188" formatCode="0.00;[Red]0.00"/>
    <numFmt numFmtId="189" formatCode="0.00_ ;\-0.00\ 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yy/mm/dd"/>
    <numFmt numFmtId="195" formatCode="#,##0&quot;р.&quot;;\-#,##0&quot;р.&quot;"/>
    <numFmt numFmtId="196" formatCode="#,##0&quot;р.&quot;;[Red]\-#,##0&quot;р.&quot;"/>
    <numFmt numFmtId="197" formatCode="#,##0.00&quot;р.&quot;;\-#,##0.00&quot;р.&quot;"/>
    <numFmt numFmtId="198" formatCode="#,##0.00&quot;р.&quot;;[Red]\-#,##0.00&quot;р.&quot;"/>
    <numFmt numFmtId="199" formatCode="_-* #,##0&quot;р.&quot;_-;\-* #,##0&quot;р.&quot;_-;_-* &quot;-&quot;&quot;р.&quot;_-;_-@_-"/>
    <numFmt numFmtId="200" formatCode="_-* #,##0_р_._-;\-* #,##0_р_._-;_-* &quot;-&quot;_р_._-;_-@_-"/>
    <numFmt numFmtId="201" formatCode="_-* #,##0.00&quot;р.&quot;_-;\-* #,##0.00&quot;р.&quot;_-;_-* &quot;-&quot;??&quot;р.&quot;_-;_-@_-"/>
    <numFmt numFmtId="202" formatCode="_-* #,##0.00_р_._-;\-* #,##0.00_р_._-;_-* &quot;-&quot;??_р_._-;_-@_-"/>
    <numFmt numFmtId="203" formatCode="[$€-2]\ #,##0.00_);[Red]\([$€-2]\ #,##0.00\)"/>
    <numFmt numFmtId="204" formatCode="[$-F400]h:mm:ss\ AM/PM"/>
    <numFmt numFmtId="205" formatCode="ss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49" fontId="21" fillId="0" borderId="0" xfId="61" applyNumberFormat="1" applyFont="1" applyBorder="1" applyAlignment="1">
      <alignment horizontal="center"/>
      <protection/>
    </xf>
    <xf numFmtId="49" fontId="22" fillId="0" borderId="0" xfId="61" applyNumberFormat="1" applyFont="1" applyBorder="1" applyAlignment="1">
      <alignment horizontal="center"/>
      <protection/>
    </xf>
    <xf numFmtId="49" fontId="23" fillId="0" borderId="0" xfId="61" applyNumberFormat="1" applyFont="1" applyBorder="1" applyAlignment="1">
      <alignment horizontal="center"/>
      <protection/>
    </xf>
    <xf numFmtId="49" fontId="21" fillId="0" borderId="0" xfId="61" applyNumberFormat="1" applyFont="1" applyBorder="1">
      <alignment/>
      <protection/>
    </xf>
    <xf numFmtId="49" fontId="23" fillId="0" borderId="0" xfId="61" applyNumberFormat="1" applyFont="1" applyBorder="1" applyAlignment="1">
      <alignment horizontal="left"/>
      <protection/>
    </xf>
    <xf numFmtId="49" fontId="21" fillId="0" borderId="0" xfId="61" applyNumberFormat="1" applyFont="1" applyBorder="1" applyAlignment="1">
      <alignment horizontal="left"/>
      <protection/>
    </xf>
    <xf numFmtId="49" fontId="2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22" fillId="0" borderId="0" xfId="57" applyNumberFormat="1" applyFont="1" applyBorder="1">
      <alignment/>
      <protection/>
    </xf>
    <xf numFmtId="49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49" fontId="22" fillId="0" borderId="0" xfId="58" applyNumberFormat="1" applyFont="1" applyBorder="1">
      <alignment/>
      <protection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7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49" fontId="21" fillId="0" borderId="0" xfId="59" applyNumberFormat="1" applyFont="1" applyBorder="1" applyAlignment="1">
      <alignment horizontal="center"/>
      <protection/>
    </xf>
    <xf numFmtId="0" fontId="21" fillId="0" borderId="0" xfId="59" applyNumberFormat="1" applyFont="1" applyBorder="1" applyAlignment="1">
      <alignment horizontal="center"/>
      <protection/>
    </xf>
    <xf numFmtId="1" fontId="21" fillId="0" borderId="0" xfId="59" applyNumberFormat="1" applyFont="1" applyFill="1" applyBorder="1" applyAlignment="1">
      <alignment horizontal="center"/>
      <protection/>
    </xf>
    <xf numFmtId="49" fontId="21" fillId="0" borderId="0" xfId="59" applyNumberFormat="1" applyFont="1" applyFill="1" applyBorder="1" applyAlignment="1">
      <alignment horizontal="center"/>
      <protection/>
    </xf>
    <xf numFmtId="49" fontId="26" fillId="0" borderId="0" xfId="59" applyNumberFormat="1" applyFont="1" applyFill="1" applyBorder="1">
      <alignment/>
      <protection/>
    </xf>
    <xf numFmtId="49" fontId="29" fillId="0" borderId="0" xfId="59" applyNumberFormat="1" applyFont="1" applyFill="1" applyBorder="1">
      <alignment/>
      <protection/>
    </xf>
    <xf numFmtId="49" fontId="29" fillId="0" borderId="0" xfId="59" applyNumberFormat="1" applyFont="1" applyFill="1" applyBorder="1" applyAlignment="1">
      <alignment horizontal="center"/>
      <protection/>
    </xf>
    <xf numFmtId="49" fontId="0" fillId="0" borderId="0" xfId="59" applyNumberFormat="1" applyBorder="1">
      <alignment/>
      <protection/>
    </xf>
    <xf numFmtId="49" fontId="0" fillId="0" borderId="0" xfId="59" applyNumberFormat="1" applyFont="1" applyBorder="1">
      <alignment/>
      <protection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6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/>
    </xf>
    <xf numFmtId="49" fontId="26" fillId="0" borderId="13" xfId="0" applyNumberFormat="1" applyFont="1" applyBorder="1" applyAlignment="1">
      <alignment horizontal="left"/>
    </xf>
    <xf numFmtId="49" fontId="26" fillId="0" borderId="10" xfId="0" applyNumberFormat="1" applyFont="1" applyBorder="1" applyAlignment="1">
      <alignment horizontal="left"/>
    </xf>
    <xf numFmtId="49" fontId="26" fillId="0" borderId="10" xfId="0" applyNumberFormat="1" applyFont="1" applyBorder="1" applyAlignment="1">
      <alignment horizontal="right"/>
    </xf>
    <xf numFmtId="49" fontId="26" fillId="0" borderId="12" xfId="0" applyNumberFormat="1" applyFont="1" applyBorder="1" applyAlignment="1">
      <alignment horizontal="left"/>
    </xf>
    <xf numFmtId="49" fontId="26" fillId="0" borderId="14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left"/>
    </xf>
    <xf numFmtId="1" fontId="26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right"/>
    </xf>
    <xf numFmtId="0" fontId="30" fillId="0" borderId="17" xfId="0" applyFont="1" applyBorder="1" applyAlignment="1">
      <alignment horizontal="left"/>
    </xf>
    <xf numFmtId="49" fontId="31" fillId="0" borderId="15" xfId="0" applyNumberFormat="1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1" fontId="26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2" fontId="32" fillId="0" borderId="15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 horizontal="left"/>
    </xf>
    <xf numFmtId="49" fontId="26" fillId="0" borderId="0" xfId="0" applyNumberFormat="1" applyFont="1" applyBorder="1" applyAlignment="1">
      <alignment/>
    </xf>
    <xf numFmtId="165" fontId="31" fillId="0" borderId="15" xfId="0" applyNumberFormat="1" applyFont="1" applyBorder="1" applyAlignment="1">
      <alignment horizontal="center"/>
    </xf>
    <xf numFmtId="1" fontId="32" fillId="0" borderId="15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/>
    </xf>
    <xf numFmtId="0" fontId="25" fillId="0" borderId="0" xfId="59" applyNumberFormat="1" applyFont="1" applyBorder="1">
      <alignment/>
      <protection/>
    </xf>
    <xf numFmtId="49" fontId="25" fillId="0" borderId="0" xfId="59" applyNumberFormat="1" applyFont="1" applyBorder="1" applyAlignment="1">
      <alignment horizontal="center"/>
      <protection/>
    </xf>
    <xf numFmtId="49" fontId="22" fillId="0" borderId="0" xfId="59" applyNumberFormat="1" applyFont="1" applyBorder="1" applyAlignment="1">
      <alignment horizontal="center"/>
      <protection/>
    </xf>
    <xf numFmtId="0" fontId="22" fillId="0" borderId="0" xfId="59" applyNumberFormat="1" applyFont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49" fontId="22" fillId="0" borderId="0" xfId="59" applyNumberFormat="1" applyFont="1" applyFill="1" applyBorder="1" applyAlignment="1">
      <alignment horizontal="center"/>
      <protection/>
    </xf>
    <xf numFmtId="49" fontId="22" fillId="0" borderId="0" xfId="59" applyNumberFormat="1" applyFont="1" applyFill="1" applyBorder="1">
      <alignment/>
      <protection/>
    </xf>
    <xf numFmtId="49" fontId="33" fillId="0" borderId="0" xfId="59" applyNumberFormat="1" applyFont="1" applyBorder="1">
      <alignment/>
      <protection/>
    </xf>
    <xf numFmtId="49" fontId="29" fillId="0" borderId="0" xfId="59" applyNumberFormat="1" applyFont="1" applyBorder="1" applyAlignment="1">
      <alignment horizontal="center"/>
      <protection/>
    </xf>
    <xf numFmtId="0" fontId="22" fillId="0" borderId="0" xfId="58" applyNumberFormat="1" applyFont="1" applyBorder="1">
      <alignment/>
      <protection/>
    </xf>
    <xf numFmtId="49" fontId="22" fillId="0" borderId="0" xfId="58" applyNumberFormat="1" applyFont="1" applyBorder="1" applyAlignment="1">
      <alignment horizontal="center"/>
      <protection/>
    </xf>
    <xf numFmtId="0" fontId="21" fillId="0" borderId="0" xfId="59" applyNumberFormat="1" applyFont="1" applyBorder="1">
      <alignment/>
      <protection/>
    </xf>
    <xf numFmtId="0" fontId="27" fillId="0" borderId="0" xfId="59" applyNumberFormat="1" applyFont="1" applyBorder="1">
      <alignment/>
      <protection/>
    </xf>
    <xf numFmtId="49" fontId="27" fillId="0" borderId="0" xfId="59" applyNumberFormat="1" applyFont="1" applyBorder="1" applyAlignment="1">
      <alignment horizontal="center"/>
      <protection/>
    </xf>
    <xf numFmtId="0" fontId="16" fillId="0" borderId="0" xfId="59" applyNumberFormat="1" applyFont="1" applyBorder="1" applyAlignment="1">
      <alignment horizontal="left"/>
      <protection/>
    </xf>
    <xf numFmtId="0" fontId="28" fillId="0" borderId="0" xfId="59" applyNumberFormat="1" applyFont="1" applyBorder="1">
      <alignment/>
      <protection/>
    </xf>
    <xf numFmtId="49" fontId="28" fillId="0" borderId="0" xfId="59" applyNumberFormat="1" applyFont="1" applyBorder="1" applyAlignment="1">
      <alignment horizontal="center"/>
      <protection/>
    </xf>
    <xf numFmtId="49" fontId="26" fillId="0" borderId="0" xfId="59" applyNumberFormat="1" applyFont="1" applyBorder="1" applyAlignment="1">
      <alignment horizontal="right"/>
      <protection/>
    </xf>
    <xf numFmtId="49" fontId="26" fillId="0" borderId="0" xfId="59" applyNumberFormat="1" applyFont="1" applyBorder="1" applyAlignment="1">
      <alignment horizontal="center"/>
      <protection/>
    </xf>
    <xf numFmtId="49" fontId="26" fillId="0" borderId="0" xfId="59" applyNumberFormat="1" applyFont="1" applyBorder="1" applyAlignment="1">
      <alignment horizontal="left"/>
      <protection/>
    </xf>
    <xf numFmtId="0" fontId="26" fillId="0" borderId="13" xfId="59" applyNumberFormat="1" applyFont="1" applyBorder="1" applyAlignment="1">
      <alignment horizontal="center"/>
      <protection/>
    </xf>
    <xf numFmtId="49" fontId="26" fillId="0" borderId="18" xfId="59" applyNumberFormat="1" applyFont="1" applyBorder="1" applyAlignment="1">
      <alignment horizontal="center"/>
      <protection/>
    </xf>
    <xf numFmtId="49" fontId="26" fillId="0" borderId="18" xfId="59" applyNumberFormat="1" applyFont="1" applyBorder="1" applyAlignment="1">
      <alignment horizontal="right"/>
      <protection/>
    </xf>
    <xf numFmtId="49" fontId="26" fillId="0" borderId="19" xfId="59" applyNumberFormat="1" applyFont="1" applyBorder="1" applyAlignment="1">
      <alignment horizontal="left"/>
      <protection/>
    </xf>
    <xf numFmtId="49" fontId="26" fillId="0" borderId="19" xfId="59" applyNumberFormat="1" applyFont="1" applyBorder="1" applyAlignment="1">
      <alignment horizontal="center"/>
      <protection/>
    </xf>
    <xf numFmtId="0" fontId="26" fillId="0" borderId="14" xfId="59" applyNumberFormat="1" applyFont="1" applyBorder="1" applyAlignment="1">
      <alignment horizontal="left"/>
      <protection/>
    </xf>
    <xf numFmtId="0" fontId="26" fillId="0" borderId="14" xfId="58" applyNumberFormat="1" applyFont="1" applyBorder="1" applyAlignment="1">
      <alignment horizontal="left"/>
      <protection/>
    </xf>
    <xf numFmtId="1" fontId="26" fillId="0" borderId="14" xfId="59" applyNumberFormat="1" applyFont="1" applyFill="1" applyBorder="1" applyAlignment="1">
      <alignment horizontal="center"/>
      <protection/>
    </xf>
    <xf numFmtId="49" fontId="26" fillId="0" borderId="14" xfId="59" applyNumberFormat="1" applyFont="1" applyFill="1" applyBorder="1" applyAlignment="1">
      <alignment horizontal="center"/>
      <protection/>
    </xf>
    <xf numFmtId="49" fontId="26" fillId="0" borderId="14" xfId="58" applyNumberFormat="1" applyFont="1" applyFill="1" applyBorder="1" applyAlignment="1">
      <alignment horizontal="center"/>
      <protection/>
    </xf>
    <xf numFmtId="49" fontId="26" fillId="0" borderId="14" xfId="59" applyNumberFormat="1" applyFont="1" applyFill="1" applyBorder="1" applyAlignment="1">
      <alignment horizontal="left"/>
      <protection/>
    </xf>
    <xf numFmtId="0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right"/>
    </xf>
    <xf numFmtId="0" fontId="32" fillId="0" borderId="17" xfId="0" applyFont="1" applyBorder="1" applyAlignment="1">
      <alignment horizontal="left"/>
    </xf>
    <xf numFmtId="49" fontId="34" fillId="0" borderId="15" xfId="0" applyNumberFormat="1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5" xfId="0" applyNumberFormat="1" applyFont="1" applyBorder="1" applyAlignment="1">
      <alignment horizontal="left"/>
    </xf>
    <xf numFmtId="1" fontId="34" fillId="0" borderId="15" xfId="0" applyNumberFormat="1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181" fontId="31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0" xfId="59" applyNumberFormat="1" applyFont="1" applyBorder="1" applyAlignment="1">
      <alignment horizontal="left"/>
      <protection/>
    </xf>
    <xf numFmtId="49" fontId="0" fillId="0" borderId="0" xfId="59" applyNumberFormat="1" applyBorder="1" applyAlignment="1">
      <alignment horizontal="center"/>
      <protection/>
    </xf>
    <xf numFmtId="49" fontId="30" fillId="0" borderId="0" xfId="59" applyNumberFormat="1" applyFont="1" applyBorder="1" applyAlignment="1">
      <alignment horizontal="center"/>
      <protection/>
    </xf>
    <xf numFmtId="49" fontId="26" fillId="0" borderId="1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165" fontId="31" fillId="0" borderId="15" xfId="0" applyNumberFormat="1" applyFont="1" applyBorder="1" applyAlignment="1">
      <alignment horizontal="left"/>
    </xf>
    <xf numFmtId="49" fontId="31" fillId="0" borderId="15" xfId="0" applyNumberFormat="1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2" fillId="0" borderId="0" xfId="59" applyNumberFormat="1" applyFont="1" applyBorder="1">
      <alignment/>
      <protection/>
    </xf>
    <xf numFmtId="49" fontId="26" fillId="0" borderId="0" xfId="59" applyNumberFormat="1" applyFont="1" applyBorder="1">
      <alignment/>
      <protection/>
    </xf>
    <xf numFmtId="49" fontId="26" fillId="0" borderId="10" xfId="59" applyNumberFormat="1" applyFont="1" applyBorder="1" applyAlignment="1">
      <alignment horizontal="center"/>
      <protection/>
    </xf>
    <xf numFmtId="49" fontId="26" fillId="0" borderId="10" xfId="59" applyNumberFormat="1" applyFont="1" applyBorder="1" applyAlignment="1">
      <alignment horizontal="right"/>
      <protection/>
    </xf>
    <xf numFmtId="49" fontId="26" fillId="0" borderId="12" xfId="59" applyNumberFormat="1" applyFont="1" applyBorder="1" applyAlignment="1">
      <alignment horizontal="left"/>
      <protection/>
    </xf>
    <xf numFmtId="49" fontId="26" fillId="0" borderId="12" xfId="59" applyNumberFormat="1" applyFont="1" applyBorder="1" applyAlignment="1">
      <alignment horizontal="center"/>
      <protection/>
    </xf>
    <xf numFmtId="0" fontId="26" fillId="0" borderId="13" xfId="59" applyNumberFormat="1" applyFont="1" applyBorder="1" applyAlignment="1">
      <alignment horizontal="left"/>
      <protection/>
    </xf>
    <xf numFmtId="0" fontId="26" fillId="0" borderId="13" xfId="58" applyNumberFormat="1" applyFont="1" applyBorder="1" applyAlignment="1">
      <alignment horizontal="left"/>
      <protection/>
    </xf>
    <xf numFmtId="1" fontId="26" fillId="0" borderId="13" xfId="59" applyNumberFormat="1" applyFont="1" applyFill="1" applyBorder="1" applyAlignment="1">
      <alignment horizontal="center"/>
      <protection/>
    </xf>
    <xf numFmtId="49" fontId="26" fillId="0" borderId="13" xfId="59" applyNumberFormat="1" applyFont="1" applyFill="1" applyBorder="1" applyAlignment="1">
      <alignment horizontal="center"/>
      <protection/>
    </xf>
    <xf numFmtId="49" fontId="26" fillId="0" borderId="13" xfId="58" applyNumberFormat="1" applyFont="1" applyFill="1" applyBorder="1" applyAlignment="1">
      <alignment horizontal="center"/>
      <protection/>
    </xf>
    <xf numFmtId="49" fontId="26" fillId="0" borderId="13" xfId="59" applyNumberFormat="1" applyFont="1" applyBorder="1" applyAlignment="1">
      <alignment horizontal="left"/>
      <protection/>
    </xf>
    <xf numFmtId="2" fontId="30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2" fontId="26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49" fontId="22" fillId="0" borderId="0" xfId="57" applyNumberFormat="1" applyFont="1" applyBorder="1" applyAlignment="1">
      <alignment horizontal="center"/>
      <protection/>
    </xf>
    <xf numFmtId="1" fontId="26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1" fontId="21" fillId="0" borderId="0" xfId="59" applyNumberFormat="1" applyFont="1" applyBorder="1" applyAlignment="1">
      <alignment horizontal="center"/>
      <protection/>
    </xf>
    <xf numFmtId="49" fontId="29" fillId="0" borderId="0" xfId="59" applyNumberFormat="1" applyFont="1" applyBorder="1">
      <alignment/>
      <protection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6" fillId="0" borderId="13" xfId="59" applyNumberFormat="1" applyFont="1" applyBorder="1" applyAlignment="1">
      <alignment horizontal="center"/>
      <protection/>
    </xf>
    <xf numFmtId="49" fontId="26" fillId="0" borderId="10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34" fillId="0" borderId="15" xfId="0" applyNumberFormat="1" applyFont="1" applyFill="1" applyBorder="1" applyAlignment="1">
      <alignment horizontal="left"/>
    </xf>
    <xf numFmtId="1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1" fillId="24" borderId="0" xfId="59" applyNumberFormat="1" applyFont="1" applyFill="1" applyBorder="1" applyAlignment="1">
      <alignment horizontal="center"/>
      <protection/>
    </xf>
    <xf numFmtId="49" fontId="16" fillId="0" borderId="0" xfId="59" applyNumberFormat="1" applyFont="1" applyBorder="1" applyAlignment="1">
      <alignment horizontal="left"/>
      <protection/>
    </xf>
    <xf numFmtId="49" fontId="26" fillId="0" borderId="13" xfId="58" applyNumberFormat="1" applyFont="1" applyBorder="1" applyAlignment="1">
      <alignment horizontal="left"/>
      <protection/>
    </xf>
    <xf numFmtId="0" fontId="21" fillId="0" borderId="15" xfId="0" applyNumberFormat="1" applyFont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66" fontId="30" fillId="0" borderId="15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0" fontId="31" fillId="0" borderId="15" xfId="0" applyFont="1" applyBorder="1" applyAlignment="1">
      <alignment horizontal="left"/>
    </xf>
    <xf numFmtId="49" fontId="21" fillId="0" borderId="0" xfId="59" applyNumberFormat="1" applyFont="1" applyBorder="1">
      <alignment/>
      <protection/>
    </xf>
    <xf numFmtId="49" fontId="26" fillId="0" borderId="0" xfId="59" applyNumberFormat="1" applyFont="1" applyFill="1" applyBorder="1" applyAlignment="1">
      <alignment horizontal="center"/>
      <protection/>
    </xf>
    <xf numFmtId="49" fontId="26" fillId="0" borderId="12" xfId="59" applyNumberFormat="1" applyFont="1" applyFill="1" applyBorder="1" applyAlignment="1">
      <alignment horizontal="center"/>
      <protection/>
    </xf>
    <xf numFmtId="49" fontId="34" fillId="0" borderId="15" xfId="0" applyNumberFormat="1" applyFont="1" applyFill="1" applyBorder="1" applyAlignment="1">
      <alignment horizontal="center"/>
    </xf>
    <xf numFmtId="0" fontId="31" fillId="10" borderId="0" xfId="0" applyFont="1" applyFill="1" applyAlignment="1">
      <alignment/>
    </xf>
    <xf numFmtId="1" fontId="36" fillId="0" borderId="15" xfId="0" applyNumberFormat="1" applyFont="1" applyFill="1" applyBorder="1" applyAlignment="1">
      <alignment horizontal="center"/>
    </xf>
    <xf numFmtId="2" fontId="37" fillId="0" borderId="15" xfId="0" applyNumberFormat="1" applyFont="1" applyFill="1" applyBorder="1" applyAlignment="1">
      <alignment horizontal="center"/>
    </xf>
    <xf numFmtId="2" fontId="38" fillId="0" borderId="15" xfId="0" applyNumberFormat="1" applyFont="1" applyFill="1" applyBorder="1" applyAlignment="1">
      <alignment horizontal="center"/>
    </xf>
    <xf numFmtId="2" fontId="36" fillId="0" borderId="15" xfId="0" applyNumberFormat="1" applyFont="1" applyFill="1" applyBorder="1" applyAlignment="1">
      <alignment horizontal="center"/>
    </xf>
    <xf numFmtId="0" fontId="34" fillId="0" borderId="16" xfId="0" applyFont="1" applyBorder="1" applyAlignment="1">
      <alignment horizontal="right"/>
    </xf>
    <xf numFmtId="1" fontId="36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/>
    </xf>
    <xf numFmtId="49" fontId="0" fillId="0" borderId="0" xfId="59" applyNumberFormat="1" applyFont="1" applyFill="1" applyBorder="1">
      <alignment/>
      <protection/>
    </xf>
    <xf numFmtId="49" fontId="21" fillId="0" borderId="16" xfId="0" applyNumberFormat="1" applyFont="1" applyBorder="1" applyAlignment="1">
      <alignment/>
    </xf>
    <xf numFmtId="49" fontId="21" fillId="0" borderId="20" xfId="0" applyNumberFormat="1" applyFont="1" applyBorder="1" applyAlignment="1">
      <alignment/>
    </xf>
    <xf numFmtId="49" fontId="26" fillId="0" borderId="20" xfId="0" applyNumberFormat="1" applyFont="1" applyBorder="1" applyAlignment="1">
      <alignment horizontal="left"/>
    </xf>
    <xf numFmtId="49" fontId="21" fillId="0" borderId="17" xfId="0" applyNumberFormat="1" applyFont="1" applyBorder="1" applyAlignment="1">
      <alignment/>
    </xf>
    <xf numFmtId="49" fontId="26" fillId="0" borderId="21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right"/>
    </xf>
    <xf numFmtId="49" fontId="26" fillId="0" borderId="19" xfId="0" applyNumberFormat="1" applyFont="1" applyBorder="1" applyAlignment="1">
      <alignment/>
    </xf>
    <xf numFmtId="0" fontId="26" fillId="0" borderId="14" xfId="0" applyNumberFormat="1" applyFont="1" applyBorder="1" applyAlignment="1">
      <alignment/>
    </xf>
    <xf numFmtId="0" fontId="26" fillId="0" borderId="18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/>
    </xf>
    <xf numFmtId="49" fontId="21" fillId="0" borderId="23" xfId="0" applyNumberFormat="1" applyFont="1" applyBorder="1" applyAlignment="1">
      <alignment/>
    </xf>
    <xf numFmtId="49" fontId="21" fillId="0" borderId="24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/>
    </xf>
    <xf numFmtId="49" fontId="21" fillId="0" borderId="26" xfId="0" applyNumberFormat="1" applyFont="1" applyBorder="1" applyAlignment="1">
      <alignment/>
    </xf>
    <xf numFmtId="49" fontId="21" fillId="0" borderId="24" xfId="0" applyNumberFormat="1" applyFont="1" applyBorder="1" applyAlignment="1">
      <alignment/>
    </xf>
    <xf numFmtId="0" fontId="21" fillId="0" borderId="22" xfId="0" applyNumberFormat="1" applyFont="1" applyBorder="1" applyAlignment="1">
      <alignment/>
    </xf>
    <xf numFmtId="0" fontId="21" fillId="0" borderId="27" xfId="0" applyNumberFormat="1" applyFont="1" applyBorder="1" applyAlignment="1">
      <alignment/>
    </xf>
    <xf numFmtId="1" fontId="26" fillId="0" borderId="22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left"/>
    </xf>
    <xf numFmtId="49" fontId="21" fillId="0" borderId="28" xfId="0" applyNumberFormat="1" applyFont="1" applyFill="1" applyBorder="1" applyAlignment="1">
      <alignment horizontal="center"/>
    </xf>
    <xf numFmtId="49" fontId="26" fillId="0" borderId="24" xfId="0" applyNumberFormat="1" applyFont="1" applyBorder="1" applyAlignment="1">
      <alignment/>
    </xf>
    <xf numFmtId="49" fontId="26" fillId="0" borderId="13" xfId="0" applyNumberFormat="1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0" fontId="26" fillId="0" borderId="15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49" fontId="27" fillId="0" borderId="0" xfId="59" applyNumberFormat="1" applyFont="1" applyBorder="1">
      <alignment/>
      <protection/>
    </xf>
    <xf numFmtId="49" fontId="16" fillId="0" borderId="0" xfId="59" applyNumberFormat="1" applyFont="1" applyFill="1" applyBorder="1" applyAlignment="1">
      <alignment horizontal="left"/>
      <protection/>
    </xf>
    <xf numFmtId="49" fontId="28" fillId="0" borderId="0" xfId="59" applyNumberFormat="1" applyFont="1" applyBorder="1">
      <alignment/>
      <protection/>
    </xf>
    <xf numFmtId="49" fontId="21" fillId="0" borderId="0" xfId="59" applyNumberFormat="1" applyFont="1" applyBorder="1" applyAlignment="1">
      <alignment horizontal="right"/>
      <protection/>
    </xf>
    <xf numFmtId="49" fontId="21" fillId="0" borderId="0" xfId="59" applyNumberFormat="1" applyFont="1" applyFill="1" applyBorder="1" applyAlignment="1">
      <alignment horizontal="left"/>
      <protection/>
    </xf>
    <xf numFmtId="49" fontId="26" fillId="0" borderId="13" xfId="59" applyNumberFormat="1" applyFont="1" applyFill="1" applyBorder="1" applyAlignment="1">
      <alignment horizontal="left"/>
      <protection/>
    </xf>
    <xf numFmtId="49" fontId="26" fillId="0" borderId="13" xfId="58" applyNumberFormat="1" applyFont="1" applyFill="1" applyBorder="1" applyAlignment="1">
      <alignment horizontal="left"/>
      <protection/>
    </xf>
    <xf numFmtId="49" fontId="21" fillId="0" borderId="15" xfId="0" applyNumberFormat="1" applyFont="1" applyBorder="1" applyAlignment="1">
      <alignment horizontal="center"/>
    </xf>
    <xf numFmtId="49" fontId="34" fillId="0" borderId="15" xfId="0" applyNumberFormat="1" applyFont="1" applyFill="1" applyBorder="1" applyAlignment="1">
      <alignment horizontal="left"/>
    </xf>
    <xf numFmtId="0" fontId="26" fillId="0" borderId="15" xfId="0" applyFont="1" applyFill="1" applyBorder="1" applyAlignment="1">
      <alignment horizontal="center"/>
    </xf>
    <xf numFmtId="49" fontId="21" fillId="0" borderId="0" xfId="59" applyNumberFormat="1" applyFont="1" applyFill="1" applyBorder="1">
      <alignment/>
      <protection/>
    </xf>
    <xf numFmtId="49" fontId="34" fillId="0" borderId="15" xfId="0" applyNumberFormat="1" applyFont="1" applyBorder="1" applyAlignment="1">
      <alignment horizontal="center"/>
    </xf>
    <xf numFmtId="49" fontId="34" fillId="0" borderId="14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1" fontId="32" fillId="0" borderId="15" xfId="0" applyNumberFormat="1" applyFont="1" applyBorder="1" applyAlignment="1">
      <alignment horizontal="center"/>
    </xf>
    <xf numFmtId="166" fontId="30" fillId="0" borderId="15" xfId="0" applyNumberFormat="1" applyFont="1" applyFill="1" applyBorder="1" applyAlignment="1" applyProtection="1">
      <alignment horizontal="center" shrinkToFit="1"/>
      <protection/>
    </xf>
    <xf numFmtId="47" fontId="31" fillId="0" borderId="0" xfId="0" applyNumberFormat="1" applyFont="1" applyAlignment="1">
      <alignment/>
    </xf>
    <xf numFmtId="0" fontId="25" fillId="0" borderId="0" xfId="59" applyNumberFormat="1" applyFont="1" applyFill="1" applyBorder="1">
      <alignment/>
      <protection/>
    </xf>
    <xf numFmtId="49" fontId="25" fillId="0" borderId="0" xfId="59" applyNumberFormat="1" applyFont="1" applyFill="1" applyBorder="1" applyAlignment="1">
      <alignment horizontal="center"/>
      <protection/>
    </xf>
    <xf numFmtId="0" fontId="22" fillId="0" borderId="0" xfId="59" applyNumberFormat="1" applyFont="1" applyFill="1" applyBorder="1" applyAlignment="1">
      <alignment horizontal="center"/>
      <protection/>
    </xf>
    <xf numFmtId="49" fontId="33" fillId="0" borderId="0" xfId="59" applyNumberFormat="1" applyFont="1" applyFill="1" applyBorder="1">
      <alignment/>
      <protection/>
    </xf>
    <xf numFmtId="49" fontId="0" fillId="0" borderId="0" xfId="59" applyNumberFormat="1" applyFill="1" applyBorder="1">
      <alignment/>
      <protection/>
    </xf>
    <xf numFmtId="0" fontId="22" fillId="0" borderId="0" xfId="58" applyNumberFormat="1" applyFont="1" applyFill="1" applyBorder="1">
      <alignment/>
      <protection/>
    </xf>
    <xf numFmtId="49" fontId="22" fillId="0" borderId="0" xfId="58" applyNumberFormat="1" applyFont="1" applyFill="1" applyBorder="1" applyAlignment="1">
      <alignment horizontal="center"/>
      <protection/>
    </xf>
    <xf numFmtId="0" fontId="21" fillId="0" borderId="0" xfId="59" applyNumberFormat="1" applyFont="1" applyFill="1" applyBorder="1">
      <alignment/>
      <protection/>
    </xf>
    <xf numFmtId="0" fontId="21" fillId="0" borderId="0" xfId="59" applyNumberFormat="1" applyFont="1" applyFill="1" applyBorder="1" applyAlignment="1">
      <alignment horizontal="center"/>
      <protection/>
    </xf>
    <xf numFmtId="0" fontId="27" fillId="0" borderId="0" xfId="59" applyNumberFormat="1" applyFont="1" applyFill="1" applyBorder="1">
      <alignment/>
      <protection/>
    </xf>
    <xf numFmtId="49" fontId="27" fillId="0" borderId="0" xfId="59" applyNumberFormat="1" applyFont="1" applyFill="1" applyBorder="1" applyAlignment="1">
      <alignment horizontal="center"/>
      <protection/>
    </xf>
    <xf numFmtId="0" fontId="16" fillId="0" borderId="0" xfId="59" applyNumberFormat="1" applyFont="1" applyFill="1" applyBorder="1" applyAlignment="1">
      <alignment horizontal="left"/>
      <protection/>
    </xf>
    <xf numFmtId="0" fontId="28" fillId="0" borderId="0" xfId="59" applyNumberFormat="1" applyFont="1" applyFill="1" applyBorder="1">
      <alignment/>
      <protection/>
    </xf>
    <xf numFmtId="49" fontId="28" fillId="0" borderId="0" xfId="59" applyNumberFormat="1" applyFont="1" applyFill="1" applyBorder="1" applyAlignment="1">
      <alignment horizontal="center"/>
      <protection/>
    </xf>
    <xf numFmtId="49" fontId="26" fillId="0" borderId="0" xfId="59" applyNumberFormat="1" applyFont="1" applyFill="1" applyBorder="1" applyAlignment="1">
      <alignment horizontal="right"/>
      <protection/>
    </xf>
    <xf numFmtId="49" fontId="26" fillId="0" borderId="0" xfId="59" applyNumberFormat="1" applyFont="1" applyFill="1" applyBorder="1" applyAlignment="1">
      <alignment horizontal="left"/>
      <protection/>
    </xf>
    <xf numFmtId="0" fontId="26" fillId="0" borderId="13" xfId="59" applyNumberFormat="1" applyFont="1" applyFill="1" applyBorder="1" applyAlignment="1">
      <alignment horizontal="center"/>
      <protection/>
    </xf>
    <xf numFmtId="49" fontId="26" fillId="0" borderId="10" xfId="59" applyNumberFormat="1" applyFont="1" applyFill="1" applyBorder="1" applyAlignment="1">
      <alignment horizontal="center"/>
      <protection/>
    </xf>
    <xf numFmtId="49" fontId="26" fillId="0" borderId="10" xfId="59" applyNumberFormat="1" applyFont="1" applyFill="1" applyBorder="1" applyAlignment="1">
      <alignment horizontal="right"/>
      <protection/>
    </xf>
    <xf numFmtId="49" fontId="26" fillId="0" borderId="12" xfId="59" applyNumberFormat="1" applyFont="1" applyFill="1" applyBorder="1" applyAlignment="1">
      <alignment horizontal="left"/>
      <protection/>
    </xf>
    <xf numFmtId="0" fontId="26" fillId="0" borderId="13" xfId="59" applyNumberFormat="1" applyFont="1" applyFill="1" applyBorder="1" applyAlignment="1">
      <alignment horizontal="left"/>
      <protection/>
    </xf>
    <xf numFmtId="0" fontId="26" fillId="0" borderId="13" xfId="58" applyNumberFormat="1" applyFont="1" applyFill="1" applyBorder="1" applyAlignment="1">
      <alignment horizontal="left"/>
      <protection/>
    </xf>
    <xf numFmtId="0" fontId="21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/>
    </xf>
    <xf numFmtId="47" fontId="31" fillId="0" borderId="0" xfId="0" applyNumberFormat="1" applyFont="1" applyFill="1" applyAlignment="1">
      <alignment/>
    </xf>
    <xf numFmtId="49" fontId="0" fillId="0" borderId="0" xfId="59" applyNumberFormat="1" applyFill="1" applyBorder="1" applyAlignment="1">
      <alignment horizontal="center"/>
      <protection/>
    </xf>
    <xf numFmtId="1" fontId="34" fillId="0" borderId="15" xfId="0" applyNumberFormat="1" applyFont="1" applyFill="1" applyBorder="1" applyAlignment="1">
      <alignment horizontal="center"/>
    </xf>
    <xf numFmtId="0" fontId="34" fillId="0" borderId="15" xfId="0" applyFont="1" applyBorder="1" applyAlignment="1">
      <alignment/>
    </xf>
    <xf numFmtId="20" fontId="31" fillId="0" borderId="0" xfId="0" applyNumberFormat="1" applyFont="1" applyAlignment="1">
      <alignment/>
    </xf>
    <xf numFmtId="166" fontId="39" fillId="0" borderId="0" xfId="0" applyNumberFormat="1" applyFont="1" applyFill="1" applyAlignment="1">
      <alignment horizontal="center"/>
    </xf>
    <xf numFmtId="49" fontId="21" fillId="0" borderId="0" xfId="59" applyNumberFormat="1" applyFont="1" applyFill="1" applyBorder="1" applyAlignment="1">
      <alignment horizontal="right"/>
      <protection/>
    </xf>
    <xf numFmtId="205" fontId="30" fillId="0" borderId="15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/>
    </xf>
    <xf numFmtId="49" fontId="32" fillId="0" borderId="0" xfId="59" applyNumberFormat="1" applyFont="1" applyFill="1" applyBorder="1" applyAlignment="1">
      <alignment horizontal="left"/>
      <protection/>
    </xf>
    <xf numFmtId="49" fontId="26" fillId="0" borderId="17" xfId="0" applyNumberFormat="1" applyFont="1" applyBorder="1" applyAlignment="1">
      <alignment horizontal="left"/>
    </xf>
    <xf numFmtId="49" fontId="26" fillId="0" borderId="21" xfId="0" applyNumberFormat="1" applyFont="1" applyBorder="1" applyAlignment="1">
      <alignment horizontal="left"/>
    </xf>
    <xf numFmtId="49" fontId="26" fillId="0" borderId="23" xfId="0" applyNumberFormat="1" applyFont="1" applyBorder="1" applyAlignment="1">
      <alignment horizontal="left"/>
    </xf>
    <xf numFmtId="49" fontId="21" fillId="0" borderId="28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/>
    </xf>
    <xf numFmtId="0" fontId="26" fillId="0" borderId="1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left"/>
    </xf>
    <xf numFmtId="49" fontId="31" fillId="0" borderId="15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2" fontId="33" fillId="0" borderId="0" xfId="59" applyNumberFormat="1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2" fontId="31" fillId="0" borderId="0" xfId="59" applyNumberFormat="1" applyFont="1" applyFill="1" applyBorder="1">
      <alignment/>
      <protection/>
    </xf>
    <xf numFmtId="165" fontId="34" fillId="0" borderId="15" xfId="0" applyNumberFormat="1" applyFont="1" applyFill="1" applyBorder="1" applyAlignment="1">
      <alignment horizontal="left"/>
    </xf>
    <xf numFmtId="205" fontId="30" fillId="0" borderId="15" xfId="0" applyNumberFormat="1" applyFont="1" applyFill="1" applyBorder="1" applyAlignment="1" applyProtection="1">
      <alignment horizontal="center" shrinkToFit="1"/>
      <protection/>
    </xf>
    <xf numFmtId="0" fontId="0" fillId="0" borderId="15" xfId="60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left"/>
    </xf>
    <xf numFmtId="2" fontId="31" fillId="0" borderId="0" xfId="0" applyNumberFormat="1" applyFont="1" applyFill="1" applyAlignment="1">
      <alignment/>
    </xf>
    <xf numFmtId="47" fontId="21" fillId="0" borderId="0" xfId="0" applyNumberFormat="1" applyFont="1" applyFill="1" applyAlignment="1">
      <alignment/>
    </xf>
    <xf numFmtId="49" fontId="26" fillId="0" borderId="15" xfId="59" applyNumberFormat="1" applyFont="1" applyFill="1" applyBorder="1" applyAlignment="1">
      <alignment horizontal="center"/>
      <protection/>
    </xf>
    <xf numFmtId="0" fontId="26" fillId="0" borderId="15" xfId="59" applyNumberFormat="1" applyFont="1" applyFill="1" applyBorder="1" applyAlignment="1">
      <alignment horizontal="left"/>
      <protection/>
    </xf>
    <xf numFmtId="0" fontId="26" fillId="0" borderId="15" xfId="58" applyNumberFormat="1" applyFont="1" applyFill="1" applyBorder="1" applyAlignment="1">
      <alignment horizontal="left"/>
      <protection/>
    </xf>
    <xf numFmtId="1" fontId="26" fillId="0" borderId="15" xfId="59" applyNumberFormat="1" applyFont="1" applyFill="1" applyBorder="1" applyAlignment="1">
      <alignment horizontal="center"/>
      <protection/>
    </xf>
    <xf numFmtId="49" fontId="26" fillId="0" borderId="15" xfId="58" applyNumberFormat="1" applyFont="1" applyFill="1" applyBorder="1" applyAlignment="1">
      <alignment horizontal="center"/>
      <protection/>
    </xf>
    <xf numFmtId="49" fontId="26" fillId="0" borderId="15" xfId="59" applyNumberFormat="1" applyFont="1" applyFill="1" applyBorder="1" applyAlignment="1">
      <alignment horizontal="left"/>
      <protection/>
    </xf>
    <xf numFmtId="0" fontId="21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165" fontId="34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205" fontId="30" fillId="0" borderId="0" xfId="0" applyNumberFormat="1" applyFont="1" applyFill="1" applyBorder="1" applyAlignment="1" applyProtection="1">
      <alignment horizontal="center" shrinkToFit="1"/>
      <protection/>
    </xf>
    <xf numFmtId="181" fontId="31" fillId="0" borderId="0" xfId="0" applyNumberFormat="1" applyFont="1" applyFill="1" applyBorder="1" applyAlignment="1">
      <alignment horizontal="center"/>
    </xf>
    <xf numFmtId="49" fontId="32" fillId="0" borderId="0" xfId="59" applyNumberFormat="1" applyFont="1" applyFill="1" applyBorder="1" applyAlignment="1">
      <alignment horizontal="right"/>
      <protection/>
    </xf>
    <xf numFmtId="0" fontId="26" fillId="0" borderId="15" xfId="60" applyFont="1" applyFill="1" applyBorder="1" applyAlignment="1">
      <alignment horizontal="center"/>
      <protection/>
    </xf>
    <xf numFmtId="0" fontId="34" fillId="0" borderId="0" xfId="59" applyNumberFormat="1" applyFont="1" applyFill="1" applyBorder="1">
      <alignment/>
      <protection/>
    </xf>
    <xf numFmtId="49" fontId="22" fillId="0" borderId="0" xfId="59" applyNumberFormat="1" applyFont="1" applyFill="1" applyBorder="1" applyAlignment="1">
      <alignment horizontal="center"/>
      <protection/>
    </xf>
    <xf numFmtId="49" fontId="21" fillId="0" borderId="0" xfId="59" applyNumberFormat="1" applyFont="1" applyFill="1" applyBorder="1" applyAlignment="1">
      <alignment horizontal="center"/>
      <protection/>
    </xf>
    <xf numFmtId="49" fontId="26" fillId="0" borderId="13" xfId="59" applyNumberFormat="1" applyFont="1" applyFill="1" applyBorder="1" applyAlignment="1">
      <alignment horizontal="center"/>
      <protection/>
    </xf>
    <xf numFmtId="49" fontId="26" fillId="0" borderId="15" xfId="59" applyNumberFormat="1" applyFont="1" applyFill="1" applyBorder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49" fontId="26" fillId="0" borderId="15" xfId="0" applyNumberFormat="1" applyFont="1" applyBorder="1" applyAlignment="1">
      <alignment horizontal="center"/>
    </xf>
    <xf numFmtId="2" fontId="31" fillId="0" borderId="0" xfId="0" applyNumberFormat="1" applyFont="1" applyAlignment="1">
      <alignment/>
    </xf>
    <xf numFmtId="49" fontId="31" fillId="0" borderId="0" xfId="59" applyNumberFormat="1" applyFont="1" applyFill="1" applyBorder="1" applyAlignment="1">
      <alignment horizontal="center"/>
      <protection/>
    </xf>
    <xf numFmtId="2" fontId="33" fillId="0" borderId="0" xfId="59" applyNumberFormat="1" applyFont="1" applyBorder="1">
      <alignment/>
      <protection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2" fontId="30" fillId="0" borderId="0" xfId="0" applyNumberFormat="1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center"/>
    </xf>
    <xf numFmtId="49" fontId="30" fillId="0" borderId="0" xfId="59" applyNumberFormat="1" applyFont="1" applyFill="1" applyBorder="1" applyAlignment="1">
      <alignment horizontal="center"/>
      <protection/>
    </xf>
    <xf numFmtId="0" fontId="22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" fontId="40" fillId="0" borderId="0" xfId="59" applyNumberFormat="1" applyFont="1" applyFill="1" applyBorder="1" applyAlignment="1">
      <alignment horizontal="center"/>
      <protection/>
    </xf>
    <xf numFmtId="0" fontId="26" fillId="0" borderId="14" xfId="0" applyNumberFormat="1" applyFont="1" applyFill="1" applyBorder="1" applyAlignment="1">
      <alignment horizontal="left"/>
    </xf>
    <xf numFmtId="1" fontId="26" fillId="0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/>
    </xf>
    <xf numFmtId="0" fontId="16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0V" xfId="57"/>
    <cellStyle name="Normal_60 bbM1" xfId="58"/>
    <cellStyle name="Normal_60 M1" xfId="59"/>
    <cellStyle name="Normal_kategorijos(1)" xfId="60"/>
    <cellStyle name="Normal_LLAF ta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1</xdr:row>
      <xdr:rowOff>19050</xdr:rowOff>
    </xdr:from>
    <xdr:to>
      <xdr:col>0</xdr:col>
      <xdr:colOff>5143500</xdr:colOff>
      <xdr:row>12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85750"/>
          <a:ext cx="15621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0</xdr:row>
      <xdr:rowOff>38100</xdr:rowOff>
    </xdr:from>
    <xdr:to>
      <xdr:col>14</xdr:col>
      <xdr:colOff>533400</xdr:colOff>
      <xdr:row>3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8100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28575</xdr:rowOff>
    </xdr:from>
    <xdr:to>
      <xdr:col>14</xdr:col>
      <xdr:colOff>685800</xdr:colOff>
      <xdr:row>3</xdr:row>
      <xdr:rowOff>180975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8575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28575</xdr:rowOff>
    </xdr:from>
    <xdr:to>
      <xdr:col>14</xdr:col>
      <xdr:colOff>685800</xdr:colOff>
      <xdr:row>3</xdr:row>
      <xdr:rowOff>180975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575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28575</xdr:rowOff>
    </xdr:from>
    <xdr:to>
      <xdr:col>14</xdr:col>
      <xdr:colOff>685800</xdr:colOff>
      <xdr:row>3</xdr:row>
      <xdr:rowOff>180975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575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66675</xdr:rowOff>
    </xdr:from>
    <xdr:to>
      <xdr:col>12</xdr:col>
      <xdr:colOff>581025</xdr:colOff>
      <xdr:row>4</xdr:row>
      <xdr:rowOff>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6675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66675</xdr:rowOff>
    </xdr:from>
    <xdr:to>
      <xdr:col>12</xdr:col>
      <xdr:colOff>581025</xdr:colOff>
      <xdr:row>4</xdr:row>
      <xdr:rowOff>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6675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12</xdr:col>
      <xdr:colOff>466725</xdr:colOff>
      <xdr:row>3</xdr:row>
      <xdr:rowOff>180975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8572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12</xdr:col>
      <xdr:colOff>466725</xdr:colOff>
      <xdr:row>3</xdr:row>
      <xdr:rowOff>180975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8572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38100</xdr:rowOff>
    </xdr:from>
    <xdr:to>
      <xdr:col>11</xdr:col>
      <xdr:colOff>504825</xdr:colOff>
      <xdr:row>3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38100</xdr:rowOff>
    </xdr:from>
    <xdr:to>
      <xdr:col>11</xdr:col>
      <xdr:colOff>504825</xdr:colOff>
      <xdr:row>3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19050</xdr:rowOff>
    </xdr:from>
    <xdr:to>
      <xdr:col>14</xdr:col>
      <xdr:colOff>628650</xdr:colOff>
      <xdr:row>3</xdr:row>
      <xdr:rowOff>171450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905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28575</xdr:rowOff>
    </xdr:from>
    <xdr:to>
      <xdr:col>11</xdr:col>
      <xdr:colOff>847725</xdr:colOff>
      <xdr:row>5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857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28575</xdr:rowOff>
    </xdr:from>
    <xdr:to>
      <xdr:col>11</xdr:col>
      <xdr:colOff>847725</xdr:colOff>
      <xdr:row>5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857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104775</xdr:rowOff>
    </xdr:from>
    <xdr:to>
      <xdr:col>11</xdr:col>
      <xdr:colOff>476250</xdr:colOff>
      <xdr:row>5</xdr:row>
      <xdr:rowOff>19050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0477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38100</xdr:rowOff>
    </xdr:from>
    <xdr:to>
      <xdr:col>11</xdr:col>
      <xdr:colOff>581025</xdr:colOff>
      <xdr:row>3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81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85725</xdr:rowOff>
    </xdr:from>
    <xdr:to>
      <xdr:col>11</xdr:col>
      <xdr:colOff>495300</xdr:colOff>
      <xdr:row>4</xdr:row>
      <xdr:rowOff>38100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8572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38100</xdr:rowOff>
    </xdr:from>
    <xdr:to>
      <xdr:col>11</xdr:col>
      <xdr:colOff>542925</xdr:colOff>
      <xdr:row>3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0</xdr:row>
      <xdr:rowOff>104775</xdr:rowOff>
    </xdr:from>
    <xdr:to>
      <xdr:col>18</xdr:col>
      <xdr:colOff>590550</xdr:colOff>
      <xdr:row>3</xdr:row>
      <xdr:rowOff>200025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0477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19</xdr:col>
      <xdr:colOff>552450</xdr:colOff>
      <xdr:row>3</xdr:row>
      <xdr:rowOff>95250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95250</xdr:rowOff>
    </xdr:from>
    <xdr:to>
      <xdr:col>17</xdr:col>
      <xdr:colOff>552450</xdr:colOff>
      <xdr:row>3</xdr:row>
      <xdr:rowOff>190500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9525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0</xdr:row>
      <xdr:rowOff>85725</xdr:rowOff>
    </xdr:from>
    <xdr:to>
      <xdr:col>17</xdr:col>
      <xdr:colOff>523875</xdr:colOff>
      <xdr:row>3</xdr:row>
      <xdr:rowOff>180975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8572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19050</xdr:rowOff>
    </xdr:from>
    <xdr:to>
      <xdr:col>14</xdr:col>
      <xdr:colOff>628650</xdr:colOff>
      <xdr:row>3</xdr:row>
      <xdr:rowOff>171450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905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333375</xdr:colOff>
      <xdr:row>0</xdr:row>
      <xdr:rowOff>85725</xdr:rowOff>
    </xdr:from>
    <xdr:to>
      <xdr:col>17</xdr:col>
      <xdr:colOff>790575</xdr:colOff>
      <xdr:row>3</xdr:row>
      <xdr:rowOff>180975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572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0</xdr:row>
      <xdr:rowOff>38100</xdr:rowOff>
    </xdr:from>
    <xdr:to>
      <xdr:col>17</xdr:col>
      <xdr:colOff>571500</xdr:colOff>
      <xdr:row>3</xdr:row>
      <xdr:rowOff>66675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381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133350</xdr:colOff>
      <xdr:row>0</xdr:row>
      <xdr:rowOff>85725</xdr:rowOff>
    </xdr:from>
    <xdr:to>
      <xdr:col>17</xdr:col>
      <xdr:colOff>590550</xdr:colOff>
      <xdr:row>3</xdr:row>
      <xdr:rowOff>180975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8572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1</xdr:row>
      <xdr:rowOff>85725</xdr:rowOff>
    </xdr:from>
    <xdr:to>
      <xdr:col>17</xdr:col>
      <xdr:colOff>561975</xdr:colOff>
      <xdr:row>5</xdr:row>
      <xdr:rowOff>161925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32385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19050</xdr:rowOff>
    </xdr:from>
    <xdr:to>
      <xdr:col>14</xdr:col>
      <xdr:colOff>628650</xdr:colOff>
      <xdr:row>3</xdr:row>
      <xdr:rowOff>171450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905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66675</xdr:rowOff>
    </xdr:from>
    <xdr:to>
      <xdr:col>14</xdr:col>
      <xdr:colOff>581025</xdr:colOff>
      <xdr:row>4</xdr:row>
      <xdr:rowOff>19050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66675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66675</xdr:rowOff>
    </xdr:from>
    <xdr:to>
      <xdr:col>14</xdr:col>
      <xdr:colOff>581025</xdr:colOff>
      <xdr:row>4</xdr:row>
      <xdr:rowOff>19050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66675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66675</xdr:rowOff>
    </xdr:from>
    <xdr:to>
      <xdr:col>14</xdr:col>
      <xdr:colOff>581025</xdr:colOff>
      <xdr:row>4</xdr:row>
      <xdr:rowOff>9525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667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39</xdr:row>
      <xdr:rowOff>66675</xdr:rowOff>
    </xdr:from>
    <xdr:to>
      <xdr:col>14</xdr:col>
      <xdr:colOff>581025</xdr:colOff>
      <xdr:row>43</xdr:row>
      <xdr:rowOff>9525</xdr:rowOff>
    </xdr:to>
    <xdr:pic>
      <xdr:nvPicPr>
        <xdr:cNvPr id="2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87705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0</xdr:row>
      <xdr:rowOff>38100</xdr:rowOff>
    </xdr:from>
    <xdr:to>
      <xdr:col>14</xdr:col>
      <xdr:colOff>533400</xdr:colOff>
      <xdr:row>3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8100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0</xdr:row>
      <xdr:rowOff>38100</xdr:rowOff>
    </xdr:from>
    <xdr:to>
      <xdr:col>14</xdr:col>
      <xdr:colOff>533400</xdr:colOff>
      <xdr:row>3</xdr:row>
      <xdr:rowOff>190500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8100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27"/>
  <sheetViews>
    <sheetView zoomScale="90" zoomScaleNormal="90" zoomScalePageLayoutView="0" workbookViewId="0" topLeftCell="A46">
      <selection activeCell="A9" sqref="A9"/>
    </sheetView>
  </sheetViews>
  <sheetFormatPr defaultColWidth="13.7109375" defaultRowHeight="12.75"/>
  <cols>
    <col min="1" max="1" width="131.00390625" style="6" customWidth="1"/>
    <col min="2" max="16384" width="13.7109375" style="4" customWidth="1"/>
  </cols>
  <sheetData>
    <row r="1" s="1" customFormat="1" ht="21" customHeight="1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="1" customFormat="1" ht="15"/>
    <row r="9" s="1" customFormat="1" ht="15"/>
    <row r="10" s="1" customFormat="1" ht="18.75">
      <c r="A10" s="2"/>
    </row>
    <row r="11" s="1" customFormat="1" ht="18.75">
      <c r="A11" s="2"/>
    </row>
    <row r="12" s="1" customFormat="1" ht="18.75">
      <c r="A12" s="2"/>
    </row>
    <row r="13" s="1" customFormat="1" ht="18.75">
      <c r="A13" s="2"/>
    </row>
    <row r="14" s="1" customFormat="1" ht="16.5" customHeight="1">
      <c r="A14" s="2"/>
    </row>
    <row r="15" s="1" customFormat="1" ht="18.75">
      <c r="A15" s="2"/>
    </row>
    <row r="16" ht="20.25">
      <c r="A16" s="3" t="s">
        <v>1290</v>
      </c>
    </row>
    <row r="17" ht="9.75" customHeight="1">
      <c r="A17" s="5"/>
    </row>
    <row r="18" ht="20.25">
      <c r="A18" s="3" t="s">
        <v>0</v>
      </c>
    </row>
    <row r="19" ht="18.75">
      <c r="A19" s="2"/>
    </row>
    <row r="20" ht="18.75">
      <c r="A20" s="2"/>
    </row>
    <row r="21" ht="18.75">
      <c r="A21" s="2" t="s">
        <v>1</v>
      </c>
    </row>
    <row r="22" ht="18.75">
      <c r="A22" s="2" t="s">
        <v>2</v>
      </c>
    </row>
    <row r="23" ht="18.75">
      <c r="A23" s="2"/>
    </row>
    <row r="24" ht="14.25" customHeight="1">
      <c r="A24" s="2"/>
    </row>
    <row r="25" ht="18.75">
      <c r="A25" s="2" t="s">
        <v>3</v>
      </c>
    </row>
    <row r="26" ht="18.75">
      <c r="A26" s="2"/>
    </row>
    <row r="27" ht="18.75">
      <c r="A27" s="2" t="s">
        <v>4</v>
      </c>
    </row>
  </sheetData>
  <sheetProtection/>
  <printOptions horizontalCentered="1"/>
  <pageMargins left="0.35433070866141736" right="0.35433070866141736" top="0.7874015748031497" bottom="0.984251968503937" header="0.5118110236220472" footer="0.5118110236220472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D17" sqref="D17"/>
    </sheetView>
  </sheetViews>
  <sheetFormatPr defaultColWidth="12.140625" defaultRowHeight="12.75"/>
  <cols>
    <col min="1" max="1" width="4.7109375" style="79" customWidth="1"/>
    <col min="2" max="2" width="4.421875" style="26" hidden="1" customWidth="1"/>
    <col min="3" max="3" width="9.140625" style="113" customWidth="1"/>
    <col min="4" max="4" width="14.8515625" style="113" customWidth="1"/>
    <col min="5" max="5" width="9.00390625" style="26" customWidth="1"/>
    <col min="6" max="6" width="13.00390625" style="79" customWidth="1"/>
    <col min="7" max="7" width="11.28125" style="79" customWidth="1"/>
    <col min="8" max="8" width="14.140625" style="79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3.8515625" style="30" customWidth="1"/>
    <col min="16" max="16" width="7.57421875" style="75" hidden="1" customWidth="1"/>
    <col min="17" max="17" width="31.57421875" style="114" customWidth="1"/>
    <col min="18" max="18" width="17.00390625" style="114" customWidth="1"/>
    <col min="19" max="19" width="23.57421875" style="33" customWidth="1"/>
    <col min="20" max="20" width="15.57421875" style="33" customWidth="1"/>
    <col min="21" max="21" width="13.00390625" style="33" customWidth="1"/>
    <col min="22" max="22" width="50.28125" style="34" customWidth="1"/>
    <col min="23" max="16384" width="12.140625" style="33" customWidth="1"/>
  </cols>
  <sheetData>
    <row r="1" spans="1:19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73"/>
      <c r="M1" s="73"/>
      <c r="N1" s="73"/>
      <c r="O1" s="74"/>
      <c r="Q1" s="76"/>
      <c r="R1" s="76"/>
      <c r="S1" s="76"/>
    </row>
    <row r="2" spans="1:19" ht="16.5" customHeight="1">
      <c r="A2" s="7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73"/>
      <c r="M2" s="73"/>
      <c r="N2" s="73"/>
      <c r="O2" s="74"/>
      <c r="Q2" s="76"/>
      <c r="R2" s="76"/>
      <c r="S2" s="76"/>
    </row>
    <row r="3" spans="3:19" ht="3.75" customHeight="1">
      <c r="C3" s="26"/>
      <c r="D3" s="26"/>
      <c r="F3" s="27"/>
      <c r="G3" s="27"/>
      <c r="H3" s="27"/>
      <c r="Q3" s="76"/>
      <c r="R3" s="76"/>
      <c r="S3" s="76"/>
    </row>
    <row r="4" spans="1:19" ht="15.75" customHeight="1">
      <c r="A4" s="80" t="s">
        <v>125</v>
      </c>
      <c r="B4" s="81"/>
      <c r="C4" s="26"/>
      <c r="D4" s="26"/>
      <c r="F4" s="82"/>
      <c r="G4" s="27"/>
      <c r="H4" s="27"/>
      <c r="Q4" s="76"/>
      <c r="R4" s="76"/>
      <c r="S4" s="76"/>
    </row>
    <row r="5" spans="1:19" ht="6" customHeight="1">
      <c r="A5" s="80"/>
      <c r="B5" s="81"/>
      <c r="C5" s="26"/>
      <c r="D5" s="26"/>
      <c r="F5" s="82"/>
      <c r="G5" s="27"/>
      <c r="H5" s="27"/>
      <c r="Q5" s="76"/>
      <c r="R5" s="76"/>
      <c r="S5" s="76"/>
    </row>
    <row r="6" spans="1:19" ht="12.75" customHeight="1">
      <c r="A6" s="83"/>
      <c r="B6" s="84"/>
      <c r="C6" s="85"/>
      <c r="D6" s="86" t="s">
        <v>129</v>
      </c>
      <c r="E6" s="87"/>
      <c r="F6" s="27"/>
      <c r="G6" s="27"/>
      <c r="H6" s="27"/>
      <c r="Q6" s="76"/>
      <c r="R6" s="76"/>
      <c r="S6" s="76"/>
    </row>
    <row r="7" spans="1:19" ht="3.75" customHeight="1">
      <c r="A7" s="27"/>
      <c r="C7" s="26"/>
      <c r="D7" s="26"/>
      <c r="F7" s="27"/>
      <c r="G7" s="27"/>
      <c r="H7" s="27"/>
      <c r="Q7" s="76"/>
      <c r="R7" s="76"/>
      <c r="S7" s="76"/>
    </row>
    <row r="8" spans="1:19" s="34" customFormat="1" ht="12" customHeight="1">
      <c r="A8" s="88" t="s">
        <v>68</v>
      </c>
      <c r="B8" s="89" t="s">
        <v>69</v>
      </c>
      <c r="C8" s="90" t="s">
        <v>70</v>
      </c>
      <c r="D8" s="91" t="s">
        <v>71</v>
      </c>
      <c r="E8" s="92" t="s">
        <v>72</v>
      </c>
      <c r="F8" s="93" t="s">
        <v>73</v>
      </c>
      <c r="G8" s="94" t="s">
        <v>74</v>
      </c>
      <c r="H8" s="93" t="s">
        <v>75</v>
      </c>
      <c r="I8" s="95" t="s">
        <v>76</v>
      </c>
      <c r="J8" s="96" t="s">
        <v>127</v>
      </c>
      <c r="K8" s="97" t="s">
        <v>128</v>
      </c>
      <c r="L8" s="96" t="s">
        <v>129</v>
      </c>
      <c r="M8" s="97" t="s">
        <v>128</v>
      </c>
      <c r="N8" s="96" t="s">
        <v>130</v>
      </c>
      <c r="O8" s="98" t="s">
        <v>85</v>
      </c>
      <c r="P8" s="75"/>
      <c r="Q8" s="76"/>
      <c r="R8" s="76"/>
      <c r="S8" s="76"/>
    </row>
    <row r="9" spans="1:16" s="112" customFormat="1" ht="16.5" customHeight="1">
      <c r="A9" s="99">
        <v>1</v>
      </c>
      <c r="B9" s="100">
        <v>102</v>
      </c>
      <c r="C9" s="101" t="s">
        <v>131</v>
      </c>
      <c r="D9" s="102" t="s">
        <v>132</v>
      </c>
      <c r="E9" s="103" t="s">
        <v>133</v>
      </c>
      <c r="F9" s="104" t="s">
        <v>46</v>
      </c>
      <c r="G9" s="104" t="s">
        <v>89</v>
      </c>
      <c r="H9" s="105" t="s">
        <v>90</v>
      </c>
      <c r="I9" s="106">
        <f>IF(ISBLANK(L9),"",TRUNC(10.33*((L9)-18.6)^2))</f>
        <v>1102</v>
      </c>
      <c r="J9" s="59">
        <v>8.28</v>
      </c>
      <c r="K9" s="108">
        <v>0.214</v>
      </c>
      <c r="L9" s="107">
        <v>8.27</v>
      </c>
      <c r="M9" s="108">
        <v>0.199</v>
      </c>
      <c r="N9" s="109" t="str">
        <f aca="true" t="shared" si="0" ref="N9:N14">IF(ISBLANK(L9),"",IF(L9&gt;11.24,"",IF(L9&lt;=8.18,"TSM",IF(L9&lt;=8.5,"SM",IF(L9&lt;=8.9,"KSM",IF(L9&lt;=9.5,"I A",IF(L9&lt;=10.24,"II A",IF(L9&lt;=11.24,"III A"))))))))</f>
        <v>SM</v>
      </c>
      <c r="O9" s="110" t="s">
        <v>134</v>
      </c>
      <c r="P9" s="111" t="s">
        <v>135</v>
      </c>
    </row>
    <row r="10" spans="1:16" s="112" customFormat="1" ht="16.5" customHeight="1">
      <c r="A10" s="99">
        <v>2</v>
      </c>
      <c r="B10" s="100">
        <v>147</v>
      </c>
      <c r="C10" s="101" t="s">
        <v>136</v>
      </c>
      <c r="D10" s="102" t="s">
        <v>160</v>
      </c>
      <c r="E10" s="103" t="s">
        <v>161</v>
      </c>
      <c r="F10" s="104" t="s">
        <v>162</v>
      </c>
      <c r="G10" s="104"/>
      <c r="H10" s="105"/>
      <c r="I10" s="106" t="s">
        <v>163</v>
      </c>
      <c r="J10" s="59">
        <v>8.55</v>
      </c>
      <c r="K10" s="108">
        <v>0.647</v>
      </c>
      <c r="L10" s="107">
        <v>8.46</v>
      </c>
      <c r="M10" s="108" t="s">
        <v>145</v>
      </c>
      <c r="N10" s="109" t="str">
        <f t="shared" si="0"/>
        <v>SM</v>
      </c>
      <c r="O10" s="110" t="s">
        <v>164</v>
      </c>
      <c r="P10" s="111" t="s">
        <v>165</v>
      </c>
    </row>
    <row r="11" spans="1:16" s="112" customFormat="1" ht="16.5" customHeight="1">
      <c r="A11" s="99">
        <v>3</v>
      </c>
      <c r="B11" s="100">
        <v>79</v>
      </c>
      <c r="C11" s="101" t="s">
        <v>166</v>
      </c>
      <c r="D11" s="102" t="s">
        <v>167</v>
      </c>
      <c r="E11" s="103" t="s">
        <v>168</v>
      </c>
      <c r="F11" s="104" t="s">
        <v>54</v>
      </c>
      <c r="G11" s="104" t="s">
        <v>151</v>
      </c>
      <c r="H11" s="105" t="s">
        <v>169</v>
      </c>
      <c r="I11" s="106">
        <f>IF(ISBLANK(L11),"",TRUNC(10.33*((L11)-18.6)^2))</f>
        <v>984</v>
      </c>
      <c r="J11" s="59">
        <v>9.03</v>
      </c>
      <c r="K11" s="108">
        <v>0.187</v>
      </c>
      <c r="L11" s="107">
        <v>8.84</v>
      </c>
      <c r="M11" s="108">
        <v>0.181</v>
      </c>
      <c r="N11" s="109" t="str">
        <f t="shared" si="0"/>
        <v>KSM</v>
      </c>
      <c r="O11" s="110" t="s">
        <v>170</v>
      </c>
      <c r="P11" s="111"/>
    </row>
    <row r="12" spans="1:16" s="112" customFormat="1" ht="16.5" customHeight="1">
      <c r="A12" s="99">
        <v>4</v>
      </c>
      <c r="B12" s="100">
        <v>101</v>
      </c>
      <c r="C12" s="101" t="s">
        <v>186</v>
      </c>
      <c r="D12" s="102" t="s">
        <v>187</v>
      </c>
      <c r="E12" s="103" t="s">
        <v>188</v>
      </c>
      <c r="F12" s="104" t="s">
        <v>189</v>
      </c>
      <c r="G12" s="104" t="s">
        <v>122</v>
      </c>
      <c r="H12" s="105" t="s">
        <v>90</v>
      </c>
      <c r="I12" s="106">
        <f>IF(ISBLANK(L12),"",TRUNC(10.33*((L12)-18.6)^2))</f>
        <v>967</v>
      </c>
      <c r="J12" s="59">
        <v>9.01</v>
      </c>
      <c r="K12" s="108">
        <v>0.162</v>
      </c>
      <c r="L12" s="107">
        <v>8.92</v>
      </c>
      <c r="M12" s="108">
        <v>0.176</v>
      </c>
      <c r="N12" s="109" t="str">
        <f t="shared" si="0"/>
        <v>I A</v>
      </c>
      <c r="O12" s="110" t="s">
        <v>190</v>
      </c>
      <c r="P12" s="111" t="s">
        <v>191</v>
      </c>
    </row>
    <row r="13" spans="1:16" s="112" customFormat="1" ht="16.5" customHeight="1">
      <c r="A13" s="99">
        <v>5</v>
      </c>
      <c r="B13" s="100">
        <v>91</v>
      </c>
      <c r="C13" s="101" t="s">
        <v>136</v>
      </c>
      <c r="D13" s="102" t="s">
        <v>137</v>
      </c>
      <c r="E13" s="103" t="s">
        <v>138</v>
      </c>
      <c r="F13" s="104" t="s">
        <v>52</v>
      </c>
      <c r="G13" s="104" t="s">
        <v>100</v>
      </c>
      <c r="H13" s="105" t="s">
        <v>139</v>
      </c>
      <c r="I13" s="106">
        <f>IF(ISBLANK(L13),"",TRUNC(10.33*((L13)-18.6)^2))</f>
        <v>944</v>
      </c>
      <c r="J13" s="59">
        <v>9.1</v>
      </c>
      <c r="K13" s="108">
        <v>0.222</v>
      </c>
      <c r="L13" s="107">
        <v>9.04</v>
      </c>
      <c r="M13" s="108">
        <v>0.25</v>
      </c>
      <c r="N13" s="109" t="str">
        <f t="shared" si="0"/>
        <v>I A</v>
      </c>
      <c r="O13" s="110" t="s">
        <v>140</v>
      </c>
      <c r="P13" s="111"/>
    </row>
    <row r="14" spans="1:16" s="112" customFormat="1" ht="16.5" customHeight="1">
      <c r="A14" s="99">
        <v>6</v>
      </c>
      <c r="B14" s="100">
        <v>84</v>
      </c>
      <c r="C14" s="101" t="s">
        <v>181</v>
      </c>
      <c r="D14" s="102" t="s">
        <v>192</v>
      </c>
      <c r="E14" s="103" t="s">
        <v>193</v>
      </c>
      <c r="F14" s="104" t="s">
        <v>54</v>
      </c>
      <c r="G14" s="104" t="s">
        <v>151</v>
      </c>
      <c r="H14" s="105" t="s">
        <v>194</v>
      </c>
      <c r="I14" s="106">
        <f>IF(ISBLANK(L14),"",TRUNC(10.33*((L14)-18.6)^2))</f>
        <v>887</v>
      </c>
      <c r="J14" s="59">
        <v>9.42</v>
      </c>
      <c r="K14" s="108">
        <v>0.203</v>
      </c>
      <c r="L14" s="107">
        <v>9.33</v>
      </c>
      <c r="M14" s="108">
        <v>0.571</v>
      </c>
      <c r="N14" s="109" t="str">
        <f t="shared" si="0"/>
        <v>I A</v>
      </c>
      <c r="O14" s="110" t="s">
        <v>195</v>
      </c>
      <c r="P14" s="111" t="s">
        <v>147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G25" sqref="G25"/>
    </sheetView>
  </sheetViews>
  <sheetFormatPr defaultColWidth="12.140625" defaultRowHeight="12.75"/>
  <cols>
    <col min="1" max="1" width="4.7109375" style="79" customWidth="1"/>
    <col min="2" max="2" width="4.421875" style="26" hidden="1" customWidth="1"/>
    <col min="3" max="3" width="9.140625" style="113" customWidth="1"/>
    <col min="4" max="4" width="14.8515625" style="113" customWidth="1"/>
    <col min="5" max="5" width="9.00390625" style="26" customWidth="1"/>
    <col min="6" max="6" width="13.00390625" style="79" customWidth="1"/>
    <col min="7" max="7" width="11.28125" style="79" customWidth="1"/>
    <col min="8" max="8" width="14.140625" style="79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3.8515625" style="30" customWidth="1"/>
    <col min="16" max="16" width="7.57421875" style="75" hidden="1" customWidth="1"/>
    <col min="17" max="17" width="31.57421875" style="114" customWidth="1"/>
    <col min="18" max="18" width="17.00390625" style="114" customWidth="1"/>
    <col min="19" max="19" width="23.57421875" style="33" customWidth="1"/>
    <col min="20" max="20" width="15.57421875" style="33" customWidth="1"/>
    <col min="21" max="21" width="13.00390625" style="33" customWidth="1"/>
    <col min="22" max="22" width="50.28125" style="34" customWidth="1"/>
    <col min="23" max="16384" width="12.140625" style="33" customWidth="1"/>
  </cols>
  <sheetData>
    <row r="1" spans="1:19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73"/>
      <c r="M1" s="73"/>
      <c r="N1" s="73"/>
      <c r="O1" s="74"/>
      <c r="Q1" s="76"/>
      <c r="R1" s="76"/>
      <c r="S1" s="76"/>
    </row>
    <row r="2" spans="1:19" ht="16.5" customHeight="1">
      <c r="A2" s="7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73"/>
      <c r="M2" s="73"/>
      <c r="N2" s="73"/>
      <c r="O2" s="74"/>
      <c r="Q2" s="76"/>
      <c r="R2" s="76"/>
      <c r="S2" s="76"/>
    </row>
    <row r="3" spans="3:19" ht="3.75" customHeight="1">
      <c r="C3" s="26"/>
      <c r="D3" s="26"/>
      <c r="F3" s="27"/>
      <c r="G3" s="27"/>
      <c r="H3" s="27"/>
      <c r="Q3" s="76"/>
      <c r="R3" s="76"/>
      <c r="S3" s="76"/>
    </row>
    <row r="4" spans="1:19" ht="15.75" customHeight="1">
      <c r="A4" s="80" t="s">
        <v>125</v>
      </c>
      <c r="B4" s="81"/>
      <c r="C4" s="26"/>
      <c r="D4" s="26"/>
      <c r="F4" s="82"/>
      <c r="G4" s="27"/>
      <c r="H4" s="27"/>
      <c r="Q4" s="76"/>
      <c r="R4" s="76"/>
      <c r="S4" s="76"/>
    </row>
    <row r="5" spans="1:19" ht="6" customHeight="1">
      <c r="A5" s="80"/>
      <c r="B5" s="81"/>
      <c r="C5" s="26"/>
      <c r="D5" s="26"/>
      <c r="F5" s="82"/>
      <c r="G5" s="27"/>
      <c r="H5" s="27"/>
      <c r="Q5" s="76"/>
      <c r="R5" s="76"/>
      <c r="S5" s="76"/>
    </row>
    <row r="6" spans="1:19" ht="12.75" customHeight="1">
      <c r="A6" s="83"/>
      <c r="B6" s="84"/>
      <c r="C6" s="85"/>
      <c r="D6" s="115" t="s">
        <v>208</v>
      </c>
      <c r="E6" s="87"/>
      <c r="F6" s="27"/>
      <c r="G6" s="27"/>
      <c r="H6" s="27"/>
      <c r="Q6" s="76"/>
      <c r="R6" s="76"/>
      <c r="S6" s="76"/>
    </row>
    <row r="7" spans="1:19" ht="3.75" customHeight="1">
      <c r="A7" s="27"/>
      <c r="C7" s="26"/>
      <c r="D7" s="26"/>
      <c r="F7" s="27"/>
      <c r="G7" s="27"/>
      <c r="H7" s="27"/>
      <c r="Q7" s="76"/>
      <c r="R7" s="76"/>
      <c r="S7" s="76"/>
    </row>
    <row r="8" spans="1:19" s="34" customFormat="1" ht="12" customHeight="1">
      <c r="A8" s="88" t="s">
        <v>68</v>
      </c>
      <c r="B8" s="89" t="s">
        <v>69</v>
      </c>
      <c r="C8" s="90" t="s">
        <v>70</v>
      </c>
      <c r="D8" s="91" t="s">
        <v>71</v>
      </c>
      <c r="E8" s="92" t="s">
        <v>72</v>
      </c>
      <c r="F8" s="93" t="s">
        <v>73</v>
      </c>
      <c r="G8" s="94" t="s">
        <v>74</v>
      </c>
      <c r="H8" s="93" t="s">
        <v>75</v>
      </c>
      <c r="I8" s="95" t="s">
        <v>76</v>
      </c>
      <c r="J8" s="96" t="s">
        <v>127</v>
      </c>
      <c r="K8" s="97" t="s">
        <v>128</v>
      </c>
      <c r="L8" s="96" t="s">
        <v>129</v>
      </c>
      <c r="M8" s="97" t="s">
        <v>128</v>
      </c>
      <c r="N8" s="96" t="s">
        <v>130</v>
      </c>
      <c r="O8" s="98" t="s">
        <v>85</v>
      </c>
      <c r="P8" s="75"/>
      <c r="Q8" s="76"/>
      <c r="R8" s="76"/>
      <c r="S8" s="76"/>
    </row>
    <row r="9" spans="1:16" s="112" customFormat="1" ht="16.5" customHeight="1">
      <c r="A9" s="99">
        <v>1</v>
      </c>
      <c r="B9" s="100">
        <v>102</v>
      </c>
      <c r="C9" s="101" t="s">
        <v>131</v>
      </c>
      <c r="D9" s="102" t="s">
        <v>132</v>
      </c>
      <c r="E9" s="103" t="s">
        <v>133</v>
      </c>
      <c r="F9" s="104" t="s">
        <v>46</v>
      </c>
      <c r="G9" s="104" t="s">
        <v>89</v>
      </c>
      <c r="H9" s="105" t="s">
        <v>90</v>
      </c>
      <c r="I9" s="106">
        <f>IF(ISBLANK(L9),"",TRUNC(10.33*((L9)-18.6)^2))</f>
        <v>1102</v>
      </c>
      <c r="J9" s="59">
        <v>8.28</v>
      </c>
      <c r="K9" s="108">
        <v>0.214</v>
      </c>
      <c r="L9" s="107">
        <v>8.27</v>
      </c>
      <c r="M9" s="108">
        <v>0.199</v>
      </c>
      <c r="N9" s="109" t="str">
        <f aca="true" t="shared" si="0" ref="N9:N14">IF(ISBLANK(L9),"",IF(L9&gt;11.24,"",IF(L9&lt;=8.18,"TSM",IF(L9&lt;=8.5,"SM",IF(L9&lt;=8.9,"KSM",IF(L9&lt;=9.5,"I A",IF(L9&lt;=10.24,"II A",IF(L9&lt;=11.24,"III A"))))))))</f>
        <v>SM</v>
      </c>
      <c r="O9" s="110" t="s">
        <v>134</v>
      </c>
      <c r="P9" s="111" t="s">
        <v>135</v>
      </c>
    </row>
    <row r="10" spans="1:16" s="112" customFormat="1" ht="16.5" customHeight="1">
      <c r="A10" s="99">
        <v>2</v>
      </c>
      <c r="B10" s="100">
        <v>147</v>
      </c>
      <c r="C10" s="101" t="s">
        <v>136</v>
      </c>
      <c r="D10" s="102" t="s">
        <v>160</v>
      </c>
      <c r="E10" s="103" t="s">
        <v>161</v>
      </c>
      <c r="F10" s="104" t="s">
        <v>162</v>
      </c>
      <c r="G10" s="104"/>
      <c r="H10" s="105"/>
      <c r="I10" s="106" t="s">
        <v>163</v>
      </c>
      <c r="J10" s="59">
        <v>8.55</v>
      </c>
      <c r="K10" s="108">
        <v>0.647</v>
      </c>
      <c r="L10" s="107">
        <v>8.46</v>
      </c>
      <c r="M10" s="108" t="s">
        <v>145</v>
      </c>
      <c r="N10" s="109" t="str">
        <f t="shared" si="0"/>
        <v>SM</v>
      </c>
      <c r="O10" s="110" t="s">
        <v>164</v>
      </c>
      <c r="P10" s="111" t="s">
        <v>165</v>
      </c>
    </row>
    <row r="11" spans="1:16" s="112" customFormat="1" ht="16.5" customHeight="1">
      <c r="A11" s="99">
        <v>3</v>
      </c>
      <c r="B11" s="100">
        <v>79</v>
      </c>
      <c r="C11" s="101" t="s">
        <v>166</v>
      </c>
      <c r="D11" s="102" t="s">
        <v>167</v>
      </c>
      <c r="E11" s="103" t="s">
        <v>168</v>
      </c>
      <c r="F11" s="104" t="s">
        <v>54</v>
      </c>
      <c r="G11" s="104" t="s">
        <v>151</v>
      </c>
      <c r="H11" s="105" t="s">
        <v>169</v>
      </c>
      <c r="I11" s="106">
        <f>IF(ISBLANK(L11),"",TRUNC(10.33*((L11)-18.6)^2))</f>
        <v>984</v>
      </c>
      <c r="J11" s="59">
        <v>9.03</v>
      </c>
      <c r="K11" s="108">
        <v>0.187</v>
      </c>
      <c r="L11" s="107">
        <v>8.84</v>
      </c>
      <c r="M11" s="108">
        <v>0.181</v>
      </c>
      <c r="N11" s="109" t="str">
        <f t="shared" si="0"/>
        <v>KSM</v>
      </c>
      <c r="O11" s="110" t="s">
        <v>170</v>
      </c>
      <c r="P11" s="111"/>
    </row>
    <row r="12" spans="1:16" s="112" customFormat="1" ht="16.5" customHeight="1">
      <c r="A12" s="99">
        <v>4</v>
      </c>
      <c r="B12" s="100">
        <v>101</v>
      </c>
      <c r="C12" s="101" t="s">
        <v>186</v>
      </c>
      <c r="D12" s="102" t="s">
        <v>187</v>
      </c>
      <c r="E12" s="103" t="s">
        <v>188</v>
      </c>
      <c r="F12" s="104" t="s">
        <v>189</v>
      </c>
      <c r="G12" s="104" t="s">
        <v>122</v>
      </c>
      <c r="H12" s="105" t="s">
        <v>90</v>
      </c>
      <c r="I12" s="106">
        <f>IF(ISBLANK(L12),"",TRUNC(10.33*((L12)-18.6)^2))</f>
        <v>967</v>
      </c>
      <c r="J12" s="59">
        <v>9.01</v>
      </c>
      <c r="K12" s="108">
        <v>0.162</v>
      </c>
      <c r="L12" s="107">
        <v>8.92</v>
      </c>
      <c r="M12" s="108">
        <v>0.176</v>
      </c>
      <c r="N12" s="109" t="str">
        <f t="shared" si="0"/>
        <v>I A</v>
      </c>
      <c r="O12" s="110" t="s">
        <v>190</v>
      </c>
      <c r="P12" s="111" t="s">
        <v>191</v>
      </c>
    </row>
    <row r="13" spans="1:16" s="112" customFormat="1" ht="16.5" customHeight="1">
      <c r="A13" s="99">
        <v>5</v>
      </c>
      <c r="B13" s="100">
        <v>91</v>
      </c>
      <c r="C13" s="101" t="s">
        <v>136</v>
      </c>
      <c r="D13" s="102" t="s">
        <v>137</v>
      </c>
      <c r="E13" s="103" t="s">
        <v>138</v>
      </c>
      <c r="F13" s="104" t="s">
        <v>52</v>
      </c>
      <c r="G13" s="104" t="s">
        <v>100</v>
      </c>
      <c r="H13" s="105" t="s">
        <v>139</v>
      </c>
      <c r="I13" s="106">
        <f>IF(ISBLANK(L13),"",TRUNC(10.33*((L13)-18.6)^2))</f>
        <v>944</v>
      </c>
      <c r="J13" s="59">
        <v>9.1</v>
      </c>
      <c r="K13" s="108">
        <v>0.222</v>
      </c>
      <c r="L13" s="107">
        <v>9.04</v>
      </c>
      <c r="M13" s="108">
        <v>0.25</v>
      </c>
      <c r="N13" s="109" t="str">
        <f t="shared" si="0"/>
        <v>I A</v>
      </c>
      <c r="O13" s="110" t="s">
        <v>140</v>
      </c>
      <c r="P13" s="111"/>
    </row>
    <row r="14" spans="1:16" s="112" customFormat="1" ht="16.5" customHeight="1">
      <c r="A14" s="99">
        <v>6</v>
      </c>
      <c r="B14" s="100">
        <v>84</v>
      </c>
      <c r="C14" s="101" t="s">
        <v>181</v>
      </c>
      <c r="D14" s="102" t="s">
        <v>192</v>
      </c>
      <c r="E14" s="103" t="s">
        <v>193</v>
      </c>
      <c r="F14" s="104" t="s">
        <v>54</v>
      </c>
      <c r="G14" s="104" t="s">
        <v>151</v>
      </c>
      <c r="H14" s="105" t="s">
        <v>194</v>
      </c>
      <c r="I14" s="106">
        <f>IF(ISBLANK(L14),"",TRUNC(10.33*((L14)-18.6)^2))</f>
        <v>887</v>
      </c>
      <c r="J14" s="59">
        <v>9.42</v>
      </c>
      <c r="K14" s="108">
        <v>0.203</v>
      </c>
      <c r="L14" s="107">
        <v>9.33</v>
      </c>
      <c r="M14" s="108">
        <v>0.571</v>
      </c>
      <c r="N14" s="109" t="str">
        <f t="shared" si="0"/>
        <v>I A</v>
      </c>
      <c r="O14" s="110" t="s">
        <v>195</v>
      </c>
      <c r="P14" s="111" t="s">
        <v>147</v>
      </c>
    </row>
    <row r="15" spans="1:16" s="112" customFormat="1" ht="16.5" customHeight="1">
      <c r="A15" s="99">
        <v>7</v>
      </c>
      <c r="B15" s="100">
        <v>59</v>
      </c>
      <c r="C15" s="101" t="s">
        <v>196</v>
      </c>
      <c r="D15" s="102" t="s">
        <v>197</v>
      </c>
      <c r="E15" s="103" t="s">
        <v>198</v>
      </c>
      <c r="F15" s="104" t="s">
        <v>46</v>
      </c>
      <c r="G15" s="104" t="s">
        <v>89</v>
      </c>
      <c r="H15" s="105"/>
      <c r="I15" s="106">
        <f>IF(ISBLANK(J15),"",TRUNC(10.33*((J15)-18.6)^2))</f>
        <v>862</v>
      </c>
      <c r="J15" s="107">
        <v>9.46</v>
      </c>
      <c r="K15" s="108">
        <v>0.21</v>
      </c>
      <c r="L15" s="107"/>
      <c r="M15" s="108"/>
      <c r="N15" s="109" t="str">
        <f aca="true" t="shared" si="1" ref="N15:N22">IF(ISBLANK(J15),"",IF(J15&gt;11.24,"",IF(J15&lt;=8.18,"TSM",IF(J15&lt;=8.5,"SM",IF(J15&lt;=8.9,"KSM",IF(J15&lt;=9.5,"I A",IF(J15&lt;=10.24,"II A",IF(J15&lt;=11.24,"III A"))))))))</f>
        <v>I A</v>
      </c>
      <c r="O15" s="110" t="s">
        <v>199</v>
      </c>
      <c r="P15" s="111" t="s">
        <v>200</v>
      </c>
    </row>
    <row r="16" spans="1:16" s="112" customFormat="1" ht="16.5" customHeight="1">
      <c r="A16" s="99">
        <v>8</v>
      </c>
      <c r="B16" s="100">
        <v>112</v>
      </c>
      <c r="C16" s="101" t="s">
        <v>171</v>
      </c>
      <c r="D16" s="102" t="s">
        <v>172</v>
      </c>
      <c r="E16" s="103" t="s">
        <v>173</v>
      </c>
      <c r="F16" s="104" t="s">
        <v>47</v>
      </c>
      <c r="G16" s="104" t="s">
        <v>174</v>
      </c>
      <c r="H16" s="105" t="s">
        <v>175</v>
      </c>
      <c r="I16" s="106">
        <f>IF(ISBLANK(J16),"",TRUNC(10.33*((J16)-18.6)^2))</f>
        <v>861</v>
      </c>
      <c r="J16" s="107">
        <v>9.47</v>
      </c>
      <c r="K16" s="108">
        <v>0.287</v>
      </c>
      <c r="L16" s="107"/>
      <c r="M16" s="108"/>
      <c r="N16" s="109" t="str">
        <f t="shared" si="1"/>
        <v>I A</v>
      </c>
      <c r="O16" s="110" t="s">
        <v>176</v>
      </c>
      <c r="P16" s="111" t="s">
        <v>147</v>
      </c>
    </row>
    <row r="17" spans="1:16" s="112" customFormat="1" ht="16.5" customHeight="1">
      <c r="A17" s="99">
        <v>9</v>
      </c>
      <c r="B17" s="100">
        <v>141</v>
      </c>
      <c r="C17" s="101" t="s">
        <v>141</v>
      </c>
      <c r="D17" s="102" t="s">
        <v>142</v>
      </c>
      <c r="E17" s="103" t="s">
        <v>143</v>
      </c>
      <c r="F17" s="104" t="s">
        <v>43</v>
      </c>
      <c r="G17" s="104"/>
      <c r="H17" s="105" t="s">
        <v>144</v>
      </c>
      <c r="I17" s="106">
        <f>IF(ISBLANK(J17),"",TRUNC(10.33*((J17)-18.6)^2))</f>
        <v>849</v>
      </c>
      <c r="J17" s="107">
        <v>9.53</v>
      </c>
      <c r="K17" s="108" t="s">
        <v>145</v>
      </c>
      <c r="L17" s="107"/>
      <c r="M17" s="108"/>
      <c r="N17" s="109" t="str">
        <f t="shared" si="1"/>
        <v>II A</v>
      </c>
      <c r="O17" s="110" t="s">
        <v>146</v>
      </c>
      <c r="P17" s="111" t="s">
        <v>147</v>
      </c>
    </row>
    <row r="18" spans="1:16" s="112" customFormat="1" ht="16.5" customHeight="1">
      <c r="A18" s="99">
        <v>10</v>
      </c>
      <c r="B18" s="100">
        <v>54</v>
      </c>
      <c r="C18" s="101" t="s">
        <v>201</v>
      </c>
      <c r="D18" s="102" t="s">
        <v>202</v>
      </c>
      <c r="E18" s="103" t="s">
        <v>203</v>
      </c>
      <c r="F18" s="104" t="s">
        <v>204</v>
      </c>
      <c r="G18" s="104" t="s">
        <v>174</v>
      </c>
      <c r="H18" s="105" t="s">
        <v>205</v>
      </c>
      <c r="I18" s="106"/>
      <c r="J18" s="107">
        <v>9.59</v>
      </c>
      <c r="K18" s="108">
        <v>0.165</v>
      </c>
      <c r="L18" s="107"/>
      <c r="M18" s="108"/>
      <c r="N18" s="109" t="str">
        <f t="shared" si="1"/>
        <v>II A</v>
      </c>
      <c r="O18" s="110" t="s">
        <v>206</v>
      </c>
      <c r="P18" s="111" t="s">
        <v>207</v>
      </c>
    </row>
    <row r="19" spans="1:16" s="112" customFormat="1" ht="16.5" customHeight="1">
      <c r="A19" s="99">
        <v>11</v>
      </c>
      <c r="B19" s="100">
        <v>77</v>
      </c>
      <c r="C19" s="101" t="s">
        <v>148</v>
      </c>
      <c r="D19" s="102" t="s">
        <v>149</v>
      </c>
      <c r="E19" s="103" t="s">
        <v>150</v>
      </c>
      <c r="F19" s="104" t="s">
        <v>54</v>
      </c>
      <c r="G19" s="104" t="s">
        <v>151</v>
      </c>
      <c r="H19" s="105"/>
      <c r="I19" s="106"/>
      <c r="J19" s="107">
        <v>9.63</v>
      </c>
      <c r="K19" s="108">
        <v>0.597</v>
      </c>
      <c r="L19" s="107"/>
      <c r="M19" s="108"/>
      <c r="N19" s="109" t="str">
        <f t="shared" si="1"/>
        <v>II A</v>
      </c>
      <c r="O19" s="110" t="s">
        <v>152</v>
      </c>
      <c r="P19" s="111" t="s">
        <v>153</v>
      </c>
    </row>
    <row r="20" spans="1:16" s="112" customFormat="1" ht="16.5" customHeight="1">
      <c r="A20" s="99">
        <v>12</v>
      </c>
      <c r="B20" s="100">
        <v>60</v>
      </c>
      <c r="C20" s="101" t="s">
        <v>154</v>
      </c>
      <c r="D20" s="102" t="s">
        <v>155</v>
      </c>
      <c r="E20" s="103" t="s">
        <v>156</v>
      </c>
      <c r="F20" s="104" t="s">
        <v>46</v>
      </c>
      <c r="G20" s="104" t="s">
        <v>157</v>
      </c>
      <c r="H20" s="105"/>
      <c r="I20" s="106"/>
      <c r="J20" s="107">
        <v>9.74</v>
      </c>
      <c r="K20" s="108">
        <v>0.265</v>
      </c>
      <c r="L20" s="107"/>
      <c r="M20" s="108"/>
      <c r="N20" s="109" t="str">
        <f t="shared" si="1"/>
        <v>II A</v>
      </c>
      <c r="O20" s="110" t="s">
        <v>158</v>
      </c>
      <c r="P20" s="111" t="s">
        <v>159</v>
      </c>
    </row>
    <row r="21" spans="1:16" s="112" customFormat="1" ht="16.5" customHeight="1">
      <c r="A21" s="99">
        <v>13</v>
      </c>
      <c r="B21" s="100">
        <v>138</v>
      </c>
      <c r="C21" s="101" t="s">
        <v>177</v>
      </c>
      <c r="D21" s="102" t="s">
        <v>178</v>
      </c>
      <c r="E21" s="103" t="s">
        <v>179</v>
      </c>
      <c r="F21" s="104" t="s">
        <v>2</v>
      </c>
      <c r="G21" s="104" t="s">
        <v>122</v>
      </c>
      <c r="H21" s="105" t="s">
        <v>123</v>
      </c>
      <c r="I21" s="106"/>
      <c r="J21" s="107">
        <v>10.03</v>
      </c>
      <c r="K21" s="108">
        <v>0.159</v>
      </c>
      <c r="L21" s="107"/>
      <c r="M21" s="108"/>
      <c r="N21" s="109" t="str">
        <f t="shared" si="1"/>
        <v>II A</v>
      </c>
      <c r="O21" s="110" t="s">
        <v>180</v>
      </c>
      <c r="P21" s="111" t="s">
        <v>153</v>
      </c>
    </row>
    <row r="22" spans="1:16" s="112" customFormat="1" ht="16.5" customHeight="1">
      <c r="A22" s="99">
        <v>14</v>
      </c>
      <c r="B22" s="100">
        <v>145</v>
      </c>
      <c r="C22" s="101" t="s">
        <v>181</v>
      </c>
      <c r="D22" s="102" t="s">
        <v>182</v>
      </c>
      <c r="E22" s="103" t="s">
        <v>183</v>
      </c>
      <c r="F22" s="104" t="s">
        <v>43</v>
      </c>
      <c r="G22" s="104"/>
      <c r="H22" s="105" t="s">
        <v>144</v>
      </c>
      <c r="I22" s="106"/>
      <c r="J22" s="107">
        <v>10.28</v>
      </c>
      <c r="K22" s="108" t="s">
        <v>145</v>
      </c>
      <c r="L22" s="107"/>
      <c r="M22" s="108"/>
      <c r="N22" s="109" t="str">
        <f t="shared" si="1"/>
        <v>III A</v>
      </c>
      <c r="O22" s="110" t="s">
        <v>184</v>
      </c>
      <c r="P22" s="111" t="s">
        <v>185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C25" sqref="C25"/>
    </sheetView>
  </sheetViews>
  <sheetFormatPr defaultColWidth="12.140625" defaultRowHeight="12.75"/>
  <cols>
    <col min="1" max="1" width="4.7109375" style="79" customWidth="1"/>
    <col min="2" max="2" width="4.421875" style="26" customWidth="1"/>
    <col min="3" max="3" width="10.140625" style="113" customWidth="1"/>
    <col min="4" max="4" width="14.8515625" style="113" customWidth="1"/>
    <col min="5" max="5" width="9.00390625" style="26" customWidth="1"/>
    <col min="6" max="6" width="15.57421875" style="79" customWidth="1"/>
    <col min="7" max="7" width="9.28125" style="79" customWidth="1"/>
    <col min="8" max="8" width="14.140625" style="79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3.421875" style="125" customWidth="1"/>
    <col min="16" max="16" width="7.57421875" style="75" hidden="1" customWidth="1"/>
    <col min="17" max="17" width="31.57421875" style="114" customWidth="1"/>
    <col min="18" max="18" width="17.00390625" style="114" customWidth="1"/>
    <col min="19" max="19" width="23.57421875" style="33" customWidth="1"/>
    <col min="20" max="20" width="15.57421875" style="33" customWidth="1"/>
    <col min="21" max="21" width="13.00390625" style="33" customWidth="1"/>
    <col min="22" max="22" width="50.28125" style="34" customWidth="1"/>
    <col min="23" max="16384" width="12.140625" style="33" customWidth="1"/>
  </cols>
  <sheetData>
    <row r="1" spans="1:19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73"/>
      <c r="M1" s="73"/>
      <c r="N1" s="73"/>
      <c r="O1" s="124"/>
      <c r="Q1" s="76"/>
      <c r="R1" s="76"/>
      <c r="S1" s="76"/>
    </row>
    <row r="2" spans="1:19" ht="18" customHeight="1">
      <c r="A2" s="7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73"/>
      <c r="M2" s="73"/>
      <c r="N2" s="73"/>
      <c r="O2" s="124"/>
      <c r="Q2" s="76"/>
      <c r="R2" s="76"/>
      <c r="S2" s="76"/>
    </row>
    <row r="3" spans="3:19" ht="2.25" customHeight="1">
      <c r="C3" s="26"/>
      <c r="D3" s="26"/>
      <c r="F3" s="27"/>
      <c r="G3" s="27"/>
      <c r="H3" s="27"/>
      <c r="Q3" s="76"/>
      <c r="R3" s="76"/>
      <c r="S3" s="76"/>
    </row>
    <row r="4" spans="1:19" ht="15.75" customHeight="1">
      <c r="A4" s="80" t="s">
        <v>244</v>
      </c>
      <c r="B4" s="81"/>
      <c r="C4" s="26"/>
      <c r="D4" s="26"/>
      <c r="F4" s="82"/>
      <c r="G4" s="27"/>
      <c r="H4" s="27"/>
      <c r="Q4" s="76"/>
      <c r="R4" s="76"/>
      <c r="S4" s="76"/>
    </row>
    <row r="5" spans="1:19" ht="6.75" customHeight="1">
      <c r="A5" s="80"/>
      <c r="B5" s="81"/>
      <c r="C5" s="26"/>
      <c r="D5" s="26"/>
      <c r="F5" s="82"/>
      <c r="G5" s="27"/>
      <c r="H5" s="27"/>
      <c r="Q5" s="76"/>
      <c r="R5" s="76"/>
      <c r="S5" s="76"/>
    </row>
    <row r="6" spans="1:19" ht="12.75" customHeight="1">
      <c r="A6" s="83"/>
      <c r="B6" s="84"/>
      <c r="C6" s="85" t="s">
        <v>77</v>
      </c>
      <c r="D6" s="86" t="s">
        <v>245</v>
      </c>
      <c r="E6" s="87"/>
      <c r="F6" s="27"/>
      <c r="G6" s="27"/>
      <c r="H6" s="27"/>
      <c r="Q6" s="76"/>
      <c r="R6" s="76"/>
      <c r="S6" s="76"/>
    </row>
    <row r="7" spans="1:19" ht="3.75" customHeight="1">
      <c r="A7" s="27"/>
      <c r="C7" s="26"/>
      <c r="D7" s="26"/>
      <c r="F7" s="27"/>
      <c r="G7" s="27"/>
      <c r="H7" s="27"/>
      <c r="Q7" s="76"/>
      <c r="R7" s="76"/>
      <c r="S7" s="76"/>
    </row>
    <row r="8" spans="1:19" s="34" customFormat="1" ht="12" customHeight="1">
      <c r="A8" s="88" t="s">
        <v>68</v>
      </c>
      <c r="B8" s="126" t="s">
        <v>69</v>
      </c>
      <c r="C8" s="127" t="s">
        <v>70</v>
      </c>
      <c r="D8" s="128" t="s">
        <v>71</v>
      </c>
      <c r="E8" s="129" t="s">
        <v>72</v>
      </c>
      <c r="F8" s="130" t="s">
        <v>73</v>
      </c>
      <c r="G8" s="131" t="s">
        <v>74</v>
      </c>
      <c r="H8" s="130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135" t="s">
        <v>85</v>
      </c>
      <c r="P8" s="75"/>
      <c r="Q8" s="76"/>
      <c r="R8" s="76"/>
      <c r="S8" s="76"/>
    </row>
    <row r="9" spans="1:16" s="112" customFormat="1" ht="16.5" customHeight="1">
      <c r="A9" s="99">
        <v>1</v>
      </c>
      <c r="B9" s="100">
        <v>148</v>
      </c>
      <c r="C9" s="101" t="s">
        <v>256</v>
      </c>
      <c r="D9" s="102" t="s">
        <v>257</v>
      </c>
      <c r="E9" s="103" t="s">
        <v>258</v>
      </c>
      <c r="F9" s="104" t="s">
        <v>162</v>
      </c>
      <c r="G9" s="104"/>
      <c r="H9" s="105" t="s">
        <v>259</v>
      </c>
      <c r="I9" s="106" t="s">
        <v>163</v>
      </c>
      <c r="J9" s="136">
        <v>8.27</v>
      </c>
      <c r="K9" s="108">
        <v>0.154</v>
      </c>
      <c r="L9" s="136"/>
      <c r="M9" s="108"/>
      <c r="N9" s="137" t="str">
        <f aca="true" t="shared" si="0" ref="N9:N14">IF(ISBLANK(J9),"",IF(J9&gt;10.24,"",IF(J9&lt;=7.74,"TSM",IF(J9&lt;=8.1,"SM",IF(J9&lt;=8.54,"KSM",IF(J9&lt;=9.04,"I A",IF(J9&lt;=9.64,"II A",IF(J9&lt;=10.24,"III A"))))))))</f>
        <v>KSM</v>
      </c>
      <c r="O9" s="104" t="s">
        <v>260</v>
      </c>
      <c r="P9" s="138" t="s">
        <v>261</v>
      </c>
    </row>
    <row r="10" spans="1:16" s="112" customFormat="1" ht="16.5" customHeight="1">
      <c r="A10" s="99">
        <v>2</v>
      </c>
      <c r="B10" s="100">
        <v>63</v>
      </c>
      <c r="C10" s="101" t="s">
        <v>262</v>
      </c>
      <c r="D10" s="102" t="s">
        <v>263</v>
      </c>
      <c r="E10" s="103" t="s">
        <v>264</v>
      </c>
      <c r="F10" s="104" t="s">
        <v>52</v>
      </c>
      <c r="G10" s="104" t="s">
        <v>100</v>
      </c>
      <c r="H10" s="105" t="s">
        <v>139</v>
      </c>
      <c r="I10" s="106">
        <f>IF(ISBLANK(J10),"",TRUNC(18.014*((J10)-15.7)^2))</f>
        <v>954</v>
      </c>
      <c r="J10" s="136">
        <v>8.42</v>
      </c>
      <c r="K10" s="108">
        <v>0.143</v>
      </c>
      <c r="L10" s="136"/>
      <c r="M10" s="108"/>
      <c r="N10" s="137" t="str">
        <f t="shared" si="0"/>
        <v>KSM</v>
      </c>
      <c r="O10" s="104" t="s">
        <v>265</v>
      </c>
      <c r="P10" s="138" t="s">
        <v>266</v>
      </c>
    </row>
    <row r="11" spans="1:16" s="112" customFormat="1" ht="16.5" customHeight="1">
      <c r="A11" s="99">
        <v>3</v>
      </c>
      <c r="B11" s="100">
        <v>62</v>
      </c>
      <c r="C11" s="101" t="s">
        <v>273</v>
      </c>
      <c r="D11" s="102" t="s">
        <v>274</v>
      </c>
      <c r="E11" s="103" t="s">
        <v>275</v>
      </c>
      <c r="F11" s="104" t="s">
        <v>52</v>
      </c>
      <c r="G11" s="104" t="s">
        <v>100</v>
      </c>
      <c r="H11" s="105" t="s">
        <v>270</v>
      </c>
      <c r="I11" s="106">
        <f>IF(ISBLANK(J11),"",TRUNC(18.014*((J11)-15.7)^2))</f>
        <v>944</v>
      </c>
      <c r="J11" s="136">
        <v>8.46</v>
      </c>
      <c r="K11" s="108">
        <v>0.158</v>
      </c>
      <c r="L11" s="136"/>
      <c r="M11" s="108"/>
      <c r="N11" s="137" t="str">
        <f t="shared" si="0"/>
        <v>KSM</v>
      </c>
      <c r="O11" s="104" t="s">
        <v>271</v>
      </c>
      <c r="P11" s="138"/>
    </row>
    <row r="12" spans="1:16" s="112" customFormat="1" ht="16.5" customHeight="1">
      <c r="A12" s="99">
        <v>4</v>
      </c>
      <c r="B12" s="100">
        <v>144</v>
      </c>
      <c r="C12" s="101" t="s">
        <v>246</v>
      </c>
      <c r="D12" s="102" t="s">
        <v>247</v>
      </c>
      <c r="E12" s="103" t="s">
        <v>248</v>
      </c>
      <c r="F12" s="104" t="s">
        <v>162</v>
      </c>
      <c r="G12" s="104"/>
      <c r="H12" s="105"/>
      <c r="I12" s="106" t="s">
        <v>163</v>
      </c>
      <c r="J12" s="136">
        <v>8.67</v>
      </c>
      <c r="K12" s="108">
        <v>0.137</v>
      </c>
      <c r="L12" s="136"/>
      <c r="M12" s="108"/>
      <c r="N12" s="137" t="str">
        <f t="shared" si="0"/>
        <v>I A</v>
      </c>
      <c r="O12" s="104" t="s">
        <v>249</v>
      </c>
      <c r="P12" s="138" t="s">
        <v>250</v>
      </c>
    </row>
    <row r="13" spans="1:16" s="112" customFormat="1" ht="16.5" customHeight="1">
      <c r="A13" s="99">
        <v>5</v>
      </c>
      <c r="B13" s="100">
        <v>65</v>
      </c>
      <c r="C13" s="101" t="s">
        <v>251</v>
      </c>
      <c r="D13" s="102" t="s">
        <v>252</v>
      </c>
      <c r="E13" s="103" t="s">
        <v>253</v>
      </c>
      <c r="F13" s="104" t="s">
        <v>46</v>
      </c>
      <c r="G13" s="104" t="s">
        <v>89</v>
      </c>
      <c r="H13" s="105"/>
      <c r="I13" s="106">
        <f>IF(ISBLANK(J13),"",TRUNC(18.014*((J13)-15.7)^2))</f>
        <v>875</v>
      </c>
      <c r="J13" s="136">
        <v>8.73</v>
      </c>
      <c r="K13" s="108">
        <v>0.162</v>
      </c>
      <c r="L13" s="136"/>
      <c r="M13" s="108"/>
      <c r="N13" s="137" t="str">
        <f t="shared" si="0"/>
        <v>I A</v>
      </c>
      <c r="O13" s="104" t="s">
        <v>254</v>
      </c>
      <c r="P13" s="138" t="s">
        <v>255</v>
      </c>
    </row>
    <row r="14" spans="1:16" s="112" customFormat="1" ht="16.5" customHeight="1">
      <c r="A14" s="99">
        <v>6</v>
      </c>
      <c r="B14" s="100">
        <v>56</v>
      </c>
      <c r="C14" s="101" t="s">
        <v>267</v>
      </c>
      <c r="D14" s="102" t="s">
        <v>268</v>
      </c>
      <c r="E14" s="103" t="s">
        <v>269</v>
      </c>
      <c r="F14" s="104" t="s">
        <v>114</v>
      </c>
      <c r="G14" s="104"/>
      <c r="H14" s="105" t="s">
        <v>270</v>
      </c>
      <c r="I14" s="106">
        <f>IF(ISBLANK(J14),"",TRUNC(18.014*((J14)-15.7)^2))</f>
        <v>857</v>
      </c>
      <c r="J14" s="136">
        <v>8.8</v>
      </c>
      <c r="K14" s="108">
        <v>0.189</v>
      </c>
      <c r="L14" s="136"/>
      <c r="M14" s="108"/>
      <c r="N14" s="137" t="str">
        <f t="shared" si="0"/>
        <v>I A</v>
      </c>
      <c r="O14" s="104" t="s">
        <v>271</v>
      </c>
      <c r="P14" s="138" t="s">
        <v>272</v>
      </c>
    </row>
    <row r="15" spans="1:19" ht="7.5" customHeight="1">
      <c r="A15" s="27"/>
      <c r="C15" s="26"/>
      <c r="D15" s="26"/>
      <c r="F15" s="27"/>
      <c r="G15" s="27"/>
      <c r="H15" s="27"/>
      <c r="Q15" s="76"/>
      <c r="R15" s="76"/>
      <c r="S15" s="76"/>
    </row>
    <row r="16" spans="1:19" ht="12.75" customHeight="1">
      <c r="A16" s="83"/>
      <c r="B16" s="84"/>
      <c r="C16" s="85" t="s">
        <v>78</v>
      </c>
      <c r="D16" s="86" t="s">
        <v>245</v>
      </c>
      <c r="E16" s="87"/>
      <c r="F16" s="27"/>
      <c r="G16" s="27"/>
      <c r="H16" s="27"/>
      <c r="Q16" s="76"/>
      <c r="R16" s="76"/>
      <c r="S16" s="76"/>
    </row>
    <row r="17" spans="1:19" ht="3.75" customHeight="1">
      <c r="A17" s="27"/>
      <c r="C17" s="26"/>
      <c r="D17" s="26"/>
      <c r="F17" s="27"/>
      <c r="G17" s="27"/>
      <c r="H17" s="27"/>
      <c r="Q17" s="76"/>
      <c r="R17" s="76"/>
      <c r="S17" s="76"/>
    </row>
    <row r="18" spans="1:19" s="34" customFormat="1" ht="12" customHeight="1">
      <c r="A18" s="88" t="s">
        <v>68</v>
      </c>
      <c r="B18" s="126" t="s">
        <v>69</v>
      </c>
      <c r="C18" s="127" t="s">
        <v>70</v>
      </c>
      <c r="D18" s="128" t="s">
        <v>71</v>
      </c>
      <c r="E18" s="129" t="s">
        <v>72</v>
      </c>
      <c r="F18" s="130" t="s">
        <v>73</v>
      </c>
      <c r="G18" s="131" t="s">
        <v>74</v>
      </c>
      <c r="H18" s="130" t="s">
        <v>75</v>
      </c>
      <c r="I18" s="132" t="s">
        <v>76</v>
      </c>
      <c r="J18" s="133" t="s">
        <v>127</v>
      </c>
      <c r="K18" s="134" t="s">
        <v>128</v>
      </c>
      <c r="L18" s="133" t="s">
        <v>129</v>
      </c>
      <c r="M18" s="134" t="s">
        <v>128</v>
      </c>
      <c r="N18" s="133" t="s">
        <v>130</v>
      </c>
      <c r="O18" s="135" t="s">
        <v>85</v>
      </c>
      <c r="P18" s="75"/>
      <c r="Q18" s="76"/>
      <c r="R18" s="76"/>
      <c r="S18" s="76"/>
    </row>
    <row r="19" spans="1:16" s="112" customFormat="1" ht="16.5" customHeight="1">
      <c r="A19" s="99">
        <v>1</v>
      </c>
      <c r="B19" s="100">
        <v>66</v>
      </c>
      <c r="C19" s="101" t="s">
        <v>92</v>
      </c>
      <c r="D19" s="102" t="s">
        <v>285</v>
      </c>
      <c r="E19" s="103" t="s">
        <v>286</v>
      </c>
      <c r="F19" s="104" t="s">
        <v>287</v>
      </c>
      <c r="G19" s="104"/>
      <c r="H19" s="105" t="s">
        <v>288</v>
      </c>
      <c r="I19" s="106">
        <f>IF(ISBLANK(J19),"",TRUNC(18.014*((J19)-15.7)^2))</f>
        <v>905</v>
      </c>
      <c r="J19" s="136">
        <v>8.61</v>
      </c>
      <c r="K19" s="108">
        <v>0.195</v>
      </c>
      <c r="L19" s="136"/>
      <c r="M19" s="108"/>
      <c r="N19" s="137" t="str">
        <f>IF(ISBLANK(J19),"",IF(J19&gt;10.24,"",IF(J19&lt;=7.74,"TSM",IF(J19&lt;=8.1,"SM",IF(J19&lt;=8.54,"KSM",IF(J19&lt;=9.04,"I A",IF(J19&lt;=9.64,"II A",IF(J19&lt;=10.24,"III A"))))))))</f>
        <v>I A</v>
      </c>
      <c r="O19" s="104" t="s">
        <v>289</v>
      </c>
      <c r="P19" s="138" t="s">
        <v>290</v>
      </c>
    </row>
    <row r="20" spans="1:16" s="112" customFormat="1" ht="16.5" customHeight="1">
      <c r="A20" s="99">
        <v>2</v>
      </c>
      <c r="B20" s="100">
        <v>27</v>
      </c>
      <c r="C20" s="101" t="s">
        <v>297</v>
      </c>
      <c r="D20" s="102" t="s">
        <v>298</v>
      </c>
      <c r="E20" s="103" t="s">
        <v>299</v>
      </c>
      <c r="F20" s="104" t="s">
        <v>46</v>
      </c>
      <c r="G20" s="104" t="s">
        <v>282</v>
      </c>
      <c r="H20" s="105" t="s">
        <v>123</v>
      </c>
      <c r="I20" s="106">
        <f>IF(ISBLANK(J20),"",TRUNC(18.014*((J20)-15.7)^2))</f>
        <v>885</v>
      </c>
      <c r="J20" s="136">
        <v>8.69</v>
      </c>
      <c r="K20" s="108">
        <v>0.183</v>
      </c>
      <c r="L20" s="136"/>
      <c r="M20" s="108"/>
      <c r="N20" s="137" t="str">
        <f>IF(ISBLANK(J20),"",IF(J20&gt;10.24,"",IF(J20&lt;=7.74,"TSM",IF(J20&lt;=8.1,"SM",IF(J20&lt;=8.54,"KSM",IF(J20&lt;=9.04,"I A",IF(J20&lt;=9.64,"II A",IF(J20&lt;=10.24,"III A"))))))))</f>
        <v>I A</v>
      </c>
      <c r="O20" s="104" t="s">
        <v>300</v>
      </c>
      <c r="P20" s="138" t="s">
        <v>301</v>
      </c>
    </row>
    <row r="21" spans="1:16" s="112" customFormat="1" ht="16.5" customHeight="1">
      <c r="A21" s="99">
        <v>3</v>
      </c>
      <c r="B21" s="100">
        <v>64</v>
      </c>
      <c r="C21" s="101" t="s">
        <v>276</v>
      </c>
      <c r="D21" s="102" t="s">
        <v>277</v>
      </c>
      <c r="E21" s="103" t="s">
        <v>278</v>
      </c>
      <c r="F21" s="104" t="s">
        <v>52</v>
      </c>
      <c r="G21" s="104" t="s">
        <v>100</v>
      </c>
      <c r="H21" s="105" t="s">
        <v>139</v>
      </c>
      <c r="I21" s="106">
        <f>IF(ISBLANK(J21),"",TRUNC(18.014*((J21)-15.7)^2))</f>
        <v>850</v>
      </c>
      <c r="J21" s="136">
        <v>8.83</v>
      </c>
      <c r="K21" s="108">
        <v>0.143</v>
      </c>
      <c r="L21" s="136"/>
      <c r="M21" s="108"/>
      <c r="N21" s="137" t="str">
        <f>IF(ISBLANK(J21),"",IF(J21&gt;10.24,"",IF(J21&lt;=7.74,"TSM",IF(J21&lt;=8.1,"SM",IF(J21&lt;=8.54,"KSM",IF(J21&lt;=9.04,"I A",IF(J21&lt;=9.64,"II A",IF(J21&lt;=10.24,"III A"))))))))</f>
        <v>I A</v>
      </c>
      <c r="O21" s="104" t="s">
        <v>265</v>
      </c>
      <c r="P21" s="138"/>
    </row>
    <row r="22" spans="1:16" s="112" customFormat="1" ht="16.5" customHeight="1">
      <c r="A22" s="99">
        <v>4</v>
      </c>
      <c r="B22" s="100">
        <v>26</v>
      </c>
      <c r="C22" s="101" t="s">
        <v>279</v>
      </c>
      <c r="D22" s="102" t="s">
        <v>280</v>
      </c>
      <c r="E22" s="103" t="s">
        <v>281</v>
      </c>
      <c r="F22" s="104" t="s">
        <v>46</v>
      </c>
      <c r="G22" s="104" t="s">
        <v>282</v>
      </c>
      <c r="H22" s="105"/>
      <c r="I22" s="106">
        <f>IF(ISBLANK(J22),"",TRUNC(18.014*((J22)-15.7)^2))</f>
        <v>815</v>
      </c>
      <c r="J22" s="136">
        <v>8.97</v>
      </c>
      <c r="K22" s="108">
        <v>0.197</v>
      </c>
      <c r="L22" s="136"/>
      <c r="M22" s="108"/>
      <c r="N22" s="137" t="str">
        <f>IF(ISBLANK(J22),"",IF(J22&gt;10.24,"",IF(J22&lt;=7.74,"TSM",IF(J22&lt;=8.1,"SM",IF(J22&lt;=8.54,"KSM",IF(J22&lt;=9.04,"I A",IF(J22&lt;=9.64,"II A",IF(J22&lt;=10.24,"III A"))))))))</f>
        <v>I A</v>
      </c>
      <c r="O22" s="104" t="s">
        <v>283</v>
      </c>
      <c r="P22" s="138" t="s">
        <v>284</v>
      </c>
    </row>
    <row r="23" spans="1:16" s="112" customFormat="1" ht="16.5" customHeight="1">
      <c r="A23" s="99"/>
      <c r="B23" s="100">
        <v>53</v>
      </c>
      <c r="C23" s="101" t="s">
        <v>291</v>
      </c>
      <c r="D23" s="102" t="s">
        <v>292</v>
      </c>
      <c r="E23" s="103" t="s">
        <v>293</v>
      </c>
      <c r="F23" s="104" t="s">
        <v>54</v>
      </c>
      <c r="G23" s="104" t="s">
        <v>151</v>
      </c>
      <c r="H23" s="105" t="s">
        <v>194</v>
      </c>
      <c r="I23" s="106"/>
      <c r="J23" s="136" t="s">
        <v>294</v>
      </c>
      <c r="K23" s="108">
        <v>0.138</v>
      </c>
      <c r="L23" s="136"/>
      <c r="M23" s="108"/>
      <c r="N23" s="137">
        <f>IF(ISBLANK(J23),"",IF(J23&gt;10.24,"",IF(J23&lt;=7.74,"TSM",IF(J23&lt;=8.1,"SM",IF(J23&lt;=8.54,"KSM",IF(J23&lt;=9.04,"I A",IF(J23&lt;=9.64,"II A",IF(J23&lt;=10.24,"III A"))))))))</f>
      </c>
      <c r="O23" s="104" t="s">
        <v>295</v>
      </c>
      <c r="P23" s="138" t="s">
        <v>296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E19" sqref="E19"/>
    </sheetView>
  </sheetViews>
  <sheetFormatPr defaultColWidth="12.140625" defaultRowHeight="12.75"/>
  <cols>
    <col min="1" max="1" width="4.7109375" style="79" customWidth="1"/>
    <col min="2" max="2" width="4.421875" style="26" hidden="1" customWidth="1"/>
    <col min="3" max="3" width="10.140625" style="113" customWidth="1"/>
    <col min="4" max="4" width="14.8515625" style="113" customWidth="1"/>
    <col min="5" max="5" width="9.00390625" style="26" customWidth="1"/>
    <col min="6" max="6" width="15.57421875" style="79" customWidth="1"/>
    <col min="7" max="7" width="9.28125" style="79" customWidth="1"/>
    <col min="8" max="8" width="14.140625" style="79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3.421875" style="125" customWidth="1"/>
    <col min="16" max="16" width="6.140625" style="75" hidden="1" customWidth="1"/>
    <col min="17" max="17" width="6.140625" style="114" hidden="1" customWidth="1"/>
    <col min="18" max="18" width="17.00390625" style="114" customWidth="1"/>
    <col min="19" max="19" width="23.57421875" style="33" customWidth="1"/>
    <col min="20" max="20" width="15.57421875" style="33" customWidth="1"/>
    <col min="21" max="21" width="13.00390625" style="33" customWidth="1"/>
    <col min="22" max="22" width="50.28125" style="34" customWidth="1"/>
    <col min="23" max="16384" width="12.140625" style="33" customWidth="1"/>
  </cols>
  <sheetData>
    <row r="1" spans="1:19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73"/>
      <c r="M1" s="73"/>
      <c r="N1" s="73"/>
      <c r="O1" s="124"/>
      <c r="Q1" s="76"/>
      <c r="R1" s="76"/>
      <c r="S1" s="76"/>
    </row>
    <row r="2" spans="1:19" ht="18" customHeight="1">
      <c r="A2" s="7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73"/>
      <c r="M2" s="73"/>
      <c r="N2" s="73"/>
      <c r="O2" s="124"/>
      <c r="Q2" s="76"/>
      <c r="R2" s="76"/>
      <c r="S2" s="76"/>
    </row>
    <row r="3" spans="3:19" ht="2.25" customHeight="1">
      <c r="C3" s="26"/>
      <c r="D3" s="26"/>
      <c r="F3" s="27"/>
      <c r="G3" s="27"/>
      <c r="H3" s="27"/>
      <c r="Q3" s="76"/>
      <c r="R3" s="76"/>
      <c r="S3" s="76"/>
    </row>
    <row r="4" spans="1:19" ht="15.75" customHeight="1">
      <c r="A4" s="80" t="s">
        <v>244</v>
      </c>
      <c r="B4" s="81"/>
      <c r="C4" s="26"/>
      <c r="D4" s="26"/>
      <c r="F4" s="82"/>
      <c r="G4" s="27"/>
      <c r="H4" s="27"/>
      <c r="Q4" s="76"/>
      <c r="R4" s="76"/>
      <c r="S4" s="76"/>
    </row>
    <row r="5" spans="1:19" ht="6.75" customHeight="1">
      <c r="A5" s="80"/>
      <c r="B5" s="81"/>
      <c r="C5" s="26"/>
      <c r="D5" s="26"/>
      <c r="F5" s="82"/>
      <c r="G5" s="27"/>
      <c r="H5" s="27"/>
      <c r="Q5" s="76"/>
      <c r="R5" s="76"/>
      <c r="S5" s="76"/>
    </row>
    <row r="6" spans="1:19" ht="12.75" customHeight="1">
      <c r="A6" s="83"/>
      <c r="B6" s="84"/>
      <c r="C6" s="85"/>
      <c r="D6" s="86" t="s">
        <v>129</v>
      </c>
      <c r="E6" s="87"/>
      <c r="F6" s="27"/>
      <c r="G6" s="27"/>
      <c r="H6" s="27"/>
      <c r="Q6" s="76"/>
      <c r="R6" s="76"/>
      <c r="S6" s="76"/>
    </row>
    <row r="7" spans="1:19" ht="3.75" customHeight="1">
      <c r="A7" s="27"/>
      <c r="C7" s="26"/>
      <c r="D7" s="26"/>
      <c r="F7" s="27"/>
      <c r="G7" s="27"/>
      <c r="H7" s="27"/>
      <c r="Q7" s="76"/>
      <c r="R7" s="76"/>
      <c r="S7" s="76"/>
    </row>
    <row r="8" spans="1:19" s="34" customFormat="1" ht="12" customHeight="1">
      <c r="A8" s="88" t="s">
        <v>68</v>
      </c>
      <c r="B8" s="126" t="s">
        <v>69</v>
      </c>
      <c r="C8" s="127" t="s">
        <v>70</v>
      </c>
      <c r="D8" s="128" t="s">
        <v>71</v>
      </c>
      <c r="E8" s="129" t="s">
        <v>72</v>
      </c>
      <c r="F8" s="130" t="s">
        <v>73</v>
      </c>
      <c r="G8" s="131" t="s">
        <v>74</v>
      </c>
      <c r="H8" s="130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135" t="s">
        <v>85</v>
      </c>
      <c r="P8" s="75"/>
      <c r="Q8" s="76"/>
      <c r="R8" s="76"/>
      <c r="S8" s="76"/>
    </row>
    <row r="9" spans="1:16" s="112" customFormat="1" ht="16.5" customHeight="1">
      <c r="A9" s="99">
        <v>1</v>
      </c>
      <c r="B9" s="100">
        <v>148</v>
      </c>
      <c r="C9" s="101" t="s">
        <v>256</v>
      </c>
      <c r="D9" s="102" t="s">
        <v>257</v>
      </c>
      <c r="E9" s="103" t="s">
        <v>258</v>
      </c>
      <c r="F9" s="104" t="s">
        <v>162</v>
      </c>
      <c r="G9" s="104"/>
      <c r="H9" s="105" t="s">
        <v>259</v>
      </c>
      <c r="I9" s="106" t="s">
        <v>163</v>
      </c>
      <c r="J9" s="139">
        <v>8.27</v>
      </c>
      <c r="K9" s="108">
        <v>0.154</v>
      </c>
      <c r="L9" s="140">
        <v>8.08</v>
      </c>
      <c r="M9" s="108">
        <v>0.155</v>
      </c>
      <c r="N9" s="137" t="str">
        <f>IF(ISBLANK(L9),"",IF(L9&gt;10.24,"",IF(L9&lt;=7.74,"TSM",IF(L9&lt;=8.1,"SM",IF(L9&lt;=8.54,"KSM",IF(L9&lt;=9.04,"I A",IF(L9&lt;=9.64,"II A",IF(L9&lt;=10.24,"III A"))))))))</f>
        <v>SM</v>
      </c>
      <c r="O9" s="104" t="s">
        <v>260</v>
      </c>
      <c r="P9" s="138" t="s">
        <v>261</v>
      </c>
    </row>
    <row r="10" spans="1:17" s="112" customFormat="1" ht="16.5" customHeight="1">
      <c r="A10" s="99">
        <v>2</v>
      </c>
      <c r="B10" s="100">
        <v>62</v>
      </c>
      <c r="C10" s="101" t="s">
        <v>273</v>
      </c>
      <c r="D10" s="102" t="s">
        <v>274</v>
      </c>
      <c r="E10" s="103" t="s">
        <v>275</v>
      </c>
      <c r="F10" s="104" t="s">
        <v>52</v>
      </c>
      <c r="G10" s="104" t="s">
        <v>100</v>
      </c>
      <c r="H10" s="105" t="s">
        <v>270</v>
      </c>
      <c r="I10" s="106">
        <f>IF(ISBLANK(J10),"",TRUNC(18.014*((J10)-15.7)^2))</f>
        <v>944</v>
      </c>
      <c r="J10" s="139">
        <v>8.46</v>
      </c>
      <c r="K10" s="108">
        <v>0.158</v>
      </c>
      <c r="L10" s="140">
        <v>8.46</v>
      </c>
      <c r="M10" s="108">
        <v>0.124</v>
      </c>
      <c r="N10" s="137" t="str">
        <f>IF(ISBLANK(J10),"",IF(J10&gt;10.24,"",IF(J10&lt;=7.74,"TSM",IF(J10&lt;=8.1,"SM",IF(J10&lt;=8.54,"KSM",IF(J10&lt;=9.04,"I A",IF(J10&lt;=9.64,"II A",IF(J10&lt;=10.24,"III A"))))))))</f>
        <v>KSM</v>
      </c>
      <c r="O10" s="104" t="s">
        <v>271</v>
      </c>
      <c r="P10" s="138"/>
      <c r="Q10" s="112">
        <v>8.474</v>
      </c>
    </row>
    <row r="11" spans="1:17" s="112" customFormat="1" ht="16.5" customHeight="1">
      <c r="A11" s="99">
        <v>3</v>
      </c>
      <c r="B11" s="100">
        <v>66</v>
      </c>
      <c r="C11" s="101" t="s">
        <v>92</v>
      </c>
      <c r="D11" s="102" t="s">
        <v>285</v>
      </c>
      <c r="E11" s="103" t="s">
        <v>286</v>
      </c>
      <c r="F11" s="104" t="s">
        <v>287</v>
      </c>
      <c r="G11" s="104"/>
      <c r="H11" s="105" t="s">
        <v>288</v>
      </c>
      <c r="I11" s="106">
        <f>IF(ISBLANK(L11),"",TRUNC(18.014*((L11)-15.7)^2))</f>
        <v>939</v>
      </c>
      <c r="J11" s="139">
        <v>8.61</v>
      </c>
      <c r="K11" s="108">
        <v>0.195</v>
      </c>
      <c r="L11" s="140">
        <v>8.48</v>
      </c>
      <c r="M11" s="108">
        <v>0.198</v>
      </c>
      <c r="N11" s="137" t="str">
        <f>IF(ISBLANK(L11),"",IF(L11&gt;10.24,"",IF(L11&lt;=7.74,"TSM",IF(L11&lt;=8.1,"SM",IF(L11&lt;=8.54,"KSM",IF(L11&lt;=9.04,"I A",IF(L11&lt;=9.64,"II A",IF(L11&lt;=10.24,"III A"))))))))</f>
        <v>KSM</v>
      </c>
      <c r="O11" s="104" t="s">
        <v>289</v>
      </c>
      <c r="P11" s="138" t="s">
        <v>290</v>
      </c>
      <c r="Q11" s="112">
        <v>8.4784</v>
      </c>
    </row>
    <row r="12" spans="1:16" s="112" customFormat="1" ht="16.5" customHeight="1">
      <c r="A12" s="99">
        <v>4</v>
      </c>
      <c r="B12" s="100">
        <v>63</v>
      </c>
      <c r="C12" s="101" t="s">
        <v>262</v>
      </c>
      <c r="D12" s="102" t="s">
        <v>263</v>
      </c>
      <c r="E12" s="103" t="s">
        <v>264</v>
      </c>
      <c r="F12" s="104" t="s">
        <v>52</v>
      </c>
      <c r="G12" s="104" t="s">
        <v>100</v>
      </c>
      <c r="H12" s="105" t="s">
        <v>139</v>
      </c>
      <c r="I12" s="106">
        <f>IF(ISBLANK(J12),"",TRUNC(18.014*((J12)-15.7)^2))</f>
        <v>954</v>
      </c>
      <c r="J12" s="139">
        <v>8.42</v>
      </c>
      <c r="K12" s="108">
        <v>0.143</v>
      </c>
      <c r="L12" s="140">
        <v>8.48</v>
      </c>
      <c r="M12" s="108">
        <v>0.127</v>
      </c>
      <c r="N12" s="137" t="str">
        <f>IF(ISBLANK(J12),"",IF(J12&gt;10.24,"",IF(J12&lt;=7.74,"TSM",IF(J12&lt;=8.1,"SM",IF(J12&lt;=8.54,"KSM",IF(J12&lt;=9.04,"I A",IF(J12&lt;=9.64,"II A",IF(J12&lt;=10.24,"III A"))))))))</f>
        <v>KSM</v>
      </c>
      <c r="O12" s="104" t="s">
        <v>265</v>
      </c>
      <c r="P12" s="138" t="s">
        <v>266</v>
      </c>
    </row>
    <row r="13" spans="1:16" s="112" customFormat="1" ht="16.5" customHeight="1">
      <c r="A13" s="99">
        <v>5</v>
      </c>
      <c r="B13" s="100">
        <v>27</v>
      </c>
      <c r="C13" s="101" t="s">
        <v>297</v>
      </c>
      <c r="D13" s="102" t="s">
        <v>298</v>
      </c>
      <c r="E13" s="103" t="s">
        <v>299</v>
      </c>
      <c r="F13" s="104" t="s">
        <v>46</v>
      </c>
      <c r="G13" s="104" t="s">
        <v>282</v>
      </c>
      <c r="H13" s="105" t="s">
        <v>123</v>
      </c>
      <c r="I13" s="106">
        <f>IF(ISBLANK(L13),"",TRUNC(18.014*((L13)-15.7)^2))</f>
        <v>887</v>
      </c>
      <c r="J13" s="139">
        <v>8.69</v>
      </c>
      <c r="K13" s="108">
        <v>0.183</v>
      </c>
      <c r="L13" s="140">
        <v>8.68</v>
      </c>
      <c r="M13" s="108">
        <v>0.196</v>
      </c>
      <c r="N13" s="137" t="str">
        <f>IF(ISBLANK(L13),"",IF(L13&gt;10.24,"",IF(L13&lt;=7.74,"TSM",IF(L13&lt;=8.1,"SM",IF(L13&lt;=8.54,"KSM",IF(L13&lt;=9.04,"I A",IF(L13&lt;=9.64,"II A",IF(L13&lt;=10.24,"III A"))))))))</f>
        <v>I A</v>
      </c>
      <c r="O13" s="104" t="s">
        <v>300</v>
      </c>
      <c r="P13" s="138" t="s">
        <v>301</v>
      </c>
    </row>
    <row r="14" spans="1:16" s="112" customFormat="1" ht="16.5" customHeight="1">
      <c r="A14" s="99">
        <v>6</v>
      </c>
      <c r="B14" s="100">
        <v>144</v>
      </c>
      <c r="C14" s="101" t="s">
        <v>246</v>
      </c>
      <c r="D14" s="102" t="s">
        <v>247</v>
      </c>
      <c r="E14" s="103" t="s">
        <v>248</v>
      </c>
      <c r="F14" s="104" t="s">
        <v>162</v>
      </c>
      <c r="G14" s="104"/>
      <c r="H14" s="105"/>
      <c r="I14" s="106" t="s">
        <v>163</v>
      </c>
      <c r="J14" s="139">
        <v>8.67</v>
      </c>
      <c r="K14" s="108">
        <v>0.137</v>
      </c>
      <c r="L14" s="140" t="s">
        <v>302</v>
      </c>
      <c r="M14" s="108"/>
      <c r="N14" s="137" t="str">
        <f>IF(ISBLANK(J14),"",IF(J14&gt;10.24,"",IF(J14&lt;=7.74,"TSM",IF(J14&lt;=8.1,"SM",IF(J14&lt;=8.54,"KSM",IF(J14&lt;=9.04,"I A",IF(J14&lt;=9.64,"II A",IF(J14&lt;=10.24,"III A"))))))))</f>
        <v>I A</v>
      </c>
      <c r="O14" s="104" t="s">
        <v>249</v>
      </c>
      <c r="P14" s="138" t="s">
        <v>250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E1">
      <selection activeCell="L26" sqref="L26"/>
    </sheetView>
  </sheetViews>
  <sheetFormatPr defaultColWidth="12.140625" defaultRowHeight="12.75"/>
  <cols>
    <col min="1" max="1" width="4.7109375" style="79" customWidth="1"/>
    <col min="2" max="2" width="4.421875" style="26" hidden="1" customWidth="1"/>
    <col min="3" max="3" width="10.140625" style="113" customWidth="1"/>
    <col min="4" max="4" width="14.8515625" style="113" customWidth="1"/>
    <col min="5" max="5" width="9.00390625" style="26" customWidth="1"/>
    <col min="6" max="6" width="15.57421875" style="79" customWidth="1"/>
    <col min="7" max="7" width="9.28125" style="79" customWidth="1"/>
    <col min="8" max="8" width="14.140625" style="79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3.421875" style="125" customWidth="1"/>
    <col min="16" max="16" width="6.140625" style="75" hidden="1" customWidth="1"/>
    <col min="17" max="17" width="6.140625" style="114" hidden="1" customWidth="1"/>
    <col min="18" max="18" width="17.00390625" style="114" customWidth="1"/>
    <col min="19" max="19" width="23.57421875" style="33" customWidth="1"/>
    <col min="20" max="20" width="15.57421875" style="33" customWidth="1"/>
    <col min="21" max="21" width="13.00390625" style="33" customWidth="1"/>
    <col min="22" max="22" width="50.28125" style="34" customWidth="1"/>
    <col min="23" max="16384" width="12.140625" style="33" customWidth="1"/>
  </cols>
  <sheetData>
    <row r="1" spans="1:19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73"/>
      <c r="M1" s="73"/>
      <c r="N1" s="73"/>
      <c r="O1" s="124"/>
      <c r="Q1" s="76"/>
      <c r="R1" s="76"/>
      <c r="S1" s="76"/>
    </row>
    <row r="2" spans="1:19" ht="18" customHeight="1">
      <c r="A2" s="7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73"/>
      <c r="M2" s="73"/>
      <c r="N2" s="73"/>
      <c r="O2" s="124"/>
      <c r="Q2" s="76"/>
      <c r="R2" s="76"/>
      <c r="S2" s="76"/>
    </row>
    <row r="3" spans="3:19" ht="2.25" customHeight="1">
      <c r="C3" s="26"/>
      <c r="D3" s="26"/>
      <c r="F3" s="27"/>
      <c r="G3" s="27"/>
      <c r="H3" s="27"/>
      <c r="Q3" s="76"/>
      <c r="R3" s="76"/>
      <c r="S3" s="76"/>
    </row>
    <row r="4" spans="1:19" ht="15.75" customHeight="1">
      <c r="A4" s="80" t="s">
        <v>244</v>
      </c>
      <c r="B4" s="81"/>
      <c r="C4" s="26"/>
      <c r="D4" s="26"/>
      <c r="F4" s="82"/>
      <c r="G4" s="27"/>
      <c r="H4" s="27"/>
      <c r="Q4" s="76"/>
      <c r="R4" s="76"/>
      <c r="S4" s="76"/>
    </row>
    <row r="5" spans="1:19" ht="6.75" customHeight="1">
      <c r="A5" s="80"/>
      <c r="B5" s="81"/>
      <c r="C5" s="26"/>
      <c r="D5" s="26"/>
      <c r="F5" s="82"/>
      <c r="G5" s="27"/>
      <c r="H5" s="27"/>
      <c r="Q5" s="76"/>
      <c r="R5" s="76"/>
      <c r="S5" s="76"/>
    </row>
    <row r="6" spans="1:19" ht="12.75" customHeight="1">
      <c r="A6" s="83"/>
      <c r="B6" s="84"/>
      <c r="C6" s="85"/>
      <c r="D6" s="115" t="s">
        <v>208</v>
      </c>
      <c r="E6" s="87"/>
      <c r="F6" s="27"/>
      <c r="G6" s="27"/>
      <c r="H6" s="27"/>
      <c r="Q6" s="76"/>
      <c r="R6" s="76"/>
      <c r="S6" s="76"/>
    </row>
    <row r="7" spans="1:19" ht="3.75" customHeight="1">
      <c r="A7" s="27"/>
      <c r="C7" s="26"/>
      <c r="D7" s="26"/>
      <c r="F7" s="27"/>
      <c r="G7" s="27"/>
      <c r="H7" s="27"/>
      <c r="Q7" s="76"/>
      <c r="R7" s="76"/>
      <c r="S7" s="76"/>
    </row>
    <row r="8" spans="1:19" s="34" customFormat="1" ht="12" customHeight="1">
      <c r="A8" s="88" t="s">
        <v>68</v>
      </c>
      <c r="B8" s="126" t="s">
        <v>69</v>
      </c>
      <c r="C8" s="127" t="s">
        <v>70</v>
      </c>
      <c r="D8" s="128" t="s">
        <v>71</v>
      </c>
      <c r="E8" s="129" t="s">
        <v>72</v>
      </c>
      <c r="F8" s="130" t="s">
        <v>73</v>
      </c>
      <c r="G8" s="131" t="s">
        <v>74</v>
      </c>
      <c r="H8" s="130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135" t="s">
        <v>85</v>
      </c>
      <c r="P8" s="75"/>
      <c r="Q8" s="76"/>
      <c r="R8" s="76"/>
      <c r="S8" s="76"/>
    </row>
    <row r="9" spans="1:16" s="112" customFormat="1" ht="16.5" customHeight="1">
      <c r="A9" s="99">
        <v>1</v>
      </c>
      <c r="B9" s="100">
        <v>148</v>
      </c>
      <c r="C9" s="101" t="s">
        <v>256</v>
      </c>
      <c r="D9" s="102" t="s">
        <v>257</v>
      </c>
      <c r="E9" s="103" t="s">
        <v>258</v>
      </c>
      <c r="F9" s="104" t="s">
        <v>162</v>
      </c>
      <c r="G9" s="104"/>
      <c r="H9" s="105" t="s">
        <v>259</v>
      </c>
      <c r="I9" s="106" t="s">
        <v>163</v>
      </c>
      <c r="J9" s="139">
        <v>8.27</v>
      </c>
      <c r="K9" s="108">
        <v>0.154</v>
      </c>
      <c r="L9" s="136">
        <v>8.08</v>
      </c>
      <c r="M9" s="108">
        <v>0.155</v>
      </c>
      <c r="N9" s="137" t="str">
        <f>IF(ISBLANK(L9),"",IF(L9&gt;10.24,"",IF(L9&lt;=7.74,"TSM",IF(L9&lt;=8.1,"SM",IF(L9&lt;=8.54,"KSM",IF(L9&lt;=9.04,"I A",IF(L9&lt;=9.64,"II A",IF(L9&lt;=10.24,"III A"))))))))</f>
        <v>SM</v>
      </c>
      <c r="O9" s="104" t="s">
        <v>260</v>
      </c>
      <c r="P9" s="138" t="s">
        <v>261</v>
      </c>
    </row>
    <row r="10" spans="1:17" s="112" customFormat="1" ht="16.5" customHeight="1">
      <c r="A10" s="99">
        <v>2</v>
      </c>
      <c r="B10" s="100">
        <v>62</v>
      </c>
      <c r="C10" s="101" t="s">
        <v>273</v>
      </c>
      <c r="D10" s="102" t="s">
        <v>274</v>
      </c>
      <c r="E10" s="103" t="s">
        <v>275</v>
      </c>
      <c r="F10" s="104" t="s">
        <v>52</v>
      </c>
      <c r="G10" s="104" t="s">
        <v>100</v>
      </c>
      <c r="H10" s="105" t="s">
        <v>270</v>
      </c>
      <c r="I10" s="106">
        <f>IF(ISBLANK(J10),"",TRUNC(18.014*((J10)-15.7)^2))</f>
        <v>944</v>
      </c>
      <c r="J10" s="136">
        <v>8.46</v>
      </c>
      <c r="K10" s="108">
        <v>0.158</v>
      </c>
      <c r="L10" s="139">
        <v>8.46</v>
      </c>
      <c r="M10" s="108">
        <v>0.124</v>
      </c>
      <c r="N10" s="137" t="str">
        <f>IF(ISBLANK(J10),"",IF(J10&gt;10.24,"",IF(J10&lt;=7.74,"TSM",IF(J10&lt;=8.1,"SM",IF(J10&lt;=8.54,"KSM",IF(J10&lt;=9.04,"I A",IF(J10&lt;=9.64,"II A",IF(J10&lt;=10.24,"III A"))))))))</f>
        <v>KSM</v>
      </c>
      <c r="O10" s="104" t="s">
        <v>271</v>
      </c>
      <c r="P10" s="138"/>
      <c r="Q10" s="112">
        <v>8.474</v>
      </c>
    </row>
    <row r="11" spans="1:17" s="112" customFormat="1" ht="16.5" customHeight="1">
      <c r="A11" s="99">
        <v>3</v>
      </c>
      <c r="B11" s="100">
        <v>66</v>
      </c>
      <c r="C11" s="101" t="s">
        <v>92</v>
      </c>
      <c r="D11" s="102" t="s">
        <v>285</v>
      </c>
      <c r="E11" s="103" t="s">
        <v>286</v>
      </c>
      <c r="F11" s="104" t="s">
        <v>287</v>
      </c>
      <c r="G11" s="104"/>
      <c r="H11" s="105" t="s">
        <v>288</v>
      </c>
      <c r="I11" s="106">
        <f>IF(ISBLANK(L11),"",TRUNC(18.014*((L11)-15.7)^2))</f>
        <v>939</v>
      </c>
      <c r="J11" s="139">
        <v>8.61</v>
      </c>
      <c r="K11" s="108">
        <v>0.195</v>
      </c>
      <c r="L11" s="136">
        <v>8.48</v>
      </c>
      <c r="M11" s="108">
        <v>0.198</v>
      </c>
      <c r="N11" s="137" t="str">
        <f>IF(ISBLANK(L11),"",IF(L11&gt;10.24,"",IF(L11&lt;=7.74,"TSM",IF(L11&lt;=8.1,"SM",IF(L11&lt;=8.54,"KSM",IF(L11&lt;=9.04,"I A",IF(L11&lt;=9.64,"II A",IF(L11&lt;=10.24,"III A"))))))))</f>
        <v>KSM</v>
      </c>
      <c r="O11" s="104" t="s">
        <v>289</v>
      </c>
      <c r="P11" s="138" t="s">
        <v>290</v>
      </c>
      <c r="Q11" s="112">
        <v>8.4784</v>
      </c>
    </row>
    <row r="12" spans="1:16" s="112" customFormat="1" ht="16.5" customHeight="1">
      <c r="A12" s="99">
        <v>4</v>
      </c>
      <c r="B12" s="100">
        <v>63</v>
      </c>
      <c r="C12" s="101" t="s">
        <v>262</v>
      </c>
      <c r="D12" s="102" t="s">
        <v>263</v>
      </c>
      <c r="E12" s="103" t="s">
        <v>264</v>
      </c>
      <c r="F12" s="104" t="s">
        <v>52</v>
      </c>
      <c r="G12" s="104" t="s">
        <v>100</v>
      </c>
      <c r="H12" s="105" t="s">
        <v>139</v>
      </c>
      <c r="I12" s="106">
        <f>IF(ISBLANK(J12),"",TRUNC(18.014*((J12)-15.7)^2))</f>
        <v>954</v>
      </c>
      <c r="J12" s="136">
        <v>8.42</v>
      </c>
      <c r="K12" s="108">
        <v>0.143</v>
      </c>
      <c r="L12" s="139">
        <v>8.48</v>
      </c>
      <c r="M12" s="108">
        <v>0.127</v>
      </c>
      <c r="N12" s="137" t="str">
        <f>IF(ISBLANK(J12),"",IF(J12&gt;10.24,"",IF(J12&lt;=7.74,"TSM",IF(J12&lt;=8.1,"SM",IF(J12&lt;=8.54,"KSM",IF(J12&lt;=9.04,"I A",IF(J12&lt;=9.64,"II A",IF(J12&lt;=10.24,"III A"))))))))</f>
        <v>KSM</v>
      </c>
      <c r="O12" s="104" t="s">
        <v>265</v>
      </c>
      <c r="P12" s="138" t="s">
        <v>266</v>
      </c>
    </row>
    <row r="13" spans="1:16" s="112" customFormat="1" ht="16.5" customHeight="1">
      <c r="A13" s="99">
        <v>5</v>
      </c>
      <c r="B13" s="100">
        <v>27</v>
      </c>
      <c r="C13" s="101" t="s">
        <v>297</v>
      </c>
      <c r="D13" s="102" t="s">
        <v>298</v>
      </c>
      <c r="E13" s="103" t="s">
        <v>299</v>
      </c>
      <c r="F13" s="104" t="s">
        <v>46</v>
      </c>
      <c r="G13" s="104" t="s">
        <v>282</v>
      </c>
      <c r="H13" s="105" t="s">
        <v>123</v>
      </c>
      <c r="I13" s="106">
        <f>IF(ISBLANK(L13),"",TRUNC(18.014*((L13)-15.7)^2))</f>
        <v>887</v>
      </c>
      <c r="J13" s="139">
        <v>8.69</v>
      </c>
      <c r="K13" s="108">
        <v>0.183</v>
      </c>
      <c r="L13" s="136">
        <v>8.68</v>
      </c>
      <c r="M13" s="108">
        <v>0.196</v>
      </c>
      <c r="N13" s="137" t="str">
        <f>IF(ISBLANK(L13),"",IF(L13&gt;10.24,"",IF(L13&lt;=7.74,"TSM",IF(L13&lt;=8.1,"SM",IF(L13&lt;=8.54,"KSM",IF(L13&lt;=9.04,"I A",IF(L13&lt;=9.64,"II A",IF(L13&lt;=10.24,"III A"))))))))</f>
        <v>I A</v>
      </c>
      <c r="O13" s="104" t="s">
        <v>300</v>
      </c>
      <c r="P13" s="138" t="s">
        <v>301</v>
      </c>
    </row>
    <row r="14" spans="1:16" s="112" customFormat="1" ht="16.5" customHeight="1">
      <c r="A14" s="99">
        <v>6</v>
      </c>
      <c r="B14" s="100">
        <v>144</v>
      </c>
      <c r="C14" s="101" t="s">
        <v>246</v>
      </c>
      <c r="D14" s="102" t="s">
        <v>247</v>
      </c>
      <c r="E14" s="103" t="s">
        <v>248</v>
      </c>
      <c r="F14" s="104" t="s">
        <v>162</v>
      </c>
      <c r="G14" s="104"/>
      <c r="H14" s="105"/>
      <c r="I14" s="106" t="s">
        <v>163</v>
      </c>
      <c r="J14" s="136">
        <v>8.67</v>
      </c>
      <c r="K14" s="108">
        <v>0.137</v>
      </c>
      <c r="L14" s="136" t="s">
        <v>302</v>
      </c>
      <c r="M14" s="108"/>
      <c r="N14" s="137" t="str">
        <f aca="true" t="shared" si="0" ref="N14:N19">IF(ISBLANK(J14),"",IF(J14&gt;10.24,"",IF(J14&lt;=7.74,"TSM",IF(J14&lt;=8.1,"SM",IF(J14&lt;=8.54,"KSM",IF(J14&lt;=9.04,"I A",IF(J14&lt;=9.64,"II A",IF(J14&lt;=10.24,"III A"))))))))</f>
        <v>I A</v>
      </c>
      <c r="O14" s="104" t="s">
        <v>249</v>
      </c>
      <c r="P14" s="138" t="s">
        <v>250</v>
      </c>
    </row>
    <row r="15" spans="1:16" s="112" customFormat="1" ht="16.5" customHeight="1">
      <c r="A15" s="99">
        <v>7</v>
      </c>
      <c r="B15" s="100">
        <v>65</v>
      </c>
      <c r="C15" s="101" t="s">
        <v>251</v>
      </c>
      <c r="D15" s="102" t="s">
        <v>252</v>
      </c>
      <c r="E15" s="103" t="s">
        <v>253</v>
      </c>
      <c r="F15" s="104" t="s">
        <v>46</v>
      </c>
      <c r="G15" s="104" t="s">
        <v>89</v>
      </c>
      <c r="H15" s="105"/>
      <c r="I15" s="106">
        <f>IF(ISBLANK(J15),"",TRUNC(18.014*((J15)-15.7)^2))</f>
        <v>875</v>
      </c>
      <c r="J15" s="136">
        <v>8.73</v>
      </c>
      <c r="K15" s="108">
        <v>0.162</v>
      </c>
      <c r="L15" s="136"/>
      <c r="M15" s="108"/>
      <c r="N15" s="137" t="str">
        <f t="shared" si="0"/>
        <v>I A</v>
      </c>
      <c r="O15" s="104" t="s">
        <v>254</v>
      </c>
      <c r="P15" s="138" t="s">
        <v>255</v>
      </c>
    </row>
    <row r="16" spans="1:16" s="112" customFormat="1" ht="16.5" customHeight="1">
      <c r="A16" s="99">
        <v>8</v>
      </c>
      <c r="B16" s="100">
        <v>56</v>
      </c>
      <c r="C16" s="101" t="s">
        <v>267</v>
      </c>
      <c r="D16" s="102" t="s">
        <v>268</v>
      </c>
      <c r="E16" s="103" t="s">
        <v>269</v>
      </c>
      <c r="F16" s="104" t="s">
        <v>114</v>
      </c>
      <c r="G16" s="104"/>
      <c r="H16" s="105" t="s">
        <v>270</v>
      </c>
      <c r="I16" s="106">
        <f>IF(ISBLANK(J16),"",TRUNC(18.014*((J16)-15.7)^2))</f>
        <v>857</v>
      </c>
      <c r="J16" s="136">
        <v>8.8</v>
      </c>
      <c r="K16" s="108">
        <v>0.189</v>
      </c>
      <c r="L16" s="136"/>
      <c r="M16" s="108"/>
      <c r="N16" s="137" t="str">
        <f t="shared" si="0"/>
        <v>I A</v>
      </c>
      <c r="O16" s="104" t="s">
        <v>271</v>
      </c>
      <c r="P16" s="138" t="s">
        <v>272</v>
      </c>
    </row>
    <row r="17" spans="1:16" s="112" customFormat="1" ht="16.5" customHeight="1">
      <c r="A17" s="99">
        <v>9</v>
      </c>
      <c r="B17" s="100">
        <v>64</v>
      </c>
      <c r="C17" s="101" t="s">
        <v>276</v>
      </c>
      <c r="D17" s="102" t="s">
        <v>277</v>
      </c>
      <c r="E17" s="103" t="s">
        <v>278</v>
      </c>
      <c r="F17" s="104" t="s">
        <v>52</v>
      </c>
      <c r="G17" s="104" t="s">
        <v>100</v>
      </c>
      <c r="H17" s="105" t="s">
        <v>139</v>
      </c>
      <c r="I17" s="106">
        <f>IF(ISBLANK(J17),"",TRUNC(18.014*((J17)-15.7)^2))</f>
        <v>850</v>
      </c>
      <c r="J17" s="136">
        <v>8.83</v>
      </c>
      <c r="K17" s="108">
        <v>0.143</v>
      </c>
      <c r="L17" s="136"/>
      <c r="M17" s="108"/>
      <c r="N17" s="137" t="str">
        <f t="shared" si="0"/>
        <v>I A</v>
      </c>
      <c r="O17" s="104" t="s">
        <v>265</v>
      </c>
      <c r="P17" s="138"/>
    </row>
    <row r="18" spans="1:16" s="112" customFormat="1" ht="16.5" customHeight="1">
      <c r="A18" s="99">
        <v>10</v>
      </c>
      <c r="B18" s="100">
        <v>26</v>
      </c>
      <c r="C18" s="101" t="s">
        <v>279</v>
      </c>
      <c r="D18" s="102" t="s">
        <v>280</v>
      </c>
      <c r="E18" s="103" t="s">
        <v>281</v>
      </c>
      <c r="F18" s="104" t="s">
        <v>46</v>
      </c>
      <c r="G18" s="104" t="s">
        <v>282</v>
      </c>
      <c r="H18" s="105"/>
      <c r="I18" s="106">
        <f>IF(ISBLANK(J18),"",TRUNC(18.014*((J18)-15.7)^2))</f>
        <v>815</v>
      </c>
      <c r="J18" s="136">
        <v>8.97</v>
      </c>
      <c r="K18" s="108">
        <v>0.197</v>
      </c>
      <c r="L18" s="136"/>
      <c r="M18" s="108"/>
      <c r="N18" s="137" t="str">
        <f t="shared" si="0"/>
        <v>I A</v>
      </c>
      <c r="O18" s="104" t="s">
        <v>283</v>
      </c>
      <c r="P18" s="138" t="s">
        <v>284</v>
      </c>
    </row>
    <row r="19" spans="1:16" s="112" customFormat="1" ht="16.5" customHeight="1">
      <c r="A19" s="99"/>
      <c r="B19" s="100">
        <v>53</v>
      </c>
      <c r="C19" s="101" t="s">
        <v>291</v>
      </c>
      <c r="D19" s="102" t="s">
        <v>292</v>
      </c>
      <c r="E19" s="103" t="s">
        <v>293</v>
      </c>
      <c r="F19" s="104" t="s">
        <v>54</v>
      </c>
      <c r="G19" s="104" t="s">
        <v>151</v>
      </c>
      <c r="H19" s="105" t="s">
        <v>194</v>
      </c>
      <c r="I19" s="106"/>
      <c r="J19" s="136" t="s">
        <v>294</v>
      </c>
      <c r="K19" s="108">
        <v>0.138</v>
      </c>
      <c r="L19" s="136"/>
      <c r="M19" s="108"/>
      <c r="N19" s="137">
        <f t="shared" si="0"/>
      </c>
      <c r="O19" s="104" t="s">
        <v>295</v>
      </c>
      <c r="P19" s="138" t="s">
        <v>296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28">
      <selection activeCell="H39" sqref="H39"/>
    </sheetView>
  </sheetViews>
  <sheetFormatPr defaultColWidth="12.140625" defaultRowHeight="12.75"/>
  <cols>
    <col min="1" max="1" width="4.7109375" style="236" customWidth="1"/>
    <col min="2" max="2" width="4.140625" style="29" customWidth="1"/>
    <col min="3" max="3" width="13.00390625" style="214" customWidth="1"/>
    <col min="4" max="4" width="22.140625" style="214" customWidth="1"/>
    <col min="5" max="5" width="10.421875" style="29" customWidth="1"/>
    <col min="6" max="6" width="15.57421875" style="236" customWidth="1"/>
    <col min="7" max="7" width="9.28125" style="236" customWidth="1"/>
    <col min="8" max="8" width="15.00390625" style="236" customWidth="1"/>
    <col min="9" max="9" width="5.57421875" style="28" customWidth="1"/>
    <col min="10" max="10" width="8.57421875" style="29" customWidth="1"/>
    <col min="11" max="11" width="4.8515625" style="29" bestFit="1" customWidth="1"/>
    <col min="12" max="12" width="5.421875" style="29" customWidth="1"/>
    <col min="13" max="13" width="22.28125" style="30" customWidth="1"/>
    <col min="14" max="14" width="7.57421875" style="232" hidden="1" customWidth="1"/>
    <col min="15" max="15" width="31.57421875" style="258" customWidth="1"/>
    <col min="16" max="16" width="17.00390625" style="258" customWidth="1"/>
    <col min="17" max="17" width="23.57421875" style="233" customWidth="1"/>
    <col min="18" max="18" width="15.57421875" style="233" customWidth="1"/>
    <col min="19" max="19" width="13.00390625" style="233" customWidth="1"/>
    <col min="20" max="20" width="50.28125" style="181" customWidth="1"/>
    <col min="21" max="16384" width="12.140625" style="233" customWidth="1"/>
  </cols>
  <sheetData>
    <row r="1" spans="1:17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3"/>
      <c r="M1" s="74"/>
      <c r="O1" s="32"/>
      <c r="P1" s="32"/>
      <c r="Q1" s="32"/>
    </row>
    <row r="2" spans="1:17" ht="1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3"/>
      <c r="M2" s="74"/>
      <c r="O2" s="32"/>
      <c r="P2" s="32"/>
      <c r="Q2" s="32"/>
    </row>
    <row r="3" spans="3:17" ht="3.75" customHeight="1">
      <c r="C3" s="29"/>
      <c r="D3" s="29"/>
      <c r="E3" s="262">
        <v>1.1574074074074073E-05</v>
      </c>
      <c r="F3" s="237"/>
      <c r="G3" s="237"/>
      <c r="H3" s="237"/>
      <c r="O3" s="32"/>
      <c r="P3" s="32"/>
      <c r="Q3" s="32"/>
    </row>
    <row r="4" spans="1:17" ht="15.75" customHeight="1">
      <c r="A4" s="238" t="s">
        <v>801</v>
      </c>
      <c r="B4" s="239"/>
      <c r="C4" s="29"/>
      <c r="D4" s="29"/>
      <c r="F4" s="240"/>
      <c r="G4" s="237"/>
      <c r="H4" s="237"/>
      <c r="O4" s="32"/>
      <c r="P4" s="32"/>
      <c r="Q4" s="32"/>
    </row>
    <row r="5" spans="3:17" ht="3.75" customHeight="1">
      <c r="C5" s="29"/>
      <c r="D5" s="29"/>
      <c r="F5" s="237"/>
      <c r="G5" s="237"/>
      <c r="H5" s="237"/>
      <c r="O5" s="32"/>
      <c r="P5" s="32"/>
      <c r="Q5" s="32"/>
    </row>
    <row r="6" spans="1:17" ht="14.25" customHeight="1">
      <c r="A6" s="241"/>
      <c r="B6" s="242"/>
      <c r="C6" s="263" t="s">
        <v>77</v>
      </c>
      <c r="D6" s="214" t="s">
        <v>802</v>
      </c>
      <c r="E6" s="214"/>
      <c r="F6" s="237"/>
      <c r="G6" s="237"/>
      <c r="H6" s="237"/>
      <c r="O6" s="32"/>
      <c r="P6" s="32"/>
      <c r="Q6" s="32"/>
    </row>
    <row r="7" spans="1:17" ht="3" customHeight="1">
      <c r="A7" s="237"/>
      <c r="C7" s="29"/>
      <c r="D7" s="29"/>
      <c r="F7" s="237"/>
      <c r="G7" s="237"/>
      <c r="H7" s="237"/>
      <c r="O7" s="32"/>
      <c r="P7" s="32"/>
      <c r="Q7" s="32"/>
    </row>
    <row r="8" spans="1:17" s="181" customFormat="1" ht="12.75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132" t="s">
        <v>76</v>
      </c>
      <c r="J8" s="133" t="s">
        <v>346</v>
      </c>
      <c r="K8" s="134" t="s">
        <v>128</v>
      </c>
      <c r="L8" s="133" t="s">
        <v>130</v>
      </c>
      <c r="M8" s="215" t="s">
        <v>85</v>
      </c>
      <c r="N8" s="232"/>
      <c r="O8" s="32"/>
      <c r="P8" s="32"/>
      <c r="Q8" s="32"/>
    </row>
    <row r="9" spans="1:14" s="256" customFormat="1" ht="16.5" customHeight="1">
      <c r="A9" s="251">
        <v>1</v>
      </c>
      <c r="B9" s="252">
        <v>118</v>
      </c>
      <c r="C9" s="253" t="s">
        <v>803</v>
      </c>
      <c r="D9" s="254" t="s">
        <v>804</v>
      </c>
      <c r="E9" s="218" t="s">
        <v>805</v>
      </c>
      <c r="F9" s="155" t="s">
        <v>46</v>
      </c>
      <c r="G9" s="155" t="s">
        <v>454</v>
      </c>
      <c r="H9" s="155"/>
      <c r="I9" s="56">
        <f>IF(ISBLANK(J9),"",TRUNC(0.2585*((J9/$E$3)-119)^2))</f>
        <v>744</v>
      </c>
      <c r="J9" s="164">
        <v>0.00075625</v>
      </c>
      <c r="K9" s="108" t="s">
        <v>145</v>
      </c>
      <c r="L9" s="219" t="str">
        <f>IF(ISBLANK(J9),"",IF(J9&gt;0.00082337962962963,"",IF(J9&lt;=0.000616898148148148,"TSM",IF(J9&lt;=0.000638310185185185,"SM",IF(J9&lt;=0.000671296296296296,"KSM",IF(J9&lt;=0.000707175925925926,"I A",IF(J9&lt;=0.000753935185185185,"II A",IF(J9&lt;=0.00082337962962963,"III A"))))))))</f>
        <v>III A</v>
      </c>
      <c r="M9" s="110" t="s">
        <v>806</v>
      </c>
      <c r="N9" s="255" t="s">
        <v>807</v>
      </c>
    </row>
    <row r="10" spans="1:14" s="256" customFormat="1" ht="16.5" customHeight="1">
      <c r="A10" s="251">
        <v>2</v>
      </c>
      <c r="B10" s="252">
        <v>80</v>
      </c>
      <c r="C10" s="253" t="s">
        <v>230</v>
      </c>
      <c r="D10" s="254" t="s">
        <v>808</v>
      </c>
      <c r="E10" s="218" t="s">
        <v>809</v>
      </c>
      <c r="F10" s="155" t="s">
        <v>54</v>
      </c>
      <c r="G10" s="155" t="s">
        <v>151</v>
      </c>
      <c r="H10" s="155" t="s">
        <v>619</v>
      </c>
      <c r="I10" s="56">
        <f>IF(ISBLANK(J10),"",TRUNC(0.2585*((J10/$E$3)-119)^2))</f>
        <v>635</v>
      </c>
      <c r="J10" s="164">
        <v>0.0008034722222222222</v>
      </c>
      <c r="K10" s="108">
        <v>0.344</v>
      </c>
      <c r="L10" s="219" t="str">
        <f>IF(ISBLANK(J10),"",IF(J10&gt;0.00082337962962963,"",IF(J10&lt;=0.000616898148148148,"TSM",IF(J10&lt;=0.000638310185185185,"SM",IF(J10&lt;=0.000671296296296296,"KSM",IF(J10&lt;=0.000707175925925926,"I A",IF(J10&lt;=0.000753935185185185,"II A",IF(J10&lt;=0.00082337962962963,"III A"))))))))</f>
        <v>III A</v>
      </c>
      <c r="M10" s="110" t="s">
        <v>700</v>
      </c>
      <c r="N10" s="255" t="s">
        <v>810</v>
      </c>
    </row>
    <row r="11" spans="1:14" s="256" customFormat="1" ht="16.5" customHeight="1">
      <c r="A11" s="251">
        <v>3</v>
      </c>
      <c r="B11" s="252">
        <v>113</v>
      </c>
      <c r="C11" s="253" t="s">
        <v>811</v>
      </c>
      <c r="D11" s="254" t="s">
        <v>812</v>
      </c>
      <c r="E11" s="218" t="s">
        <v>813</v>
      </c>
      <c r="F11" s="155" t="s">
        <v>53</v>
      </c>
      <c r="G11" s="155" t="s">
        <v>366</v>
      </c>
      <c r="H11" s="155"/>
      <c r="I11" s="56">
        <f>IF(ISBLANK(J11),"",TRUNC(0.2585*((J11/$E$3)-119)^2))</f>
        <v>598</v>
      </c>
      <c r="J11" s="164">
        <v>0.0008203703703703703</v>
      </c>
      <c r="K11" s="108">
        <v>0.563</v>
      </c>
      <c r="L11" s="219" t="str">
        <f>IF(ISBLANK(J11),"",IF(J11&gt;0.00082337962962963,"",IF(J11&lt;=0.000616898148148148,"TSM",IF(J11&lt;=0.000638310185185185,"SM",IF(J11&lt;=0.000671296296296296,"KSM",IF(J11&lt;=0.000707175925925926,"I A",IF(J11&lt;=0.000753935185185185,"II A",IF(J11&lt;=0.00082337962962963,"III A"))))))))</f>
        <v>III A</v>
      </c>
      <c r="M11" s="110" t="s">
        <v>367</v>
      </c>
      <c r="N11" s="255" t="s">
        <v>814</v>
      </c>
    </row>
    <row r="12" spans="3:17" ht="3.75" customHeight="1">
      <c r="C12" s="29"/>
      <c r="D12" s="29"/>
      <c r="F12" s="237"/>
      <c r="G12" s="237"/>
      <c r="H12" s="237"/>
      <c r="O12" s="32"/>
      <c r="P12" s="32"/>
      <c r="Q12" s="32"/>
    </row>
    <row r="13" spans="1:17" ht="14.25" customHeight="1">
      <c r="A13" s="241"/>
      <c r="B13" s="242"/>
      <c r="C13" s="263" t="s">
        <v>78</v>
      </c>
      <c r="D13" s="214" t="s">
        <v>802</v>
      </c>
      <c r="E13" s="214"/>
      <c r="F13" s="237"/>
      <c r="G13" s="237"/>
      <c r="H13" s="237"/>
      <c r="O13" s="32"/>
      <c r="P13" s="32"/>
      <c r="Q13" s="32"/>
    </row>
    <row r="14" spans="1:17" ht="3" customHeight="1">
      <c r="A14" s="237"/>
      <c r="C14" s="29"/>
      <c r="D14" s="29"/>
      <c r="F14" s="237"/>
      <c r="G14" s="237"/>
      <c r="H14" s="237"/>
      <c r="O14" s="32"/>
      <c r="P14" s="32"/>
      <c r="Q14" s="32"/>
    </row>
    <row r="15" spans="1:17" s="181" customFormat="1" ht="12.75" customHeight="1">
      <c r="A15" s="245" t="s">
        <v>68</v>
      </c>
      <c r="B15" s="246" t="s">
        <v>69</v>
      </c>
      <c r="C15" s="247" t="s">
        <v>70</v>
      </c>
      <c r="D15" s="248" t="s">
        <v>71</v>
      </c>
      <c r="E15" s="169" t="s">
        <v>72</v>
      </c>
      <c r="F15" s="249" t="s">
        <v>73</v>
      </c>
      <c r="G15" s="250" t="s">
        <v>74</v>
      </c>
      <c r="H15" s="249" t="s">
        <v>75</v>
      </c>
      <c r="I15" s="132" t="s">
        <v>76</v>
      </c>
      <c r="J15" s="133" t="s">
        <v>346</v>
      </c>
      <c r="K15" s="134" t="s">
        <v>128</v>
      </c>
      <c r="L15" s="133" t="s">
        <v>130</v>
      </c>
      <c r="M15" s="215" t="s">
        <v>85</v>
      </c>
      <c r="N15" s="232"/>
      <c r="O15" s="32"/>
      <c r="P15" s="32"/>
      <c r="Q15" s="32"/>
    </row>
    <row r="16" spans="1:14" s="256" customFormat="1" ht="16.5" customHeight="1">
      <c r="A16" s="251">
        <v>1</v>
      </c>
      <c r="B16" s="252">
        <v>104</v>
      </c>
      <c r="C16" s="253" t="s">
        <v>815</v>
      </c>
      <c r="D16" s="254" t="s">
        <v>816</v>
      </c>
      <c r="E16" s="218" t="s">
        <v>817</v>
      </c>
      <c r="F16" s="155" t="s">
        <v>60</v>
      </c>
      <c r="G16" s="155" t="s">
        <v>151</v>
      </c>
      <c r="H16" s="155" t="s">
        <v>818</v>
      </c>
      <c r="I16" s="56">
        <f>IF(ISBLANK(J16),"",TRUNC(0.2585*((J16/$E$3)-119)^2))</f>
        <v>857</v>
      </c>
      <c r="J16" s="164">
        <v>0.0007106481481481482</v>
      </c>
      <c r="K16" s="108">
        <v>0.238</v>
      </c>
      <c r="L16" s="219" t="str">
        <f>IF(ISBLANK(J16),"",IF(J16&gt;0.00082337962962963,"",IF(J16&lt;=0.000616898148148148,"TSM",IF(J16&lt;=0.000638310185185185,"SM",IF(J16&lt;=0.000671296296296296,"KSM",IF(J16&lt;=0.000707175925925926,"I A",IF(J16&lt;=0.000753935185185185,"II A",IF(J16&lt;=0.00082337962962963,"III A"))))))))</f>
        <v>II A</v>
      </c>
      <c r="M16" s="110" t="s">
        <v>819</v>
      </c>
      <c r="N16" s="255"/>
    </row>
    <row r="17" spans="1:14" s="256" customFormat="1" ht="16.5" customHeight="1">
      <c r="A17" s="251">
        <v>2</v>
      </c>
      <c r="B17" s="252">
        <v>86</v>
      </c>
      <c r="C17" s="253" t="s">
        <v>369</v>
      </c>
      <c r="D17" s="254" t="s">
        <v>595</v>
      </c>
      <c r="E17" s="218" t="s">
        <v>820</v>
      </c>
      <c r="F17" s="155" t="s">
        <v>821</v>
      </c>
      <c r="G17" s="155"/>
      <c r="H17" s="155" t="s">
        <v>175</v>
      </c>
      <c r="I17" s="56">
        <f>IF(ISBLANK(J17),"",TRUNC(0.2585*((J17/$E$3)-119)^2))</f>
        <v>759</v>
      </c>
      <c r="J17" s="164">
        <v>0.0007500000000000001</v>
      </c>
      <c r="K17" s="108">
        <v>0.317</v>
      </c>
      <c r="L17" s="219" t="str">
        <f>IF(ISBLANK(J17),"",IF(J17&gt;0.00082337962962963,"",IF(J17&lt;=0.000616898148148148,"TSM",IF(J17&lt;=0.000638310185185185,"SM",IF(J17&lt;=0.000671296296296296,"KSM",IF(J17&lt;=0.000707175925925926,"I A",IF(J17&lt;=0.000753935185185185,"II A",IF(J17&lt;=0.00082337962962963,"III A"))))))))</f>
        <v>II A</v>
      </c>
      <c r="M17" s="110" t="s">
        <v>822</v>
      </c>
      <c r="N17" s="255"/>
    </row>
    <row r="18" spans="1:14" s="256" customFormat="1" ht="16.5" customHeight="1">
      <c r="A18" s="251">
        <v>3</v>
      </c>
      <c r="B18" s="252">
        <v>98</v>
      </c>
      <c r="C18" s="253" t="s">
        <v>646</v>
      </c>
      <c r="D18" s="254" t="s">
        <v>823</v>
      </c>
      <c r="E18" s="218" t="s">
        <v>824</v>
      </c>
      <c r="F18" s="155" t="s">
        <v>51</v>
      </c>
      <c r="G18" s="155" t="s">
        <v>393</v>
      </c>
      <c r="H18" s="155" t="s">
        <v>778</v>
      </c>
      <c r="I18" s="56">
        <f>IF(ISBLANK(J18),"",TRUNC(0.2585*((J18/$E$3)-119)^2))</f>
        <v>620</v>
      </c>
      <c r="J18" s="164">
        <v>0.0008100694444444445</v>
      </c>
      <c r="K18" s="108">
        <v>0.381</v>
      </c>
      <c r="L18" s="219" t="str">
        <f>IF(ISBLANK(J18),"",IF(J18&gt;0.00082337962962963,"",IF(J18&lt;=0.000616898148148148,"TSM",IF(J18&lt;=0.000638310185185185,"SM",IF(J18&lt;=0.000671296296296296,"KSM",IF(J18&lt;=0.000707175925925926,"I A",IF(J18&lt;=0.000753935185185185,"II A",IF(J18&lt;=0.00082337962962963,"III A"))))))))</f>
        <v>III A</v>
      </c>
      <c r="M18" s="110" t="s">
        <v>779</v>
      </c>
      <c r="N18" s="255" t="s">
        <v>825</v>
      </c>
    </row>
    <row r="19" spans="3:17" ht="3.75" customHeight="1">
      <c r="C19" s="29"/>
      <c r="D19" s="29"/>
      <c r="F19" s="237"/>
      <c r="G19" s="237"/>
      <c r="H19" s="237"/>
      <c r="O19" s="32"/>
      <c r="P19" s="32"/>
      <c r="Q19" s="32"/>
    </row>
    <row r="20" spans="1:17" ht="14.25" customHeight="1">
      <c r="A20" s="241"/>
      <c r="B20" s="242"/>
      <c r="C20" s="263" t="s">
        <v>79</v>
      </c>
      <c r="D20" s="214" t="s">
        <v>802</v>
      </c>
      <c r="E20" s="214"/>
      <c r="F20" s="237"/>
      <c r="G20" s="237"/>
      <c r="H20" s="237"/>
      <c r="O20" s="32"/>
      <c r="P20" s="32"/>
      <c r="Q20" s="32"/>
    </row>
    <row r="21" spans="1:17" ht="3" customHeight="1">
      <c r="A21" s="237"/>
      <c r="C21" s="29"/>
      <c r="D21" s="29"/>
      <c r="F21" s="237"/>
      <c r="G21" s="237"/>
      <c r="H21" s="237"/>
      <c r="O21" s="32"/>
      <c r="P21" s="32"/>
      <c r="Q21" s="32"/>
    </row>
    <row r="22" spans="1:17" s="181" customFormat="1" ht="12.75" customHeight="1">
      <c r="A22" s="245" t="s">
        <v>68</v>
      </c>
      <c r="B22" s="246" t="s">
        <v>69</v>
      </c>
      <c r="C22" s="247" t="s">
        <v>70</v>
      </c>
      <c r="D22" s="248" t="s">
        <v>71</v>
      </c>
      <c r="E22" s="169" t="s">
        <v>72</v>
      </c>
      <c r="F22" s="249" t="s">
        <v>73</v>
      </c>
      <c r="G22" s="250" t="s">
        <v>74</v>
      </c>
      <c r="H22" s="249" t="s">
        <v>75</v>
      </c>
      <c r="I22" s="132" t="s">
        <v>76</v>
      </c>
      <c r="J22" s="133" t="s">
        <v>346</v>
      </c>
      <c r="K22" s="134" t="s">
        <v>128</v>
      </c>
      <c r="L22" s="133" t="s">
        <v>130</v>
      </c>
      <c r="M22" s="215" t="s">
        <v>85</v>
      </c>
      <c r="N22" s="232"/>
      <c r="O22" s="32"/>
      <c r="P22" s="32"/>
      <c r="Q22" s="32"/>
    </row>
    <row r="23" spans="1:14" s="256" customFormat="1" ht="16.5" customHeight="1">
      <c r="A23" s="251">
        <v>1</v>
      </c>
      <c r="B23" s="252">
        <v>132</v>
      </c>
      <c r="C23" s="253" t="s">
        <v>826</v>
      </c>
      <c r="D23" s="254" t="s">
        <v>827</v>
      </c>
      <c r="E23" s="218" t="s">
        <v>828</v>
      </c>
      <c r="F23" s="155" t="s">
        <v>333</v>
      </c>
      <c r="G23" s="155" t="s">
        <v>377</v>
      </c>
      <c r="H23" s="155" t="s">
        <v>355</v>
      </c>
      <c r="I23" s="56">
        <f>IF(ISBLANK(J23),"",TRUNC(0.2585*((J23/$E$3)-119)^2))</f>
        <v>821</v>
      </c>
      <c r="J23" s="164">
        <v>0.0007248842592592593</v>
      </c>
      <c r="K23" s="108">
        <v>0.364</v>
      </c>
      <c r="L23" s="219" t="str">
        <f>IF(ISBLANK(J23),"",IF(J23&gt;0.00082337962962963,"",IF(J23&lt;=0.000616898148148148,"TSM",IF(J23&lt;=0.000638310185185185,"SM",IF(J23&lt;=0.000671296296296296,"KSM",IF(J23&lt;=0.000707175925925926,"I A",IF(J23&lt;=0.000753935185185185,"II A",IF(J23&lt;=0.00082337962962963,"III A"))))))))</f>
        <v>II A</v>
      </c>
      <c r="M23" s="110" t="s">
        <v>829</v>
      </c>
      <c r="N23" s="255" t="s">
        <v>830</v>
      </c>
    </row>
    <row r="24" spans="1:14" s="256" customFormat="1" ht="16.5" customHeight="1">
      <c r="A24" s="251">
        <v>2</v>
      </c>
      <c r="B24" s="252">
        <v>117</v>
      </c>
      <c r="C24" s="253" t="s">
        <v>831</v>
      </c>
      <c r="D24" s="254" t="s">
        <v>804</v>
      </c>
      <c r="E24" s="218" t="s">
        <v>805</v>
      </c>
      <c r="F24" s="155" t="s">
        <v>46</v>
      </c>
      <c r="G24" s="155" t="s">
        <v>454</v>
      </c>
      <c r="H24" s="155"/>
      <c r="I24" s="56">
        <f>IF(ISBLANK(J24),"",TRUNC(0.2585*((J24/$E$3)-119)^2))</f>
        <v>812</v>
      </c>
      <c r="J24" s="164">
        <v>0.0007285879629629629</v>
      </c>
      <c r="K24" s="108">
        <v>0.361</v>
      </c>
      <c r="L24" s="219" t="str">
        <f>IF(ISBLANK(J24),"",IF(J24&gt;0.00082337962962963,"",IF(J24&lt;=0.000616898148148148,"TSM",IF(J24&lt;=0.000638310185185185,"SM",IF(J24&lt;=0.000671296296296296,"KSM",IF(J24&lt;=0.000707175925925926,"I A",IF(J24&lt;=0.000753935185185185,"II A",IF(J24&lt;=0.00082337962962963,"III A"))))))))</f>
        <v>II A</v>
      </c>
      <c r="M24" s="110" t="s">
        <v>806</v>
      </c>
      <c r="N24" s="255" t="s">
        <v>832</v>
      </c>
    </row>
    <row r="25" spans="1:14" s="256" customFormat="1" ht="16.5" customHeight="1">
      <c r="A25" s="251">
        <v>3</v>
      </c>
      <c r="B25" s="252">
        <v>81</v>
      </c>
      <c r="C25" s="253" t="s">
        <v>347</v>
      </c>
      <c r="D25" s="254" t="s">
        <v>833</v>
      </c>
      <c r="E25" s="218" t="s">
        <v>834</v>
      </c>
      <c r="F25" s="155" t="s">
        <v>835</v>
      </c>
      <c r="G25" s="155" t="s">
        <v>151</v>
      </c>
      <c r="H25" s="155" t="s">
        <v>619</v>
      </c>
      <c r="I25" s="56">
        <f>IF(ISBLANK(J25),"",TRUNC(0.2585*((J25/$E$3)-119)^2))</f>
        <v>806</v>
      </c>
      <c r="J25" s="164">
        <v>0.0007309027777777778</v>
      </c>
      <c r="K25" s="108">
        <v>0.206</v>
      </c>
      <c r="L25" s="219" t="str">
        <f>IF(ISBLANK(J25),"",IF(J25&gt;0.00082337962962963,"",IF(J25&lt;=0.000616898148148148,"TSM",IF(J25&lt;=0.000638310185185185,"SM",IF(J25&lt;=0.000671296296296296,"KSM",IF(J25&lt;=0.000707175925925926,"I A",IF(J25&lt;=0.000753935185185185,"II A",IF(J25&lt;=0.00082337962962963,"III A"))))))))</f>
        <v>II A</v>
      </c>
      <c r="M25" s="110" t="s">
        <v>700</v>
      </c>
      <c r="N25" s="255" t="s">
        <v>836</v>
      </c>
    </row>
    <row r="26" spans="1:14" s="256" customFormat="1" ht="16.5" customHeight="1">
      <c r="A26" s="251">
        <v>4</v>
      </c>
      <c r="B26" s="252">
        <v>121</v>
      </c>
      <c r="C26" s="253" t="s">
        <v>196</v>
      </c>
      <c r="D26" s="254" t="s">
        <v>837</v>
      </c>
      <c r="E26" s="218" t="s">
        <v>838</v>
      </c>
      <c r="F26" s="155" t="s">
        <v>45</v>
      </c>
      <c r="G26" s="155" t="s">
        <v>107</v>
      </c>
      <c r="H26" s="155" t="s">
        <v>839</v>
      </c>
      <c r="I26" s="56">
        <f>IF(ISBLANK(J26),"",TRUNC(0.2585*((J26/$E$3)-119)^2))</f>
        <v>769</v>
      </c>
      <c r="J26" s="164">
        <v>0.0007457175925925926</v>
      </c>
      <c r="K26" s="108">
        <v>0.266</v>
      </c>
      <c r="L26" s="219" t="str">
        <f>IF(ISBLANK(J26),"",IF(J26&gt;0.00082337962962963,"",IF(J26&lt;=0.000616898148148148,"TSM",IF(J26&lt;=0.000638310185185185,"SM",IF(J26&lt;=0.000671296296296296,"KSM",IF(J26&lt;=0.000707175925925926,"I A",IF(J26&lt;=0.000753935185185185,"II A",IF(J26&lt;=0.00082337962962963,"III A"))))))))</f>
        <v>II A</v>
      </c>
      <c r="M26" s="110" t="s">
        <v>372</v>
      </c>
      <c r="N26" s="255" t="s">
        <v>840</v>
      </c>
    </row>
    <row r="27" spans="3:17" ht="3.75" customHeight="1">
      <c r="C27" s="29"/>
      <c r="D27" s="29"/>
      <c r="F27" s="237"/>
      <c r="G27" s="237"/>
      <c r="H27" s="237"/>
      <c r="O27" s="32"/>
      <c r="P27" s="32"/>
      <c r="Q27" s="32"/>
    </row>
    <row r="28" spans="1:17" ht="14.25" customHeight="1">
      <c r="A28" s="241"/>
      <c r="B28" s="242"/>
      <c r="C28" s="263" t="s">
        <v>556</v>
      </c>
      <c r="D28" s="214" t="s">
        <v>802</v>
      </c>
      <c r="E28" s="214"/>
      <c r="F28" s="237"/>
      <c r="G28" s="237"/>
      <c r="H28" s="237"/>
      <c r="O28" s="32"/>
      <c r="P28" s="32"/>
      <c r="Q28" s="32"/>
    </row>
    <row r="29" spans="1:17" ht="3" customHeight="1">
      <c r="A29" s="237"/>
      <c r="C29" s="29"/>
      <c r="D29" s="29"/>
      <c r="F29" s="237"/>
      <c r="G29" s="237"/>
      <c r="H29" s="237"/>
      <c r="O29" s="32"/>
      <c r="P29" s="32"/>
      <c r="Q29" s="32"/>
    </row>
    <row r="30" spans="1:17" s="181" customFormat="1" ht="12.75" customHeight="1">
      <c r="A30" s="245" t="s">
        <v>68</v>
      </c>
      <c r="B30" s="246" t="s">
        <v>69</v>
      </c>
      <c r="C30" s="247" t="s">
        <v>70</v>
      </c>
      <c r="D30" s="248" t="s">
        <v>71</v>
      </c>
      <c r="E30" s="169" t="s">
        <v>72</v>
      </c>
      <c r="F30" s="249" t="s">
        <v>73</v>
      </c>
      <c r="G30" s="250" t="s">
        <v>74</v>
      </c>
      <c r="H30" s="249" t="s">
        <v>75</v>
      </c>
      <c r="I30" s="132" t="s">
        <v>76</v>
      </c>
      <c r="J30" s="133" t="s">
        <v>346</v>
      </c>
      <c r="K30" s="134" t="s">
        <v>128</v>
      </c>
      <c r="L30" s="133" t="s">
        <v>130</v>
      </c>
      <c r="M30" s="215" t="s">
        <v>85</v>
      </c>
      <c r="N30" s="232"/>
      <c r="O30" s="32"/>
      <c r="P30" s="32"/>
      <c r="Q30" s="32"/>
    </row>
    <row r="31" spans="1:14" s="256" customFormat="1" ht="16.5" customHeight="1">
      <c r="A31" s="251">
        <v>1</v>
      </c>
      <c r="B31" s="252">
        <v>74</v>
      </c>
      <c r="C31" s="253" t="s">
        <v>841</v>
      </c>
      <c r="D31" s="254" t="s">
        <v>842</v>
      </c>
      <c r="E31" s="218" t="s">
        <v>843</v>
      </c>
      <c r="F31" s="155" t="s">
        <v>333</v>
      </c>
      <c r="G31" s="155" t="s">
        <v>122</v>
      </c>
      <c r="H31" s="155" t="s">
        <v>233</v>
      </c>
      <c r="I31" s="56">
        <f>IF(ISBLANK(J31),"",TRUNC(0.2585*((J31/$E$3)-119)^2))</f>
        <v>850</v>
      </c>
      <c r="J31" s="164">
        <v>0.0007135416666666667</v>
      </c>
      <c r="K31" s="108">
        <v>0.235</v>
      </c>
      <c r="L31" s="219" t="str">
        <f>IF(ISBLANK(J31),"",IF(J31&gt;0.00082337962962963,"",IF(J31&lt;=0.000616898148148148,"TSM",IF(J31&lt;=0.000638310185185185,"SM",IF(J31&lt;=0.000671296296296296,"KSM",IF(J31&lt;=0.000707175925925926,"I A",IF(J31&lt;=0.000753935185185185,"II A",IF(J31&lt;=0.00082337962962963,"III A"))))))))</f>
        <v>II A</v>
      </c>
      <c r="M31" s="110" t="s">
        <v>844</v>
      </c>
      <c r="N31" s="255" t="s">
        <v>845</v>
      </c>
    </row>
    <row r="32" spans="1:14" s="256" customFormat="1" ht="16.5" customHeight="1">
      <c r="A32" s="251">
        <v>2</v>
      </c>
      <c r="B32" s="252">
        <v>66</v>
      </c>
      <c r="C32" s="253" t="s">
        <v>136</v>
      </c>
      <c r="D32" s="254" t="s">
        <v>846</v>
      </c>
      <c r="E32" s="218" t="s">
        <v>847</v>
      </c>
      <c r="F32" s="155" t="s">
        <v>2</v>
      </c>
      <c r="G32" s="155" t="s">
        <v>122</v>
      </c>
      <c r="H32" s="155" t="s">
        <v>1345</v>
      </c>
      <c r="I32" s="56">
        <f>IF(ISBLANK(J32),"",TRUNC(0.2585*((J32/$E$3)-119)^2))</f>
        <v>821</v>
      </c>
      <c r="J32" s="164">
        <v>0.0007247685185185186</v>
      </c>
      <c r="K32" s="108">
        <v>0.433</v>
      </c>
      <c r="L32" s="219" t="str">
        <f>IF(ISBLANK(J32),"",IF(J32&gt;0.00082337962962963,"",IF(J32&lt;=0.000616898148148148,"TSM",IF(J32&lt;=0.000638310185185185,"SM",IF(J32&lt;=0.000671296296296296,"KSM",IF(J32&lt;=0.000707175925925926,"I A",IF(J32&lt;=0.000753935185185185,"II A",IF(J32&lt;=0.00082337962962963,"III A"))))))))</f>
        <v>II A</v>
      </c>
      <c r="M32" s="110" t="s">
        <v>688</v>
      </c>
      <c r="N32" s="255" t="s">
        <v>848</v>
      </c>
    </row>
    <row r="33" spans="1:14" s="256" customFormat="1" ht="16.5" customHeight="1">
      <c r="A33" s="251">
        <v>3</v>
      </c>
      <c r="B33" s="252">
        <v>139</v>
      </c>
      <c r="C33" s="253" t="s">
        <v>646</v>
      </c>
      <c r="D33" s="254" t="s">
        <v>849</v>
      </c>
      <c r="E33" s="218" t="s">
        <v>850</v>
      </c>
      <c r="F33" s="155" t="s">
        <v>333</v>
      </c>
      <c r="G33" s="155" t="s">
        <v>122</v>
      </c>
      <c r="H33" s="155" t="s">
        <v>343</v>
      </c>
      <c r="I33" s="56" t="s">
        <v>163</v>
      </c>
      <c r="J33" s="164">
        <v>0.0007333333333333333</v>
      </c>
      <c r="K33" s="108">
        <v>0.182</v>
      </c>
      <c r="L33" s="219" t="str">
        <f>IF(ISBLANK(J33),"",IF(J33&gt;0.00082337962962963,"",IF(J33&lt;=0.000616898148148148,"TSM",IF(J33&lt;=0.000638310185185185,"SM",IF(J33&lt;=0.000671296296296296,"KSM",IF(J33&lt;=0.000707175925925926,"I A",IF(J33&lt;=0.000753935185185185,"II A",IF(J33&lt;=0.00082337962962963,"III A"))))))))</f>
        <v>II A</v>
      </c>
      <c r="M33" s="110" t="s">
        <v>652</v>
      </c>
      <c r="N33" s="255" t="s">
        <v>851</v>
      </c>
    </row>
    <row r="34" spans="1:14" s="256" customFormat="1" ht="16.5" customHeight="1">
      <c r="A34" s="251">
        <v>4</v>
      </c>
      <c r="B34" s="252">
        <v>109</v>
      </c>
      <c r="C34" s="253" t="s">
        <v>186</v>
      </c>
      <c r="D34" s="254" t="s">
        <v>852</v>
      </c>
      <c r="E34" s="218" t="s">
        <v>853</v>
      </c>
      <c r="F34" s="155" t="s">
        <v>631</v>
      </c>
      <c r="G34" s="155" t="s">
        <v>383</v>
      </c>
      <c r="H34" s="155" t="s">
        <v>854</v>
      </c>
      <c r="I34" s="56">
        <f>IF(ISBLANK(J34),"",TRUNC(0.2585*((J34/$E$3)-119)^2))</f>
        <v>644</v>
      </c>
      <c r="J34" s="164">
        <v>0.000799537037037037</v>
      </c>
      <c r="K34" s="108">
        <v>0.236</v>
      </c>
      <c r="L34" s="219" t="str">
        <f>IF(ISBLANK(J34),"",IF(J34&gt;0.00082337962962963,"",IF(J34&lt;=0.000616898148148148,"TSM",IF(J34&lt;=0.000638310185185185,"SM",IF(J34&lt;=0.000671296296296296,"KSM",IF(J34&lt;=0.000707175925925926,"I A",IF(J34&lt;=0.000753935185185185,"II A",IF(J34&lt;=0.00082337962962963,"III A"))))))))</f>
        <v>III A</v>
      </c>
      <c r="M34" s="110" t="s">
        <v>855</v>
      </c>
      <c r="N34" s="255" t="s">
        <v>856</v>
      </c>
    </row>
    <row r="35" spans="1:17" ht="3.75" customHeight="1">
      <c r="A35" s="236">
        <v>4</v>
      </c>
      <c r="C35" s="29"/>
      <c r="D35" s="29"/>
      <c r="F35" s="237"/>
      <c r="G35" s="237"/>
      <c r="H35" s="237"/>
      <c r="O35" s="32"/>
      <c r="P35" s="32"/>
      <c r="Q35" s="32"/>
    </row>
    <row r="36" spans="1:17" ht="14.25" customHeight="1">
      <c r="A36" s="241"/>
      <c r="B36" s="242"/>
      <c r="C36" s="263" t="s">
        <v>81</v>
      </c>
      <c r="D36" s="214" t="s">
        <v>802</v>
      </c>
      <c r="E36" s="214"/>
      <c r="F36" s="237"/>
      <c r="G36" s="237"/>
      <c r="H36" s="237"/>
      <c r="O36" s="32"/>
      <c r="P36" s="32"/>
      <c r="Q36" s="32"/>
    </row>
    <row r="37" spans="1:17" ht="3" customHeight="1">
      <c r="A37" s="237"/>
      <c r="C37" s="29"/>
      <c r="D37" s="29"/>
      <c r="F37" s="237"/>
      <c r="G37" s="237"/>
      <c r="H37" s="237"/>
      <c r="O37" s="32"/>
      <c r="P37" s="32"/>
      <c r="Q37" s="32"/>
    </row>
    <row r="38" spans="1:17" s="181" customFormat="1" ht="12.75" customHeight="1">
      <c r="A38" s="245" t="s">
        <v>68</v>
      </c>
      <c r="B38" s="246" t="s">
        <v>69</v>
      </c>
      <c r="C38" s="247" t="s">
        <v>70</v>
      </c>
      <c r="D38" s="248" t="s">
        <v>71</v>
      </c>
      <c r="E38" s="169" t="s">
        <v>72</v>
      </c>
      <c r="F38" s="249" t="s">
        <v>73</v>
      </c>
      <c r="G38" s="250" t="s">
        <v>74</v>
      </c>
      <c r="H38" s="249" t="s">
        <v>75</v>
      </c>
      <c r="I38" s="132" t="s">
        <v>76</v>
      </c>
      <c r="J38" s="133" t="s">
        <v>346</v>
      </c>
      <c r="K38" s="134" t="s">
        <v>128</v>
      </c>
      <c r="L38" s="133" t="s">
        <v>130</v>
      </c>
      <c r="M38" s="215" t="s">
        <v>85</v>
      </c>
      <c r="N38" s="232"/>
      <c r="O38" s="32"/>
      <c r="P38" s="32"/>
      <c r="Q38" s="32"/>
    </row>
    <row r="39" spans="1:14" s="256" customFormat="1" ht="16.5" customHeight="1">
      <c r="A39" s="251">
        <v>1</v>
      </c>
      <c r="B39" s="252">
        <v>136</v>
      </c>
      <c r="C39" s="253" t="s">
        <v>328</v>
      </c>
      <c r="D39" s="254" t="s">
        <v>857</v>
      </c>
      <c r="E39" s="218" t="s">
        <v>858</v>
      </c>
      <c r="F39" s="155" t="s">
        <v>2</v>
      </c>
      <c r="G39" s="155" t="s">
        <v>122</v>
      </c>
      <c r="H39" s="155" t="s">
        <v>123</v>
      </c>
      <c r="I39" s="56">
        <f>IF(ISBLANK(J39),"",TRUNC(0.2585*((J39/$E$3)-119)^2))</f>
        <v>936</v>
      </c>
      <c r="J39" s="264">
        <v>0.0006805555555555554</v>
      </c>
      <c r="K39" s="108">
        <v>0.313</v>
      </c>
      <c r="L39" s="219" t="str">
        <f>IF(ISBLANK(J39),"",IF(J39&gt;0.00082337962962963,"",IF(J39&lt;=0.000616898148148148,"TSM",IF(J39&lt;=0.000638310185185185,"SM",IF(J39&lt;=0.000671296296296296,"KSM",IF(J39&lt;=0.000707175925925926,"I A",IF(J39&lt;=0.000753935185185185,"II A",IF(J39&lt;=0.00082337962962963,"III A"))))))))</f>
        <v>I A</v>
      </c>
      <c r="M39" s="110" t="s">
        <v>344</v>
      </c>
      <c r="N39" s="255" t="s">
        <v>859</v>
      </c>
    </row>
    <row r="40" spans="1:14" s="256" customFormat="1" ht="16.5" customHeight="1">
      <c r="A40" s="251">
        <v>2</v>
      </c>
      <c r="B40" s="252">
        <v>70</v>
      </c>
      <c r="C40" s="253" t="s">
        <v>860</v>
      </c>
      <c r="D40" s="254" t="s">
        <v>861</v>
      </c>
      <c r="E40" s="218" t="s">
        <v>862</v>
      </c>
      <c r="F40" s="155" t="s">
        <v>2</v>
      </c>
      <c r="G40" s="155" t="s">
        <v>122</v>
      </c>
      <c r="H40" s="155"/>
      <c r="I40" s="56">
        <f>IF(ISBLANK(J40),"",TRUNC(0.2585*((J40/$E$3)-119)^2))</f>
        <v>898</v>
      </c>
      <c r="J40" s="164">
        <v>0.0006949074074074074</v>
      </c>
      <c r="K40" s="108">
        <v>0.529</v>
      </c>
      <c r="L40" s="219" t="str">
        <f>IF(ISBLANK(J40),"",IF(J40&gt;0.00082337962962963,"",IF(J40&lt;=0.000616898148148148,"TSM",IF(J40&lt;=0.000638310185185185,"SM",IF(J40&lt;=0.000671296296296296,"KSM",IF(J40&lt;=0.000707175925925926,"I A",IF(J40&lt;=0.000753935185185185,"II A",IF(J40&lt;=0.00082337962962963,"III A"))))))))</f>
        <v>I A</v>
      </c>
      <c r="M40" s="110" t="s">
        <v>844</v>
      </c>
      <c r="N40" s="255" t="s">
        <v>863</v>
      </c>
    </row>
    <row r="41" spans="1:14" s="256" customFormat="1" ht="16.5" customHeight="1">
      <c r="A41" s="251">
        <v>3</v>
      </c>
      <c r="B41" s="252">
        <v>76</v>
      </c>
      <c r="C41" s="253" t="s">
        <v>864</v>
      </c>
      <c r="D41" s="254" t="s">
        <v>865</v>
      </c>
      <c r="E41" s="218" t="s">
        <v>866</v>
      </c>
      <c r="F41" s="155" t="s">
        <v>2</v>
      </c>
      <c r="G41" s="155" t="s">
        <v>122</v>
      </c>
      <c r="H41" s="155"/>
      <c r="I41" s="56">
        <f>IF(ISBLANK(J41),"",TRUNC(0.2585*((J41/$E$3)-119)^2))</f>
        <v>893</v>
      </c>
      <c r="J41" s="164">
        <v>0.000696875</v>
      </c>
      <c r="K41" s="108">
        <v>0.241</v>
      </c>
      <c r="L41" s="219" t="str">
        <f>IF(ISBLANK(J41),"",IF(J41&gt;0.00082337962962963,"",IF(J41&lt;=0.000616898148148148,"TSM",IF(J41&lt;=0.000638310185185185,"SM",IF(J41&lt;=0.000671296296296296,"KSM",IF(J41&lt;=0.000707175925925926,"I A",IF(J41&lt;=0.000753935185185185,"II A",IF(J41&lt;=0.00082337962962963,"III A"))))))))</f>
        <v>I A</v>
      </c>
      <c r="M41" s="110" t="s">
        <v>324</v>
      </c>
      <c r="N41" s="255" t="s">
        <v>867</v>
      </c>
    </row>
    <row r="42" spans="1:14" s="256" customFormat="1" ht="16.5" customHeight="1">
      <c r="A42" s="251">
        <v>4</v>
      </c>
      <c r="B42" s="252">
        <v>123</v>
      </c>
      <c r="C42" s="253" t="s">
        <v>336</v>
      </c>
      <c r="D42" s="254" t="s">
        <v>868</v>
      </c>
      <c r="E42" s="218" t="s">
        <v>695</v>
      </c>
      <c r="F42" s="155" t="s">
        <v>389</v>
      </c>
      <c r="G42" s="155" t="s">
        <v>107</v>
      </c>
      <c r="H42" s="155" t="s">
        <v>108</v>
      </c>
      <c r="I42" s="56">
        <f>IF(ISBLANK(J42),"",TRUNC(0.2585*((J42/$E$3)-119)^2))</f>
        <v>729</v>
      </c>
      <c r="J42" s="164">
        <v>0.0007622685185185185</v>
      </c>
      <c r="K42" s="108">
        <v>0.178</v>
      </c>
      <c r="L42" s="219" t="str">
        <f>IF(ISBLANK(J42),"",IF(J42&gt;0.00082337962962963,"",IF(J42&lt;=0.000616898148148148,"TSM",IF(J42&lt;=0.000638310185185185,"SM",IF(J42&lt;=0.000671296296296296,"KSM",IF(J42&lt;=0.000707175925925926,"I A",IF(J42&lt;=0.000753935185185185,"II A",IF(J42&lt;=0.00082337962962963,"III A"))))))))</f>
        <v>III A</v>
      </c>
      <c r="M42" s="110" t="s">
        <v>372</v>
      </c>
      <c r="N42" s="255" t="s">
        <v>869</v>
      </c>
    </row>
    <row r="43" spans="3:17" ht="3.75" customHeight="1">
      <c r="C43" s="29"/>
      <c r="D43" s="29"/>
      <c r="F43" s="237"/>
      <c r="G43" s="237"/>
      <c r="H43" s="237"/>
      <c r="O43" s="32"/>
      <c r="P43" s="32"/>
      <c r="Q43" s="32"/>
    </row>
    <row r="44" spans="1:17" ht="14.25" customHeight="1">
      <c r="A44" s="241"/>
      <c r="B44" s="242"/>
      <c r="C44" s="263" t="s">
        <v>82</v>
      </c>
      <c r="D44" s="214" t="s">
        <v>802</v>
      </c>
      <c r="E44" s="214"/>
      <c r="F44" s="237"/>
      <c r="G44" s="237"/>
      <c r="H44" s="237"/>
      <c r="O44" s="32"/>
      <c r="P44" s="32"/>
      <c r="Q44" s="32"/>
    </row>
    <row r="45" spans="1:17" ht="3" customHeight="1">
      <c r="A45" s="237"/>
      <c r="C45" s="29"/>
      <c r="D45" s="29"/>
      <c r="F45" s="237"/>
      <c r="G45" s="237"/>
      <c r="H45" s="237"/>
      <c r="O45" s="32"/>
      <c r="P45" s="32"/>
      <c r="Q45" s="32"/>
    </row>
    <row r="46" spans="1:17" s="181" customFormat="1" ht="12.75" customHeight="1">
      <c r="A46" s="245" t="s">
        <v>68</v>
      </c>
      <c r="B46" s="246" t="s">
        <v>69</v>
      </c>
      <c r="C46" s="247" t="s">
        <v>70</v>
      </c>
      <c r="D46" s="248" t="s">
        <v>71</v>
      </c>
      <c r="E46" s="169" t="s">
        <v>72</v>
      </c>
      <c r="F46" s="249" t="s">
        <v>73</v>
      </c>
      <c r="G46" s="250" t="s">
        <v>74</v>
      </c>
      <c r="H46" s="249" t="s">
        <v>75</v>
      </c>
      <c r="I46" s="132" t="s">
        <v>76</v>
      </c>
      <c r="J46" s="133" t="s">
        <v>346</v>
      </c>
      <c r="K46" s="134" t="s">
        <v>128</v>
      </c>
      <c r="L46" s="133" t="s">
        <v>130</v>
      </c>
      <c r="M46" s="215" t="s">
        <v>85</v>
      </c>
      <c r="N46" s="232"/>
      <c r="O46" s="32"/>
      <c r="P46" s="32"/>
      <c r="Q46" s="32"/>
    </row>
    <row r="47" spans="1:14" s="256" customFormat="1" ht="16.5" customHeight="1">
      <c r="A47" s="251">
        <v>1</v>
      </c>
      <c r="B47" s="252">
        <v>69</v>
      </c>
      <c r="C47" s="253" t="s">
        <v>328</v>
      </c>
      <c r="D47" s="254" t="s">
        <v>870</v>
      </c>
      <c r="E47" s="218" t="s">
        <v>871</v>
      </c>
      <c r="F47" s="155" t="s">
        <v>2</v>
      </c>
      <c r="G47" s="155" t="s">
        <v>122</v>
      </c>
      <c r="H47" s="155" t="s">
        <v>1345</v>
      </c>
      <c r="I47" s="56">
        <f>IF(ISBLANK(J47),"",TRUNC(0.2585*((J47/$E$3)-119)^2))</f>
        <v>900</v>
      </c>
      <c r="J47" s="264">
        <v>0.0006940972222222223</v>
      </c>
      <c r="K47" s="108">
        <v>0.2</v>
      </c>
      <c r="L47" s="219" t="str">
        <f>IF(ISBLANK(J47),"",IF(J47&gt;0.00082337962962963,"",IF(J47&lt;=0.000616898148148148,"TSM",IF(J47&lt;=0.000638310185185185,"SM",IF(J47&lt;=0.000671296296296296,"KSM",IF(J47&lt;=0.000707175925925926,"I A",IF(J47&lt;=0.000753935185185185,"II A",IF(J47&lt;=0.00082337962962963,"III A"))))))))</f>
        <v>I A</v>
      </c>
      <c r="M47" s="110" t="s">
        <v>688</v>
      </c>
      <c r="N47" s="255" t="s">
        <v>872</v>
      </c>
    </row>
    <row r="48" spans="1:14" s="256" customFormat="1" ht="16.5" customHeight="1">
      <c r="A48" s="251">
        <v>2</v>
      </c>
      <c r="B48" s="252">
        <v>84</v>
      </c>
      <c r="C48" s="253" t="s">
        <v>181</v>
      </c>
      <c r="D48" s="254" t="s">
        <v>192</v>
      </c>
      <c r="E48" s="218" t="s">
        <v>193</v>
      </c>
      <c r="F48" s="155" t="s">
        <v>54</v>
      </c>
      <c r="G48" s="155" t="s">
        <v>151</v>
      </c>
      <c r="H48" s="155" t="s">
        <v>194</v>
      </c>
      <c r="I48" s="56">
        <f>IF(ISBLANK(J48),"",TRUNC(0.2585*((J48/$E$3)-119)^2))</f>
        <v>800</v>
      </c>
      <c r="J48" s="164">
        <v>0.0007333333333333333</v>
      </c>
      <c r="K48" s="108">
        <v>0.192</v>
      </c>
      <c r="L48" s="219" t="str">
        <f>IF(ISBLANK(J48),"",IF(J48&gt;0.00082337962962963,"",IF(J48&lt;=0.000616898148148148,"TSM",IF(J48&lt;=0.000638310185185185,"SM",IF(J48&lt;=0.000671296296296296,"KSM",IF(J48&lt;=0.000707175925925926,"I A",IF(J48&lt;=0.000753935185185185,"II A",IF(J48&lt;=0.00082337962962963,"III A"))))))))</f>
        <v>II A</v>
      </c>
      <c r="M48" s="110" t="s">
        <v>195</v>
      </c>
      <c r="N48" s="255" t="s">
        <v>873</v>
      </c>
    </row>
    <row r="49" spans="1:14" s="256" customFormat="1" ht="16.5" customHeight="1">
      <c r="A49" s="251">
        <v>3</v>
      </c>
      <c r="B49" s="252">
        <v>61</v>
      </c>
      <c r="C49" s="253" t="s">
        <v>317</v>
      </c>
      <c r="D49" s="254" t="s">
        <v>874</v>
      </c>
      <c r="E49" s="218" t="s">
        <v>875</v>
      </c>
      <c r="F49" s="155" t="s">
        <v>46</v>
      </c>
      <c r="G49" s="155"/>
      <c r="H49" s="155" t="s">
        <v>621</v>
      </c>
      <c r="I49" s="56">
        <f>IF(ISBLANK(J49),"",TRUNC(0.2585*((J49/$E$3)-119)^2))</f>
        <v>682</v>
      </c>
      <c r="J49" s="164">
        <v>0.0007826388888888888</v>
      </c>
      <c r="K49" s="108">
        <v>0.153</v>
      </c>
      <c r="L49" s="219" t="str">
        <f>IF(ISBLANK(J49),"",IF(J49&gt;0.00082337962962963,"",IF(J49&lt;=0.000616898148148148,"TSM",IF(J49&lt;=0.000638310185185185,"SM",IF(J49&lt;=0.000671296296296296,"KSM",IF(J49&lt;=0.000707175925925926,"I A",IF(J49&lt;=0.000753935185185185,"II A",IF(J49&lt;=0.00082337962962963,"III A"))))))))</f>
        <v>III A</v>
      </c>
      <c r="M49" s="110" t="s">
        <v>876</v>
      </c>
      <c r="N49" s="255" t="s">
        <v>877</v>
      </c>
    </row>
    <row r="50" spans="1:14" s="256" customFormat="1" ht="16.5" customHeight="1">
      <c r="A50" s="251"/>
      <c r="B50" s="252">
        <v>87</v>
      </c>
      <c r="C50" s="253" t="s">
        <v>141</v>
      </c>
      <c r="D50" s="254" t="s">
        <v>878</v>
      </c>
      <c r="E50" s="218" t="s">
        <v>879</v>
      </c>
      <c r="F50" s="155" t="s">
        <v>114</v>
      </c>
      <c r="G50" s="155"/>
      <c r="H50" s="155" t="s">
        <v>101</v>
      </c>
      <c r="I50" s="56"/>
      <c r="J50" s="164" t="s">
        <v>880</v>
      </c>
      <c r="K50" s="108">
        <v>0.277</v>
      </c>
      <c r="L50" s="219">
        <f>IF(ISBLANK(J50),"",IF(J50&gt;0.00082337962962963,"",IF(J50&lt;=0.000616898148148148,"TSM",IF(J50&lt;=0.000638310185185185,"SM",IF(J50&lt;=0.000671296296296296,"KSM",IF(J50&lt;=0.000707175925925926,"I A",IF(J50&lt;=0.000753935185185185,"II A",IF(J50&lt;=0.00082337962962963,"III A"))))))))</f>
      </c>
      <c r="M50" s="110" t="s">
        <v>881</v>
      </c>
      <c r="N50" s="255" t="s">
        <v>882</v>
      </c>
    </row>
    <row r="51" spans="3:17" ht="3.75" customHeight="1">
      <c r="C51" s="29"/>
      <c r="D51" s="29"/>
      <c r="F51" s="237"/>
      <c r="G51" s="237"/>
      <c r="H51" s="237"/>
      <c r="O51" s="32"/>
      <c r="P51" s="32"/>
      <c r="Q51" s="32"/>
    </row>
    <row r="52" spans="1:17" ht="14.25" customHeight="1">
      <c r="A52" s="241"/>
      <c r="B52" s="242"/>
      <c r="C52" s="263" t="s">
        <v>570</v>
      </c>
      <c r="D52" s="214" t="s">
        <v>802</v>
      </c>
      <c r="E52" s="214"/>
      <c r="F52" s="237"/>
      <c r="G52" s="237"/>
      <c r="H52" s="237"/>
      <c r="O52" s="32"/>
      <c r="P52" s="32"/>
      <c r="Q52" s="32"/>
    </row>
    <row r="53" spans="1:17" ht="3" customHeight="1">
      <c r="A53" s="237"/>
      <c r="C53" s="29"/>
      <c r="D53" s="29"/>
      <c r="F53" s="237"/>
      <c r="G53" s="237"/>
      <c r="H53" s="237"/>
      <c r="O53" s="32"/>
      <c r="P53" s="32"/>
      <c r="Q53" s="32"/>
    </row>
    <row r="54" spans="1:17" s="181" customFormat="1" ht="12.75" customHeight="1">
      <c r="A54" s="245" t="s">
        <v>68</v>
      </c>
      <c r="B54" s="246" t="s">
        <v>69</v>
      </c>
      <c r="C54" s="247" t="s">
        <v>70</v>
      </c>
      <c r="D54" s="248" t="s">
        <v>71</v>
      </c>
      <c r="E54" s="169" t="s">
        <v>72</v>
      </c>
      <c r="F54" s="249" t="s">
        <v>73</v>
      </c>
      <c r="G54" s="250" t="s">
        <v>74</v>
      </c>
      <c r="H54" s="249" t="s">
        <v>75</v>
      </c>
      <c r="I54" s="132" t="s">
        <v>76</v>
      </c>
      <c r="J54" s="133" t="s">
        <v>346</v>
      </c>
      <c r="K54" s="134" t="s">
        <v>128</v>
      </c>
      <c r="L54" s="133" t="s">
        <v>130</v>
      </c>
      <c r="M54" s="215" t="s">
        <v>85</v>
      </c>
      <c r="N54" s="232"/>
      <c r="O54" s="32"/>
      <c r="P54" s="32"/>
      <c r="Q54" s="32"/>
    </row>
    <row r="55" spans="1:14" s="256" customFormat="1" ht="16.5" customHeight="1">
      <c r="A55" s="251">
        <v>1</v>
      </c>
      <c r="B55" s="252">
        <v>103</v>
      </c>
      <c r="C55" s="253" t="s">
        <v>883</v>
      </c>
      <c r="D55" s="254" t="s">
        <v>884</v>
      </c>
      <c r="E55" s="218" t="s">
        <v>885</v>
      </c>
      <c r="F55" s="155" t="s">
        <v>333</v>
      </c>
      <c r="G55" s="155" t="s">
        <v>89</v>
      </c>
      <c r="H55" s="155" t="s">
        <v>90</v>
      </c>
      <c r="I55" s="56">
        <f>IF(ISBLANK(J55),"",TRUNC(0.2585*((J55/$E$3)-119)^2))</f>
        <v>1032</v>
      </c>
      <c r="J55" s="264">
        <v>0.0006458333333333332</v>
      </c>
      <c r="K55" s="108">
        <v>0.226</v>
      </c>
      <c r="L55" s="219" t="str">
        <f>IF(ISBLANK(J55),"",IF(J55&gt;0.00082337962962963,"",IF(J55&lt;=0.000616898148148148,"TSM",IF(J55&lt;=0.000638310185185185,"SM",IF(J55&lt;=0.000671296296296296,"KSM",IF(J55&lt;=0.000707175925925926,"I A",IF(J55&lt;=0.000753935185185185,"II A",IF(J55&lt;=0.00082337962962963,"III A"))))))))</f>
        <v>KSM</v>
      </c>
      <c r="M55" s="110" t="s">
        <v>886</v>
      </c>
      <c r="N55" s="255" t="s">
        <v>887</v>
      </c>
    </row>
    <row r="56" spans="1:14" s="256" customFormat="1" ht="16.5" customHeight="1">
      <c r="A56" s="251">
        <v>2</v>
      </c>
      <c r="B56" s="252">
        <v>93</v>
      </c>
      <c r="C56" s="253" t="s">
        <v>888</v>
      </c>
      <c r="D56" s="254" t="s">
        <v>889</v>
      </c>
      <c r="E56" s="218" t="s">
        <v>890</v>
      </c>
      <c r="F56" s="155" t="s">
        <v>891</v>
      </c>
      <c r="G56" s="155" t="s">
        <v>89</v>
      </c>
      <c r="H56" s="155" t="s">
        <v>270</v>
      </c>
      <c r="I56" s="56">
        <f>IF(ISBLANK(J56),"",TRUNC(0.2585*((J56/$E$3)-119)^2))</f>
        <v>985</v>
      </c>
      <c r="J56" s="264">
        <v>0.0006628472222222222</v>
      </c>
      <c r="K56" s="108">
        <v>0.212</v>
      </c>
      <c r="L56" s="219" t="str">
        <f>IF(ISBLANK(J56),"",IF(J56&gt;0.00082337962962963,"",IF(J56&lt;=0.000616898148148148,"TSM",IF(J56&lt;=0.000638310185185185,"SM",IF(J56&lt;=0.000671296296296296,"KSM",IF(J56&lt;=0.000707175925925926,"I A",IF(J56&lt;=0.000753935185185185,"II A",IF(J56&lt;=0.00082337962962963,"III A"))))))))</f>
        <v>KSM</v>
      </c>
      <c r="M56" s="110" t="s">
        <v>892</v>
      </c>
      <c r="N56" s="255" t="s">
        <v>893</v>
      </c>
    </row>
    <row r="57" spans="1:14" s="256" customFormat="1" ht="16.5" customHeight="1">
      <c r="A57" s="251">
        <v>3</v>
      </c>
      <c r="B57" s="252">
        <v>71</v>
      </c>
      <c r="C57" s="253" t="s">
        <v>894</v>
      </c>
      <c r="D57" s="265" t="s">
        <v>895</v>
      </c>
      <c r="E57" s="218" t="s">
        <v>896</v>
      </c>
      <c r="F57" s="155" t="s">
        <v>2</v>
      </c>
      <c r="G57" s="155" t="s">
        <v>122</v>
      </c>
      <c r="H57" s="155"/>
      <c r="I57" s="56">
        <f>IF(ISBLANK(J57),"",TRUNC(0.2585*((J57/$E$3)-119)^2))</f>
        <v>935</v>
      </c>
      <c r="J57" s="264">
        <v>0.0006809027777777777</v>
      </c>
      <c r="K57" s="108">
        <v>0.513</v>
      </c>
      <c r="L57" s="219" t="str">
        <f>IF(ISBLANK(J57),"",IF(J57&gt;0.00082337962962963,"",IF(J57&lt;=0.000616898148148148,"TSM",IF(J57&lt;=0.000638310185185185,"SM",IF(J57&lt;=0.000671296296296296,"KSM",IF(J57&lt;=0.000707175925925926,"I A",IF(J57&lt;=0.000753935185185185,"II A",IF(J57&lt;=0.00082337962962963,"III A"))))))))</f>
        <v>I A</v>
      </c>
      <c r="M57" s="110" t="s">
        <v>897</v>
      </c>
      <c r="N57" s="255">
        <v>59.87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0">
      <selection activeCell="H19" sqref="H19"/>
    </sheetView>
  </sheetViews>
  <sheetFormatPr defaultColWidth="12.140625" defaultRowHeight="12.75"/>
  <cols>
    <col min="1" max="1" width="4.7109375" style="236" customWidth="1"/>
    <col min="2" max="2" width="4.140625" style="29" hidden="1" customWidth="1"/>
    <col min="3" max="3" width="13.00390625" style="214" customWidth="1"/>
    <col min="4" max="4" width="22.140625" style="214" customWidth="1"/>
    <col min="5" max="5" width="10.421875" style="29" customWidth="1"/>
    <col min="6" max="6" width="15.57421875" style="236" customWidth="1"/>
    <col min="7" max="7" width="9.28125" style="236" customWidth="1"/>
    <col min="8" max="8" width="15.00390625" style="236" customWidth="1"/>
    <col min="9" max="9" width="5.57421875" style="28" customWidth="1"/>
    <col min="10" max="10" width="8.57421875" style="29" customWidth="1"/>
    <col min="11" max="11" width="4.8515625" style="29" bestFit="1" customWidth="1"/>
    <col min="12" max="12" width="5.421875" style="29" customWidth="1"/>
    <col min="13" max="13" width="24.8515625" style="30" customWidth="1"/>
    <col min="14" max="14" width="7.57421875" style="232" hidden="1" customWidth="1"/>
    <col min="15" max="15" width="31.57421875" style="258" hidden="1" customWidth="1"/>
    <col min="16" max="16" width="17.00390625" style="258" customWidth="1"/>
    <col min="17" max="17" width="23.57421875" style="233" customWidth="1"/>
    <col min="18" max="18" width="15.57421875" style="233" customWidth="1"/>
    <col min="19" max="19" width="13.00390625" style="233" customWidth="1"/>
    <col min="20" max="20" width="50.28125" style="181" customWidth="1"/>
    <col min="21" max="16384" width="12.140625" style="233" customWidth="1"/>
  </cols>
  <sheetData>
    <row r="1" spans="1:17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3"/>
      <c r="M1" s="74"/>
      <c r="O1" s="32"/>
      <c r="P1" s="32"/>
      <c r="Q1" s="32"/>
    </row>
    <row r="2" spans="1:17" ht="1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3"/>
      <c r="M2" s="74"/>
      <c r="O2" s="32"/>
      <c r="P2" s="32"/>
      <c r="Q2" s="32"/>
    </row>
    <row r="3" spans="3:17" ht="3.75" customHeight="1">
      <c r="C3" s="29"/>
      <c r="D3" s="29"/>
      <c r="E3" s="262">
        <v>1.1574074074074073E-05</v>
      </c>
      <c r="F3" s="237"/>
      <c r="G3" s="237"/>
      <c r="H3" s="237"/>
      <c r="O3" s="32"/>
      <c r="P3" s="32"/>
      <c r="Q3" s="32"/>
    </row>
    <row r="4" spans="1:17" ht="15.75" customHeight="1">
      <c r="A4" s="238" t="s">
        <v>801</v>
      </c>
      <c r="B4" s="239"/>
      <c r="C4" s="29"/>
      <c r="D4" s="29"/>
      <c r="F4" s="240"/>
      <c r="G4" s="237"/>
      <c r="H4" s="237"/>
      <c r="O4" s="32"/>
      <c r="P4" s="32"/>
      <c r="Q4" s="32"/>
    </row>
    <row r="5" spans="3:17" ht="3.75" customHeight="1">
      <c r="C5" s="29"/>
      <c r="D5" s="29"/>
      <c r="F5" s="237"/>
      <c r="G5" s="237"/>
      <c r="H5" s="237"/>
      <c r="O5" s="32"/>
      <c r="P5" s="32"/>
      <c r="Q5" s="32"/>
    </row>
    <row r="6" spans="1:17" ht="14.25" customHeight="1">
      <c r="A6" s="241"/>
      <c r="B6" s="242"/>
      <c r="C6" s="263"/>
      <c r="D6" s="266" t="s">
        <v>208</v>
      </c>
      <c r="F6" s="237"/>
      <c r="G6" s="237"/>
      <c r="H6" s="237"/>
      <c r="O6" s="32"/>
      <c r="P6" s="32"/>
      <c r="Q6" s="32"/>
    </row>
    <row r="7" spans="1:17" ht="3" customHeight="1">
      <c r="A7" s="237"/>
      <c r="C7" s="29"/>
      <c r="D7" s="29"/>
      <c r="F7" s="237"/>
      <c r="G7" s="237"/>
      <c r="H7" s="237"/>
      <c r="O7" s="32"/>
      <c r="P7" s="32"/>
      <c r="Q7" s="32"/>
    </row>
    <row r="8" spans="1:17" s="181" customFormat="1" ht="12.75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132" t="s">
        <v>76</v>
      </c>
      <c r="J8" s="133" t="s">
        <v>346</v>
      </c>
      <c r="K8" s="134" t="s">
        <v>128</v>
      </c>
      <c r="L8" s="133" t="s">
        <v>130</v>
      </c>
      <c r="M8" s="215" t="s">
        <v>85</v>
      </c>
      <c r="N8" s="232"/>
      <c r="O8" s="32"/>
      <c r="P8" s="32"/>
      <c r="Q8" s="32"/>
    </row>
    <row r="9" spans="1:14" s="256" customFormat="1" ht="16.5" customHeight="1">
      <c r="A9" s="251">
        <v>1</v>
      </c>
      <c r="B9" s="252">
        <v>103</v>
      </c>
      <c r="C9" s="253" t="s">
        <v>883</v>
      </c>
      <c r="D9" s="254" t="s">
        <v>884</v>
      </c>
      <c r="E9" s="170" t="s">
        <v>885</v>
      </c>
      <c r="F9" s="155" t="s">
        <v>333</v>
      </c>
      <c r="G9" s="155" t="s">
        <v>89</v>
      </c>
      <c r="H9" s="155" t="s">
        <v>90</v>
      </c>
      <c r="I9" s="56">
        <f aca="true" t="shared" si="0" ref="I9:I16">IF(ISBLANK(J9),"",TRUNC(0.2585*((J9/$E$3)-119)^2))</f>
        <v>1032</v>
      </c>
      <c r="J9" s="264">
        <v>0.0006458333333333332</v>
      </c>
      <c r="K9" s="108">
        <v>0.226</v>
      </c>
      <c r="L9" s="219" t="str">
        <f aca="true" t="shared" si="1" ref="L9:L33">IF(ISBLANK(J9),"",IF(J9&gt;0.00082337962962963,"",IF(J9&lt;=0.000616898148148148,"TSM",IF(J9&lt;=0.000638310185185185,"SM",IF(J9&lt;=0.000671296296296296,"KSM",IF(J9&lt;=0.000707175925925926,"I A",IF(J9&lt;=0.000753935185185185,"II A",IF(J9&lt;=0.00082337962962963,"III A"))))))))</f>
        <v>KSM</v>
      </c>
      <c r="M9" s="110" t="s">
        <v>886</v>
      </c>
      <c r="N9" s="255" t="s">
        <v>887</v>
      </c>
    </row>
    <row r="10" spans="1:14" s="256" customFormat="1" ht="16.5" customHeight="1">
      <c r="A10" s="251">
        <v>2</v>
      </c>
      <c r="B10" s="252">
        <v>93</v>
      </c>
      <c r="C10" s="253" t="s">
        <v>888</v>
      </c>
      <c r="D10" s="254" t="s">
        <v>889</v>
      </c>
      <c r="E10" s="170" t="s">
        <v>890</v>
      </c>
      <c r="F10" s="155" t="s">
        <v>891</v>
      </c>
      <c r="G10" s="155" t="s">
        <v>89</v>
      </c>
      <c r="H10" s="155" t="s">
        <v>270</v>
      </c>
      <c r="I10" s="56">
        <f t="shared" si="0"/>
        <v>985</v>
      </c>
      <c r="J10" s="264">
        <v>0.0006628472222222222</v>
      </c>
      <c r="K10" s="108">
        <v>0.212</v>
      </c>
      <c r="L10" s="219" t="str">
        <f t="shared" si="1"/>
        <v>KSM</v>
      </c>
      <c r="M10" s="110" t="s">
        <v>892</v>
      </c>
      <c r="N10" s="255" t="s">
        <v>893</v>
      </c>
    </row>
    <row r="11" spans="1:14" s="256" customFormat="1" ht="16.5" customHeight="1">
      <c r="A11" s="251">
        <v>3</v>
      </c>
      <c r="B11" s="252">
        <v>136</v>
      </c>
      <c r="C11" s="253" t="s">
        <v>328</v>
      </c>
      <c r="D11" s="254" t="s">
        <v>857</v>
      </c>
      <c r="E11" s="170" t="s">
        <v>858</v>
      </c>
      <c r="F11" s="155" t="s">
        <v>2</v>
      </c>
      <c r="G11" s="155" t="s">
        <v>122</v>
      </c>
      <c r="H11" s="155" t="s">
        <v>123</v>
      </c>
      <c r="I11" s="56">
        <f t="shared" si="0"/>
        <v>936</v>
      </c>
      <c r="J11" s="264">
        <v>0.0006805555555555554</v>
      </c>
      <c r="K11" s="108">
        <v>0.313</v>
      </c>
      <c r="L11" s="219" t="str">
        <f t="shared" si="1"/>
        <v>I A</v>
      </c>
      <c r="M11" s="110" t="s">
        <v>344</v>
      </c>
      <c r="N11" s="255" t="s">
        <v>859</v>
      </c>
    </row>
    <row r="12" spans="1:14" s="256" customFormat="1" ht="16.5" customHeight="1">
      <c r="A12" s="251">
        <v>4</v>
      </c>
      <c r="B12" s="252">
        <v>71</v>
      </c>
      <c r="C12" s="253" t="s">
        <v>894</v>
      </c>
      <c r="D12" s="265" t="s">
        <v>895</v>
      </c>
      <c r="E12" s="170" t="s">
        <v>896</v>
      </c>
      <c r="F12" s="155" t="s">
        <v>2</v>
      </c>
      <c r="G12" s="155" t="s">
        <v>122</v>
      </c>
      <c r="H12" s="155"/>
      <c r="I12" s="56">
        <f t="shared" si="0"/>
        <v>935</v>
      </c>
      <c r="J12" s="264">
        <v>0.0006809027777777777</v>
      </c>
      <c r="K12" s="108">
        <v>0.513</v>
      </c>
      <c r="L12" s="219" t="str">
        <f t="shared" si="1"/>
        <v>I A</v>
      </c>
      <c r="M12" s="110" t="s">
        <v>897</v>
      </c>
      <c r="N12" s="255">
        <v>59.87</v>
      </c>
    </row>
    <row r="13" spans="1:14" s="256" customFormat="1" ht="16.5" customHeight="1">
      <c r="A13" s="251">
        <v>5</v>
      </c>
      <c r="B13" s="252">
        <v>69</v>
      </c>
      <c r="C13" s="253" t="s">
        <v>328</v>
      </c>
      <c r="D13" s="254" t="s">
        <v>870</v>
      </c>
      <c r="E13" s="170" t="s">
        <v>871</v>
      </c>
      <c r="F13" s="155" t="s">
        <v>2</v>
      </c>
      <c r="G13" s="155" t="s">
        <v>122</v>
      </c>
      <c r="H13" s="155" t="s">
        <v>1345</v>
      </c>
      <c r="I13" s="56">
        <f t="shared" si="0"/>
        <v>900</v>
      </c>
      <c r="J13" s="264">
        <v>0.0006940972222222223</v>
      </c>
      <c r="K13" s="108">
        <v>0.2</v>
      </c>
      <c r="L13" s="219" t="str">
        <f t="shared" si="1"/>
        <v>I A</v>
      </c>
      <c r="M13" s="110" t="s">
        <v>688</v>
      </c>
      <c r="N13" s="255" t="s">
        <v>872</v>
      </c>
    </row>
    <row r="14" spans="1:14" s="256" customFormat="1" ht="16.5" customHeight="1">
      <c r="A14" s="251">
        <v>6</v>
      </c>
      <c r="B14" s="252">
        <v>70</v>
      </c>
      <c r="C14" s="253" t="s">
        <v>860</v>
      </c>
      <c r="D14" s="254" t="s">
        <v>861</v>
      </c>
      <c r="E14" s="170" t="s">
        <v>862</v>
      </c>
      <c r="F14" s="155" t="s">
        <v>2</v>
      </c>
      <c r="G14" s="155" t="s">
        <v>122</v>
      </c>
      <c r="H14" s="155"/>
      <c r="I14" s="56">
        <f t="shared" si="0"/>
        <v>898</v>
      </c>
      <c r="J14" s="164">
        <v>0.0006949074074074074</v>
      </c>
      <c r="K14" s="108">
        <v>0.529</v>
      </c>
      <c r="L14" s="219" t="str">
        <f t="shared" si="1"/>
        <v>I A</v>
      </c>
      <c r="M14" s="110" t="s">
        <v>844</v>
      </c>
      <c r="N14" s="255" t="s">
        <v>863</v>
      </c>
    </row>
    <row r="15" spans="1:14" s="256" customFormat="1" ht="16.5" customHeight="1">
      <c r="A15" s="251">
        <v>7</v>
      </c>
      <c r="B15" s="252">
        <v>76</v>
      </c>
      <c r="C15" s="253" t="s">
        <v>864</v>
      </c>
      <c r="D15" s="254" t="s">
        <v>865</v>
      </c>
      <c r="E15" s="170" t="s">
        <v>866</v>
      </c>
      <c r="F15" s="155" t="s">
        <v>2</v>
      </c>
      <c r="G15" s="155" t="s">
        <v>122</v>
      </c>
      <c r="H15" s="155"/>
      <c r="I15" s="56">
        <f t="shared" si="0"/>
        <v>893</v>
      </c>
      <c r="J15" s="164">
        <v>0.000696875</v>
      </c>
      <c r="K15" s="108">
        <v>0.241</v>
      </c>
      <c r="L15" s="219" t="str">
        <f t="shared" si="1"/>
        <v>I A</v>
      </c>
      <c r="M15" s="110" t="s">
        <v>324</v>
      </c>
      <c r="N15" s="255" t="s">
        <v>867</v>
      </c>
    </row>
    <row r="16" spans="1:14" s="256" customFormat="1" ht="16.5" customHeight="1">
      <c r="A16" s="251">
        <v>8</v>
      </c>
      <c r="B16" s="252">
        <v>104</v>
      </c>
      <c r="C16" s="253" t="s">
        <v>815</v>
      </c>
      <c r="D16" s="254" t="s">
        <v>816</v>
      </c>
      <c r="E16" s="170" t="s">
        <v>817</v>
      </c>
      <c r="F16" s="155" t="s">
        <v>60</v>
      </c>
      <c r="G16" s="155" t="s">
        <v>151</v>
      </c>
      <c r="H16" s="155" t="s">
        <v>818</v>
      </c>
      <c r="I16" s="56">
        <f t="shared" si="0"/>
        <v>857</v>
      </c>
      <c r="J16" s="164">
        <v>0.0007106481481481482</v>
      </c>
      <c r="K16" s="108">
        <v>0.238</v>
      </c>
      <c r="L16" s="219" t="str">
        <f t="shared" si="1"/>
        <v>II A</v>
      </c>
      <c r="M16" s="110" t="s">
        <v>819</v>
      </c>
      <c r="N16" s="255"/>
    </row>
    <row r="17" spans="1:14" s="256" customFormat="1" ht="16.5" customHeight="1">
      <c r="A17" s="251">
        <v>9</v>
      </c>
      <c r="B17" s="252">
        <v>74</v>
      </c>
      <c r="C17" s="253" t="s">
        <v>841</v>
      </c>
      <c r="D17" s="254" t="s">
        <v>842</v>
      </c>
      <c r="E17" s="170" t="s">
        <v>843</v>
      </c>
      <c r="F17" s="155" t="s">
        <v>333</v>
      </c>
      <c r="G17" s="155" t="s">
        <v>122</v>
      </c>
      <c r="H17" s="155" t="s">
        <v>233</v>
      </c>
      <c r="I17" s="56"/>
      <c r="J17" s="164">
        <v>0.0007135416666666667</v>
      </c>
      <c r="K17" s="108">
        <v>0.235</v>
      </c>
      <c r="L17" s="219" t="str">
        <f t="shared" si="1"/>
        <v>II A</v>
      </c>
      <c r="M17" s="110" t="s">
        <v>844</v>
      </c>
      <c r="N17" s="255" t="s">
        <v>845</v>
      </c>
    </row>
    <row r="18" spans="1:14" s="256" customFormat="1" ht="16.5" customHeight="1">
      <c r="A18" s="251">
        <v>10</v>
      </c>
      <c r="B18" s="252">
        <v>66</v>
      </c>
      <c r="C18" s="253" t="s">
        <v>136</v>
      </c>
      <c r="D18" s="254" t="s">
        <v>846</v>
      </c>
      <c r="E18" s="170" t="s">
        <v>847</v>
      </c>
      <c r="F18" s="155" t="s">
        <v>2</v>
      </c>
      <c r="G18" s="155" t="s">
        <v>122</v>
      </c>
      <c r="H18" s="155" t="s">
        <v>1345</v>
      </c>
      <c r="I18" s="56"/>
      <c r="J18" s="164">
        <v>0.0007247685185185186</v>
      </c>
      <c r="K18" s="108">
        <v>0.433</v>
      </c>
      <c r="L18" s="219" t="str">
        <f t="shared" si="1"/>
        <v>II A</v>
      </c>
      <c r="M18" s="110" t="s">
        <v>688</v>
      </c>
      <c r="N18" s="255" t="s">
        <v>848</v>
      </c>
    </row>
    <row r="19" spans="1:14" s="256" customFormat="1" ht="16.5" customHeight="1">
      <c r="A19" s="251">
        <v>11</v>
      </c>
      <c r="B19" s="252">
        <v>132</v>
      </c>
      <c r="C19" s="253" t="s">
        <v>826</v>
      </c>
      <c r="D19" s="254" t="s">
        <v>827</v>
      </c>
      <c r="E19" s="170" t="s">
        <v>828</v>
      </c>
      <c r="F19" s="155" t="s">
        <v>333</v>
      </c>
      <c r="G19" s="155" t="s">
        <v>377</v>
      </c>
      <c r="H19" s="155" t="s">
        <v>355</v>
      </c>
      <c r="I19" s="56"/>
      <c r="J19" s="164">
        <v>0.0007248842592592593</v>
      </c>
      <c r="K19" s="108">
        <v>0.364</v>
      </c>
      <c r="L19" s="219" t="str">
        <f t="shared" si="1"/>
        <v>II A</v>
      </c>
      <c r="M19" s="110" t="s">
        <v>829</v>
      </c>
      <c r="N19" s="255" t="s">
        <v>830</v>
      </c>
    </row>
    <row r="20" spans="1:14" s="256" customFormat="1" ht="16.5" customHeight="1">
      <c r="A20" s="251">
        <v>12</v>
      </c>
      <c r="B20" s="252">
        <v>117</v>
      </c>
      <c r="C20" s="253" t="s">
        <v>831</v>
      </c>
      <c r="D20" s="254" t="s">
        <v>804</v>
      </c>
      <c r="E20" s="170" t="s">
        <v>805</v>
      </c>
      <c r="F20" s="155" t="s">
        <v>46</v>
      </c>
      <c r="G20" s="155" t="s">
        <v>454</v>
      </c>
      <c r="H20" s="155"/>
      <c r="I20" s="56"/>
      <c r="J20" s="164">
        <v>0.0007285879629629629</v>
      </c>
      <c r="K20" s="108">
        <v>0.361</v>
      </c>
      <c r="L20" s="219" t="str">
        <f t="shared" si="1"/>
        <v>II A</v>
      </c>
      <c r="M20" s="110" t="s">
        <v>806</v>
      </c>
      <c r="N20" s="255" t="s">
        <v>832</v>
      </c>
    </row>
    <row r="21" spans="1:14" s="256" customFormat="1" ht="16.5" customHeight="1">
      <c r="A21" s="251">
        <v>13</v>
      </c>
      <c r="B21" s="252">
        <v>81</v>
      </c>
      <c r="C21" s="253" t="s">
        <v>347</v>
      </c>
      <c r="D21" s="254" t="s">
        <v>833</v>
      </c>
      <c r="E21" s="170" t="s">
        <v>834</v>
      </c>
      <c r="F21" s="155" t="s">
        <v>835</v>
      </c>
      <c r="G21" s="155" t="s">
        <v>151</v>
      </c>
      <c r="H21" s="155" t="s">
        <v>619</v>
      </c>
      <c r="I21" s="56"/>
      <c r="J21" s="164">
        <v>0.0007309027777777778</v>
      </c>
      <c r="K21" s="108">
        <v>0.206</v>
      </c>
      <c r="L21" s="219" t="str">
        <f t="shared" si="1"/>
        <v>II A</v>
      </c>
      <c r="M21" s="110" t="s">
        <v>700</v>
      </c>
      <c r="N21" s="255" t="s">
        <v>836</v>
      </c>
    </row>
    <row r="22" spans="1:14" s="256" customFormat="1" ht="16.5" customHeight="1">
      <c r="A22" s="251">
        <v>14</v>
      </c>
      <c r="B22" s="252">
        <v>139</v>
      </c>
      <c r="C22" s="253" t="s">
        <v>646</v>
      </c>
      <c r="D22" s="254" t="s">
        <v>849</v>
      </c>
      <c r="E22" s="170" t="s">
        <v>850</v>
      </c>
      <c r="F22" s="155" t="s">
        <v>333</v>
      </c>
      <c r="G22" s="155" t="s">
        <v>122</v>
      </c>
      <c r="H22" s="155" t="s">
        <v>343</v>
      </c>
      <c r="I22" s="56"/>
      <c r="J22" s="164">
        <v>0.0007333333333333333</v>
      </c>
      <c r="K22" s="108">
        <v>0.182</v>
      </c>
      <c r="L22" s="219" t="str">
        <f t="shared" si="1"/>
        <v>II A</v>
      </c>
      <c r="M22" s="110" t="s">
        <v>652</v>
      </c>
      <c r="N22" s="255" t="s">
        <v>851</v>
      </c>
    </row>
    <row r="23" spans="1:14" s="256" customFormat="1" ht="16.5" customHeight="1">
      <c r="A23" s="251">
        <v>15</v>
      </c>
      <c r="B23" s="252">
        <v>84</v>
      </c>
      <c r="C23" s="253" t="s">
        <v>181</v>
      </c>
      <c r="D23" s="254" t="s">
        <v>192</v>
      </c>
      <c r="E23" s="170" t="s">
        <v>193</v>
      </c>
      <c r="F23" s="155" t="s">
        <v>54</v>
      </c>
      <c r="G23" s="155" t="s">
        <v>151</v>
      </c>
      <c r="H23" s="155" t="s">
        <v>194</v>
      </c>
      <c r="I23" s="56"/>
      <c r="J23" s="164">
        <v>0.0007333333333333333</v>
      </c>
      <c r="K23" s="108">
        <v>0.192</v>
      </c>
      <c r="L23" s="219" t="str">
        <f t="shared" si="1"/>
        <v>II A</v>
      </c>
      <c r="M23" s="110" t="s">
        <v>195</v>
      </c>
      <c r="N23" s="255" t="s">
        <v>873</v>
      </c>
    </row>
    <row r="24" spans="1:14" s="256" customFormat="1" ht="16.5" customHeight="1">
      <c r="A24" s="251">
        <v>16</v>
      </c>
      <c r="B24" s="252">
        <v>121</v>
      </c>
      <c r="C24" s="253" t="s">
        <v>196</v>
      </c>
      <c r="D24" s="254" t="s">
        <v>837</v>
      </c>
      <c r="E24" s="170" t="s">
        <v>838</v>
      </c>
      <c r="F24" s="155" t="s">
        <v>45</v>
      </c>
      <c r="G24" s="155" t="s">
        <v>107</v>
      </c>
      <c r="H24" s="155" t="s">
        <v>839</v>
      </c>
      <c r="I24" s="56"/>
      <c r="J24" s="164">
        <v>0.0007457175925925926</v>
      </c>
      <c r="K24" s="108">
        <v>0.266</v>
      </c>
      <c r="L24" s="219" t="str">
        <f t="shared" si="1"/>
        <v>II A</v>
      </c>
      <c r="M24" s="110" t="s">
        <v>372</v>
      </c>
      <c r="N24" s="255" t="s">
        <v>840</v>
      </c>
    </row>
    <row r="25" spans="1:14" s="256" customFormat="1" ht="16.5" customHeight="1">
      <c r="A25" s="251">
        <v>17</v>
      </c>
      <c r="B25" s="252">
        <v>86</v>
      </c>
      <c r="C25" s="253" t="s">
        <v>369</v>
      </c>
      <c r="D25" s="254" t="s">
        <v>595</v>
      </c>
      <c r="E25" s="170" t="s">
        <v>820</v>
      </c>
      <c r="F25" s="155" t="s">
        <v>821</v>
      </c>
      <c r="G25" s="155"/>
      <c r="H25" s="155" t="s">
        <v>175</v>
      </c>
      <c r="I25" s="56"/>
      <c r="J25" s="164">
        <v>0.0007500000000000001</v>
      </c>
      <c r="K25" s="108">
        <v>0.317</v>
      </c>
      <c r="L25" s="219" t="str">
        <f t="shared" si="1"/>
        <v>II A</v>
      </c>
      <c r="M25" s="110" t="s">
        <v>822</v>
      </c>
      <c r="N25" s="255"/>
    </row>
    <row r="26" spans="1:14" s="256" customFormat="1" ht="16.5" customHeight="1">
      <c r="A26" s="251">
        <v>18</v>
      </c>
      <c r="B26" s="252">
        <v>118</v>
      </c>
      <c r="C26" s="253" t="s">
        <v>803</v>
      </c>
      <c r="D26" s="254" t="s">
        <v>804</v>
      </c>
      <c r="E26" s="170" t="s">
        <v>805</v>
      </c>
      <c r="F26" s="155" t="s">
        <v>46</v>
      </c>
      <c r="G26" s="155" t="s">
        <v>454</v>
      </c>
      <c r="H26" s="155"/>
      <c r="I26" s="56"/>
      <c r="J26" s="164">
        <v>0.00075625</v>
      </c>
      <c r="K26" s="108" t="s">
        <v>145</v>
      </c>
      <c r="L26" s="219" t="str">
        <f t="shared" si="1"/>
        <v>III A</v>
      </c>
      <c r="M26" s="110" t="s">
        <v>806</v>
      </c>
      <c r="N26" s="255" t="s">
        <v>807</v>
      </c>
    </row>
    <row r="27" spans="1:14" s="256" customFormat="1" ht="16.5" customHeight="1">
      <c r="A27" s="251">
        <v>19</v>
      </c>
      <c r="B27" s="252">
        <v>123</v>
      </c>
      <c r="C27" s="253" t="s">
        <v>336</v>
      </c>
      <c r="D27" s="254" t="s">
        <v>868</v>
      </c>
      <c r="E27" s="170" t="s">
        <v>695</v>
      </c>
      <c r="F27" s="155" t="s">
        <v>389</v>
      </c>
      <c r="G27" s="155" t="s">
        <v>107</v>
      </c>
      <c r="H27" s="155" t="s">
        <v>108</v>
      </c>
      <c r="I27" s="56"/>
      <c r="J27" s="164">
        <v>0.0007622685185185185</v>
      </c>
      <c r="K27" s="108">
        <v>0.178</v>
      </c>
      <c r="L27" s="219" t="str">
        <f t="shared" si="1"/>
        <v>III A</v>
      </c>
      <c r="M27" s="110" t="s">
        <v>372</v>
      </c>
      <c r="N27" s="255" t="s">
        <v>869</v>
      </c>
    </row>
    <row r="28" spans="1:14" s="256" customFormat="1" ht="16.5" customHeight="1">
      <c r="A28" s="251">
        <v>20</v>
      </c>
      <c r="B28" s="252">
        <v>61</v>
      </c>
      <c r="C28" s="253" t="s">
        <v>317</v>
      </c>
      <c r="D28" s="254" t="s">
        <v>874</v>
      </c>
      <c r="E28" s="170" t="s">
        <v>875</v>
      </c>
      <c r="F28" s="155" t="s">
        <v>46</v>
      </c>
      <c r="G28" s="155"/>
      <c r="H28" s="155" t="s">
        <v>621</v>
      </c>
      <c r="I28" s="56"/>
      <c r="J28" s="164">
        <v>0.0007826388888888888</v>
      </c>
      <c r="K28" s="108">
        <v>0.153</v>
      </c>
      <c r="L28" s="219" t="str">
        <f t="shared" si="1"/>
        <v>III A</v>
      </c>
      <c r="M28" s="110" t="s">
        <v>876</v>
      </c>
      <c r="N28" s="255" t="s">
        <v>877</v>
      </c>
    </row>
    <row r="29" spans="1:14" s="256" customFormat="1" ht="16.5" customHeight="1">
      <c r="A29" s="251">
        <v>21</v>
      </c>
      <c r="B29" s="252">
        <v>109</v>
      </c>
      <c r="C29" s="253" t="s">
        <v>186</v>
      </c>
      <c r="D29" s="254" t="s">
        <v>852</v>
      </c>
      <c r="E29" s="170" t="s">
        <v>853</v>
      </c>
      <c r="F29" s="155" t="s">
        <v>631</v>
      </c>
      <c r="G29" s="155" t="s">
        <v>383</v>
      </c>
      <c r="H29" s="155" t="s">
        <v>854</v>
      </c>
      <c r="I29" s="56"/>
      <c r="J29" s="164">
        <v>0.000799537037037037</v>
      </c>
      <c r="K29" s="108">
        <v>0.236</v>
      </c>
      <c r="L29" s="219" t="str">
        <f t="shared" si="1"/>
        <v>III A</v>
      </c>
      <c r="M29" s="110" t="s">
        <v>855</v>
      </c>
      <c r="N29" s="255" t="s">
        <v>856</v>
      </c>
    </row>
    <row r="30" spans="1:14" s="256" customFormat="1" ht="16.5" customHeight="1">
      <c r="A30" s="251">
        <v>22</v>
      </c>
      <c r="B30" s="252">
        <v>80</v>
      </c>
      <c r="C30" s="253" t="s">
        <v>230</v>
      </c>
      <c r="D30" s="254" t="s">
        <v>808</v>
      </c>
      <c r="E30" s="170" t="s">
        <v>809</v>
      </c>
      <c r="F30" s="155" t="s">
        <v>54</v>
      </c>
      <c r="G30" s="155" t="s">
        <v>151</v>
      </c>
      <c r="H30" s="155" t="s">
        <v>619</v>
      </c>
      <c r="I30" s="56"/>
      <c r="J30" s="164">
        <v>0.0008034722222222222</v>
      </c>
      <c r="K30" s="108">
        <v>0.344</v>
      </c>
      <c r="L30" s="219" t="str">
        <f t="shared" si="1"/>
        <v>III A</v>
      </c>
      <c r="M30" s="110" t="s">
        <v>700</v>
      </c>
      <c r="N30" s="255" t="s">
        <v>810</v>
      </c>
    </row>
    <row r="31" spans="1:14" s="256" customFormat="1" ht="16.5" customHeight="1">
      <c r="A31" s="251">
        <v>23</v>
      </c>
      <c r="B31" s="252">
        <v>98</v>
      </c>
      <c r="C31" s="253" t="s">
        <v>646</v>
      </c>
      <c r="D31" s="254" t="s">
        <v>823</v>
      </c>
      <c r="E31" s="170" t="s">
        <v>824</v>
      </c>
      <c r="F31" s="155" t="s">
        <v>51</v>
      </c>
      <c r="G31" s="155" t="s">
        <v>393</v>
      </c>
      <c r="H31" s="155" t="s">
        <v>778</v>
      </c>
      <c r="I31" s="56"/>
      <c r="J31" s="164">
        <v>0.0008100694444444445</v>
      </c>
      <c r="K31" s="108">
        <v>0.381</v>
      </c>
      <c r="L31" s="219" t="str">
        <f t="shared" si="1"/>
        <v>III A</v>
      </c>
      <c r="M31" s="110" t="s">
        <v>779</v>
      </c>
      <c r="N31" s="255" t="s">
        <v>825</v>
      </c>
    </row>
    <row r="32" spans="1:14" s="256" customFormat="1" ht="16.5" customHeight="1">
      <c r="A32" s="251">
        <v>24</v>
      </c>
      <c r="B32" s="252">
        <v>113</v>
      </c>
      <c r="C32" s="253" t="s">
        <v>811</v>
      </c>
      <c r="D32" s="254" t="s">
        <v>812</v>
      </c>
      <c r="E32" s="170" t="s">
        <v>813</v>
      </c>
      <c r="F32" s="155" t="s">
        <v>53</v>
      </c>
      <c r="G32" s="155" t="s">
        <v>366</v>
      </c>
      <c r="H32" s="155"/>
      <c r="I32" s="56"/>
      <c r="J32" s="164">
        <v>0.0008203703703703703</v>
      </c>
      <c r="K32" s="108">
        <v>0.563</v>
      </c>
      <c r="L32" s="219" t="str">
        <f t="shared" si="1"/>
        <v>III A</v>
      </c>
      <c r="M32" s="110" t="s">
        <v>367</v>
      </c>
      <c r="N32" s="255" t="s">
        <v>814</v>
      </c>
    </row>
    <row r="33" spans="1:14" s="256" customFormat="1" ht="16.5" customHeight="1">
      <c r="A33" s="251"/>
      <c r="B33" s="252">
        <v>87</v>
      </c>
      <c r="C33" s="253" t="s">
        <v>141</v>
      </c>
      <c r="D33" s="254" t="s">
        <v>878</v>
      </c>
      <c r="E33" s="170" t="s">
        <v>879</v>
      </c>
      <c r="F33" s="155" t="s">
        <v>114</v>
      </c>
      <c r="G33" s="155"/>
      <c r="H33" s="155" t="s">
        <v>101</v>
      </c>
      <c r="I33" s="56"/>
      <c r="J33" s="164" t="s">
        <v>880</v>
      </c>
      <c r="K33" s="108">
        <v>0.277</v>
      </c>
      <c r="L33" s="219">
        <f t="shared" si="1"/>
      </c>
      <c r="M33" s="110" t="s">
        <v>881</v>
      </c>
      <c r="N33" s="255" t="s">
        <v>882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43">
      <selection activeCell="F44" sqref="F44"/>
    </sheetView>
  </sheetViews>
  <sheetFormatPr defaultColWidth="12.140625" defaultRowHeight="12.75"/>
  <cols>
    <col min="1" max="1" width="4.7109375" style="236" customWidth="1"/>
    <col min="2" max="2" width="3.7109375" style="29" customWidth="1"/>
    <col min="3" max="3" width="10.28125" style="214" customWidth="1"/>
    <col min="4" max="4" width="15.28125" style="214" customWidth="1"/>
    <col min="5" max="5" width="9.8515625" style="29" customWidth="1"/>
    <col min="6" max="6" width="15.57421875" style="236" customWidth="1"/>
    <col min="7" max="7" width="9.28125" style="236" customWidth="1"/>
    <col min="8" max="8" width="15.00390625" style="236" customWidth="1"/>
    <col min="9" max="9" width="5.8515625" style="28" customWidth="1"/>
    <col min="10" max="10" width="11.28125" style="29" customWidth="1"/>
    <col min="11" max="11" width="4.8515625" style="29" bestFit="1" customWidth="1"/>
    <col min="12" max="12" width="5.421875" style="305" customWidth="1"/>
    <col min="13" max="13" width="23.421875" style="30" customWidth="1"/>
    <col min="14" max="14" width="8.28125" style="30" hidden="1" customWidth="1"/>
    <col min="15" max="15" width="7.57421875" style="277" hidden="1" customWidth="1"/>
    <col min="16" max="16" width="31.57421875" style="258" hidden="1" customWidth="1"/>
    <col min="17" max="17" width="17.00390625" style="258" customWidth="1"/>
    <col min="18" max="18" width="23.57421875" style="233" customWidth="1"/>
    <col min="19" max="19" width="15.57421875" style="233" customWidth="1"/>
    <col min="20" max="20" width="13.00390625" style="233" customWidth="1"/>
    <col min="21" max="21" width="50.28125" style="181" customWidth="1"/>
    <col min="22" max="16384" width="12.140625" style="233" customWidth="1"/>
  </cols>
  <sheetData>
    <row r="1" spans="1:18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304"/>
      <c r="M1" s="74"/>
      <c r="N1" s="74"/>
      <c r="P1" s="32"/>
      <c r="Q1" s="32"/>
      <c r="R1" s="32"/>
    </row>
    <row r="2" spans="1:18" ht="1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304"/>
      <c r="M2" s="74"/>
      <c r="N2" s="74"/>
      <c r="P2" s="32"/>
      <c r="Q2" s="32"/>
      <c r="R2" s="32"/>
    </row>
    <row r="3" spans="3:18" ht="3.75" customHeight="1">
      <c r="C3" s="29"/>
      <c r="D3" s="29"/>
      <c r="E3" s="29">
        <v>1.1574074074074073E-05</v>
      </c>
      <c r="F3" s="237"/>
      <c r="G3" s="237"/>
      <c r="H3" s="237"/>
      <c r="P3" s="32"/>
      <c r="Q3" s="32"/>
      <c r="R3" s="32"/>
    </row>
    <row r="4" spans="1:18" ht="15.75" customHeight="1">
      <c r="A4" s="238" t="s">
        <v>938</v>
      </c>
      <c r="B4" s="239"/>
      <c r="C4" s="29"/>
      <c r="D4" s="29"/>
      <c r="F4" s="240"/>
      <c r="G4" s="237"/>
      <c r="H4" s="237"/>
      <c r="P4" s="32"/>
      <c r="Q4" s="32"/>
      <c r="R4" s="32"/>
    </row>
    <row r="5" spans="3:18" ht="2.25" customHeight="1">
      <c r="C5" s="29"/>
      <c r="D5" s="29"/>
      <c r="F5" s="237"/>
      <c r="G5" s="237"/>
      <c r="H5" s="237"/>
      <c r="P5" s="32"/>
      <c r="Q5" s="32"/>
      <c r="R5" s="32"/>
    </row>
    <row r="6" spans="1:22" ht="13.5" customHeight="1">
      <c r="A6" s="241"/>
      <c r="B6" s="242"/>
      <c r="C6" s="263" t="s">
        <v>77</v>
      </c>
      <c r="D6" s="263" t="s">
        <v>939</v>
      </c>
      <c r="E6" s="214"/>
      <c r="F6" s="237"/>
      <c r="G6" s="237"/>
      <c r="H6" s="237"/>
      <c r="L6" s="278"/>
      <c r="M6" s="29"/>
      <c r="N6" s="29"/>
      <c r="O6" s="279"/>
      <c r="P6" s="31"/>
      <c r="Q6" s="32"/>
      <c r="R6" s="32"/>
      <c r="S6" s="32"/>
      <c r="U6" s="233"/>
      <c r="V6" s="181"/>
    </row>
    <row r="7" spans="1:18" ht="3" customHeight="1">
      <c r="A7" s="237"/>
      <c r="C7" s="29"/>
      <c r="D7" s="29"/>
      <c r="F7" s="237"/>
      <c r="G7" s="237"/>
      <c r="H7" s="237"/>
      <c r="P7" s="32"/>
      <c r="Q7" s="32"/>
      <c r="R7" s="32"/>
    </row>
    <row r="8" spans="1:18" s="181" customFormat="1" ht="12.75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95" t="s">
        <v>76</v>
      </c>
      <c r="J8" s="96" t="s">
        <v>346</v>
      </c>
      <c r="K8" s="134" t="s">
        <v>128</v>
      </c>
      <c r="L8" s="306" t="s">
        <v>130</v>
      </c>
      <c r="M8" s="215" t="s">
        <v>85</v>
      </c>
      <c r="N8" s="244"/>
      <c r="O8" s="277"/>
      <c r="P8" s="32"/>
      <c r="Q8" s="32"/>
      <c r="R8" s="32"/>
    </row>
    <row r="9" spans="1:15" s="256" customFormat="1" ht="16.5" customHeight="1">
      <c r="A9" s="251">
        <v>1</v>
      </c>
      <c r="B9" s="252">
        <v>39</v>
      </c>
      <c r="C9" s="253" t="s">
        <v>500</v>
      </c>
      <c r="D9" s="254" t="s">
        <v>940</v>
      </c>
      <c r="E9" s="280" t="s">
        <v>941</v>
      </c>
      <c r="F9" s="155" t="s">
        <v>2</v>
      </c>
      <c r="G9" s="155" t="s">
        <v>122</v>
      </c>
      <c r="H9" s="155"/>
      <c r="I9" s="56">
        <f>IF(ISBLANK(J9),"",TRUNC(0.907*((J9/$E$3)-82)^2))</f>
        <v>546</v>
      </c>
      <c r="J9" s="281">
        <v>0.0006649305555555557</v>
      </c>
      <c r="K9" s="108">
        <v>0.186</v>
      </c>
      <c r="L9" s="302" t="str">
        <f>IF(ISBLANK(J9),"",IF(J9&gt;0.000690277777777778,"",IF(J9&lt;=0.000543981481481481,"TSM",IF(J9&lt;=0.000555555555555556,"SM",IF(J9&lt;=0.000578703703703704,"KSM",IF(J9&lt;=0.000613425925925926,"I A",IF(J9&lt;=0.000648148148148148,"II A",IF(J9&lt;=0.000690277777777778,"III A"))))))))</f>
        <v>III A</v>
      </c>
      <c r="M9" s="110" t="s">
        <v>679</v>
      </c>
      <c r="N9" s="283"/>
      <c r="O9" s="284">
        <v>57.9</v>
      </c>
    </row>
    <row r="10" spans="1:17" s="256" customFormat="1" ht="16.5" customHeight="1">
      <c r="A10" s="251">
        <v>2</v>
      </c>
      <c r="B10" s="252">
        <v>115</v>
      </c>
      <c r="C10" s="253" t="s">
        <v>942</v>
      </c>
      <c r="D10" s="254" t="s">
        <v>943</v>
      </c>
      <c r="E10" s="280" t="s">
        <v>944</v>
      </c>
      <c r="F10" s="155" t="s">
        <v>389</v>
      </c>
      <c r="G10" s="155" t="s">
        <v>107</v>
      </c>
      <c r="H10" s="155" t="s">
        <v>108</v>
      </c>
      <c r="I10" s="56">
        <f>IF(ISBLANK(J10),"",TRUNC(0.907*((J10/$E$3)-82)^2))</f>
        <v>421</v>
      </c>
      <c r="J10" s="227">
        <v>0.0006996527777777778</v>
      </c>
      <c r="K10" s="108">
        <v>0.195</v>
      </c>
      <c r="L10" s="302">
        <f>IF(ISBLANK(J10),"",IF(J10&gt;0.000690277777777778,"",IF(J10&lt;=0.000543981481481481,"TSM",IF(J10&lt;=0.000555555555555556,"SM",IF(J10&lt;=0.000578703703703704,"KSM",IF(J10&lt;=0.000613425925925926,"I A",IF(J10&lt;=0.000648148148148148,"II A",IF(J10&lt;=0.000690277777777778,"III A"))))))))</f>
      </c>
      <c r="M10" s="110" t="s">
        <v>372</v>
      </c>
      <c r="N10" s="283"/>
      <c r="O10" s="284" t="s">
        <v>945</v>
      </c>
      <c r="Q10" s="285"/>
    </row>
    <row r="11" spans="1:15" s="256" customFormat="1" ht="16.5" customHeight="1">
      <c r="A11" s="251">
        <v>3</v>
      </c>
      <c r="B11" s="252">
        <v>78</v>
      </c>
      <c r="C11" s="253" t="s">
        <v>279</v>
      </c>
      <c r="D11" s="254" t="s">
        <v>946</v>
      </c>
      <c r="E11" s="280" t="s">
        <v>947</v>
      </c>
      <c r="F11" s="155" t="s">
        <v>51</v>
      </c>
      <c r="G11" s="155" t="s">
        <v>393</v>
      </c>
      <c r="H11" s="155" t="s">
        <v>778</v>
      </c>
      <c r="I11" s="56">
        <f>IF(ISBLANK(J11),"",TRUNC(0.907*((J11/$E$3)-82)^2))</f>
        <v>386</v>
      </c>
      <c r="J11" s="227">
        <v>0.0007100694444444445</v>
      </c>
      <c r="K11" s="108">
        <v>0.212</v>
      </c>
      <c r="L11" s="302">
        <f>IF(ISBLANK(J11),"",IF(J11&gt;0.000690277777777778,"",IF(J11&lt;=0.000543981481481481,"TSM",IF(J11&lt;=0.000555555555555556,"SM",IF(J11&lt;=0.000578703703703704,"KSM",IF(J11&lt;=0.000613425925925926,"I A",IF(J11&lt;=0.000648148148148148,"II A",IF(J11&lt;=0.000690277777777778,"III A"))))))))</f>
      </c>
      <c r="M11" s="110" t="s">
        <v>779</v>
      </c>
      <c r="N11" s="283"/>
      <c r="O11" s="284" t="s">
        <v>948</v>
      </c>
    </row>
    <row r="12" spans="3:18" ht="3.75" customHeight="1">
      <c r="C12" s="29"/>
      <c r="D12" s="29"/>
      <c r="F12" s="237"/>
      <c r="G12" s="237"/>
      <c r="H12" s="237"/>
      <c r="P12" s="32"/>
      <c r="Q12" s="32"/>
      <c r="R12" s="32"/>
    </row>
    <row r="13" spans="1:22" ht="13.5" customHeight="1">
      <c r="A13" s="241"/>
      <c r="B13" s="242"/>
      <c r="C13" s="263" t="s">
        <v>78</v>
      </c>
      <c r="D13" s="263" t="s">
        <v>939</v>
      </c>
      <c r="E13" s="214"/>
      <c r="F13" s="237"/>
      <c r="G13" s="237"/>
      <c r="H13" s="237"/>
      <c r="L13" s="278"/>
      <c r="M13" s="29"/>
      <c r="N13" s="29"/>
      <c r="O13" s="279"/>
      <c r="P13" s="31"/>
      <c r="Q13" s="32"/>
      <c r="R13" s="32"/>
      <c r="S13" s="32"/>
      <c r="U13" s="233"/>
      <c r="V13" s="181"/>
    </row>
    <row r="14" spans="1:18" ht="3" customHeight="1">
      <c r="A14" s="237"/>
      <c r="C14" s="29"/>
      <c r="D14" s="29"/>
      <c r="F14" s="237"/>
      <c r="G14" s="237"/>
      <c r="H14" s="237"/>
      <c r="P14" s="32"/>
      <c r="Q14" s="32"/>
      <c r="R14" s="32"/>
    </row>
    <row r="15" spans="1:18" s="181" customFormat="1" ht="12.75" customHeight="1">
      <c r="A15" s="245" t="s">
        <v>68</v>
      </c>
      <c r="B15" s="286" t="s">
        <v>69</v>
      </c>
      <c r="C15" s="247" t="s">
        <v>70</v>
      </c>
      <c r="D15" s="248" t="s">
        <v>71</v>
      </c>
      <c r="E15" s="286" t="s">
        <v>72</v>
      </c>
      <c r="F15" s="287" t="s">
        <v>73</v>
      </c>
      <c r="G15" s="288" t="s">
        <v>74</v>
      </c>
      <c r="H15" s="287" t="s">
        <v>75</v>
      </c>
      <c r="I15" s="289" t="s">
        <v>76</v>
      </c>
      <c r="J15" s="286" t="s">
        <v>346</v>
      </c>
      <c r="K15" s="290" t="s">
        <v>128</v>
      </c>
      <c r="L15" s="307" t="s">
        <v>130</v>
      </c>
      <c r="M15" s="291" t="s">
        <v>85</v>
      </c>
      <c r="N15" s="244"/>
      <c r="O15" s="277"/>
      <c r="P15" s="32"/>
      <c r="Q15" s="32"/>
      <c r="R15" s="32"/>
    </row>
    <row r="16" spans="1:15" s="256" customFormat="1" ht="16.5" customHeight="1">
      <c r="A16" s="251">
        <v>1</v>
      </c>
      <c r="B16" s="252">
        <v>137</v>
      </c>
      <c r="C16" s="253" t="s">
        <v>949</v>
      </c>
      <c r="D16" s="254" t="s">
        <v>950</v>
      </c>
      <c r="E16" s="280" t="s">
        <v>951</v>
      </c>
      <c r="F16" s="155" t="s">
        <v>43</v>
      </c>
      <c r="G16" s="155"/>
      <c r="H16" s="155" t="s">
        <v>144</v>
      </c>
      <c r="I16" s="56">
        <f>IF(ISBLANK(J16),"",TRUNC(0.907*((J16/$E$3)-82)^2))</f>
        <v>635</v>
      </c>
      <c r="J16" s="281">
        <v>0.0006425925925925926</v>
      </c>
      <c r="K16" s="108">
        <v>0.152</v>
      </c>
      <c r="L16" s="302" t="str">
        <f>IF(ISBLANK(J16),"",IF(J16&gt;0.000690277777777778,"",IF(J16&lt;=0.000543981481481481,"TSM",IF(J16&lt;=0.000555555555555556,"SM",IF(J16&lt;=0.000578703703703704,"KSM",IF(J16&lt;=0.000613425925925926,"I A",IF(J16&lt;=0.000648148148148148,"II A",IF(J16&lt;=0.000690277777777778,"III A"))))))))</f>
        <v>II A</v>
      </c>
      <c r="M16" s="110" t="s">
        <v>952</v>
      </c>
      <c r="N16" s="283"/>
      <c r="O16" s="284">
        <v>55.64</v>
      </c>
    </row>
    <row r="17" spans="1:15" s="256" customFormat="1" ht="16.5" customHeight="1">
      <c r="A17" s="251">
        <v>2</v>
      </c>
      <c r="B17" s="252">
        <v>100</v>
      </c>
      <c r="C17" s="253" t="s">
        <v>422</v>
      </c>
      <c r="D17" s="254" t="s">
        <v>953</v>
      </c>
      <c r="E17" s="280" t="s">
        <v>954</v>
      </c>
      <c r="F17" s="155" t="s">
        <v>955</v>
      </c>
      <c r="G17" s="155" t="s">
        <v>383</v>
      </c>
      <c r="H17" s="155" t="s">
        <v>384</v>
      </c>
      <c r="I17" s="56">
        <f>IF(ISBLANK(J17),"",TRUNC(0.907*((J17/$E$3)-82)^2))</f>
        <v>616</v>
      </c>
      <c r="J17" s="281">
        <v>0.0006472222222222223</v>
      </c>
      <c r="K17" s="108">
        <v>0.253</v>
      </c>
      <c r="L17" s="302" t="str">
        <f>IF(ISBLANK(J17),"",IF(J17&gt;0.000690277777777778,"",IF(J17&lt;=0.000543981481481481,"TSM",IF(J17&lt;=0.000555555555555556,"SM",IF(J17&lt;=0.000578703703703704,"KSM",IF(J17&lt;=0.000613425925925926,"I A",IF(J17&lt;=0.000648148148148148,"II A",IF(J17&lt;=0.000690277777777778,"III A"))))))))</f>
        <v>II A</v>
      </c>
      <c r="M17" s="110" t="s">
        <v>385</v>
      </c>
      <c r="N17" s="283"/>
      <c r="O17" s="284">
        <v>55.44</v>
      </c>
    </row>
    <row r="18" spans="1:15" s="256" customFormat="1" ht="16.5" customHeight="1">
      <c r="A18" s="251">
        <v>3</v>
      </c>
      <c r="B18" s="252">
        <v>58</v>
      </c>
      <c r="C18" s="253" t="s">
        <v>956</v>
      </c>
      <c r="D18" s="254" t="s">
        <v>957</v>
      </c>
      <c r="E18" s="280">
        <v>34427</v>
      </c>
      <c r="F18" s="155" t="s">
        <v>54</v>
      </c>
      <c r="G18" s="155" t="s">
        <v>151</v>
      </c>
      <c r="H18" s="155"/>
      <c r="I18" s="56">
        <f>IF(ISBLANK(J18),"",TRUNC(0.907*((J18/$E$3)-82)^2))</f>
        <v>481</v>
      </c>
      <c r="J18" s="281">
        <v>0.0006825231481481481</v>
      </c>
      <c r="K18" s="108">
        <v>0.229</v>
      </c>
      <c r="L18" s="302" t="str">
        <f>IF(ISBLANK(J18),"",IF(J18&gt;0.000690277777777778,"",IF(J18&lt;=0.000543981481481481,"TSM",IF(J18&lt;=0.000555555555555556,"SM",IF(J18&lt;=0.000578703703703704,"KSM",IF(J18&lt;=0.000613425925925926,"I A",IF(J18&lt;=0.000648148148148148,"II A",IF(J18&lt;=0.000690277777777778,"III A"))))))))</f>
        <v>III A</v>
      </c>
      <c r="M18" s="110" t="s">
        <v>608</v>
      </c>
      <c r="N18" s="283"/>
      <c r="O18" s="284" t="s">
        <v>958</v>
      </c>
    </row>
    <row r="19" spans="1:15" s="256" customFormat="1" ht="16.5" customHeight="1">
      <c r="A19" s="251">
        <v>4</v>
      </c>
      <c r="B19" s="252">
        <v>79</v>
      </c>
      <c r="C19" s="253" t="s">
        <v>959</v>
      </c>
      <c r="D19" s="254" t="s">
        <v>946</v>
      </c>
      <c r="E19" s="280" t="s">
        <v>960</v>
      </c>
      <c r="F19" s="155" t="s">
        <v>961</v>
      </c>
      <c r="G19" s="155" t="s">
        <v>393</v>
      </c>
      <c r="H19" s="155" t="s">
        <v>778</v>
      </c>
      <c r="I19" s="56" t="s">
        <v>163</v>
      </c>
      <c r="J19" s="227">
        <v>0.0007525462962962962</v>
      </c>
      <c r="K19" s="108">
        <v>0.172</v>
      </c>
      <c r="L19" s="302">
        <f>IF(ISBLANK(J19),"",IF(J19&gt;0.000690277777777778,"",IF(J19&lt;=0.000543981481481481,"TSM",IF(J19&lt;=0.000555555555555556,"SM",IF(J19&lt;=0.000578703703703704,"KSM",IF(J19&lt;=0.000613425925925926,"I A",IF(J19&lt;=0.000648148148148148,"II A",IF(J19&lt;=0.000690277777777778,"III A"))))))))</f>
      </c>
      <c r="M19" s="110" t="s">
        <v>779</v>
      </c>
      <c r="N19" s="283"/>
      <c r="O19" s="284" t="s">
        <v>962</v>
      </c>
    </row>
    <row r="20" spans="3:18" ht="3.75" customHeight="1">
      <c r="C20" s="29"/>
      <c r="D20" s="29"/>
      <c r="F20" s="237"/>
      <c r="G20" s="237"/>
      <c r="H20" s="237"/>
      <c r="P20" s="32"/>
      <c r="Q20" s="32"/>
      <c r="R20" s="32"/>
    </row>
    <row r="21" spans="1:22" ht="13.5" customHeight="1">
      <c r="A21" s="241"/>
      <c r="B21" s="242"/>
      <c r="C21" s="263" t="s">
        <v>79</v>
      </c>
      <c r="D21" s="263" t="s">
        <v>939</v>
      </c>
      <c r="E21" s="214"/>
      <c r="F21" s="237"/>
      <c r="G21" s="237"/>
      <c r="H21" s="237"/>
      <c r="L21" s="278"/>
      <c r="M21" s="29"/>
      <c r="N21" s="29"/>
      <c r="O21" s="279"/>
      <c r="P21" s="31"/>
      <c r="Q21" s="32"/>
      <c r="R21" s="32"/>
      <c r="S21" s="32"/>
      <c r="U21" s="233"/>
      <c r="V21" s="181"/>
    </row>
    <row r="22" spans="1:18" ht="3" customHeight="1">
      <c r="A22" s="237"/>
      <c r="C22" s="29"/>
      <c r="D22" s="29"/>
      <c r="F22" s="237"/>
      <c r="G22" s="237"/>
      <c r="H22" s="237"/>
      <c r="P22" s="32"/>
      <c r="Q22" s="32"/>
      <c r="R22" s="32"/>
    </row>
    <row r="23" spans="1:18" s="181" customFormat="1" ht="12.75" customHeight="1">
      <c r="A23" s="245" t="s">
        <v>68</v>
      </c>
      <c r="B23" s="286" t="s">
        <v>69</v>
      </c>
      <c r="C23" s="247" t="s">
        <v>70</v>
      </c>
      <c r="D23" s="248" t="s">
        <v>71</v>
      </c>
      <c r="E23" s="286" t="s">
        <v>72</v>
      </c>
      <c r="F23" s="287" t="s">
        <v>73</v>
      </c>
      <c r="G23" s="288" t="s">
        <v>74</v>
      </c>
      <c r="H23" s="287" t="s">
        <v>75</v>
      </c>
      <c r="I23" s="289" t="s">
        <v>76</v>
      </c>
      <c r="J23" s="286" t="s">
        <v>346</v>
      </c>
      <c r="K23" s="290" t="s">
        <v>128</v>
      </c>
      <c r="L23" s="307" t="s">
        <v>130</v>
      </c>
      <c r="M23" s="291" t="s">
        <v>85</v>
      </c>
      <c r="N23" s="244"/>
      <c r="O23" s="277"/>
      <c r="P23" s="32"/>
      <c r="Q23" s="32"/>
      <c r="R23" s="32"/>
    </row>
    <row r="24" spans="1:15" s="256" customFormat="1" ht="16.5" customHeight="1">
      <c r="A24" s="251">
        <v>1</v>
      </c>
      <c r="B24" s="252">
        <v>138</v>
      </c>
      <c r="C24" s="253" t="s">
        <v>500</v>
      </c>
      <c r="D24" s="254" t="s">
        <v>963</v>
      </c>
      <c r="E24" s="280" t="s">
        <v>964</v>
      </c>
      <c r="F24" s="155" t="s">
        <v>43</v>
      </c>
      <c r="G24" s="155"/>
      <c r="H24" s="155" t="s">
        <v>144</v>
      </c>
      <c r="I24" s="56">
        <f>IF(ISBLANK(J24),"",TRUNC(0.907*((J24/$E$3)-82)^2))</f>
        <v>719</v>
      </c>
      <c r="J24" s="281">
        <v>0.0006231481481481482</v>
      </c>
      <c r="K24" s="108">
        <v>0.197</v>
      </c>
      <c r="L24" s="302" t="str">
        <f>IF(ISBLANK(J24),"",IF(J24&gt;0.000690277777777778,"",IF(J24&lt;=0.000543981481481481,"TSM",IF(J24&lt;=0.000555555555555556,"SM",IF(J24&lt;=0.000578703703703704,"KSM",IF(J24&lt;=0.000613425925925926,"I A",IF(J24&lt;=0.000648148148148148,"II A",IF(J24&lt;=0.000690277777777778,"III A"))))))))</f>
        <v>II A</v>
      </c>
      <c r="M24" s="110" t="s">
        <v>184</v>
      </c>
      <c r="N24" s="283"/>
      <c r="O24" s="284">
        <v>53.96</v>
      </c>
    </row>
    <row r="25" spans="1:15" s="256" customFormat="1" ht="16.5" customHeight="1">
      <c r="A25" s="251">
        <v>2</v>
      </c>
      <c r="B25" s="252">
        <v>36</v>
      </c>
      <c r="C25" s="253" t="s">
        <v>965</v>
      </c>
      <c r="D25" s="254" t="s">
        <v>966</v>
      </c>
      <c r="E25" s="280" t="s">
        <v>967</v>
      </c>
      <c r="F25" s="155" t="s">
        <v>2</v>
      </c>
      <c r="G25" s="155"/>
      <c r="H25" s="155"/>
      <c r="I25" s="56">
        <f>IF(ISBLANK(J25),"",TRUNC(0.907*((J25/$E$3)-82)^2))</f>
        <v>687</v>
      </c>
      <c r="J25" s="281">
        <v>0.0006304398148148148</v>
      </c>
      <c r="K25" s="108">
        <v>0.216</v>
      </c>
      <c r="L25" s="302" t="str">
        <f>IF(ISBLANK(J25),"",IF(J25&gt;0.000690277777777778,"",IF(J25&lt;=0.000543981481481481,"TSM",IF(J25&lt;=0.000555555555555556,"SM",IF(J25&lt;=0.000578703703703704,"KSM",IF(J25&lt;=0.000613425925925926,"I A",IF(J25&lt;=0.000648148148148148,"II A",IF(J25&lt;=0.000690277777777778,"III A"))))))))</f>
        <v>II A</v>
      </c>
      <c r="M25" s="110" t="s">
        <v>748</v>
      </c>
      <c r="N25" s="283"/>
      <c r="O25" s="284" t="s">
        <v>968</v>
      </c>
    </row>
    <row r="26" spans="1:15" s="256" customFormat="1" ht="16.5" customHeight="1">
      <c r="A26" s="251">
        <v>3</v>
      </c>
      <c r="B26" s="252">
        <v>38</v>
      </c>
      <c r="C26" s="253" t="s">
        <v>969</v>
      </c>
      <c r="D26" s="254" t="s">
        <v>970</v>
      </c>
      <c r="E26" s="280" t="s">
        <v>788</v>
      </c>
      <c r="F26" s="155" t="s">
        <v>2</v>
      </c>
      <c r="G26" s="155" t="s">
        <v>122</v>
      </c>
      <c r="H26" s="155"/>
      <c r="I26" s="56">
        <f>IF(ISBLANK(J26),"",TRUNC(0.907*((J26/$E$3)-82)^2))</f>
        <v>644</v>
      </c>
      <c r="J26" s="281">
        <v>0.000640625</v>
      </c>
      <c r="K26" s="108">
        <v>0.328</v>
      </c>
      <c r="L26" s="302" t="str">
        <f>IF(ISBLANK(J26),"",IF(J26&gt;0.000690277777777778,"",IF(J26&lt;=0.000543981481481481,"TSM",IF(J26&lt;=0.000555555555555556,"SM",IF(J26&lt;=0.000578703703703704,"KSM",IF(J26&lt;=0.000613425925925926,"I A",IF(J26&lt;=0.000648148148148148,"II A",IF(J26&lt;=0.000690277777777778,"III A"))))))))</f>
        <v>II A</v>
      </c>
      <c r="M26" s="110" t="s">
        <v>971</v>
      </c>
      <c r="N26" s="283"/>
      <c r="O26" s="284">
        <v>54.43</v>
      </c>
    </row>
    <row r="27" spans="1:15" s="256" customFormat="1" ht="16.5" customHeight="1">
      <c r="A27" s="251">
        <v>4</v>
      </c>
      <c r="B27" s="252">
        <v>72</v>
      </c>
      <c r="C27" s="253" t="s">
        <v>500</v>
      </c>
      <c r="D27" s="254" t="s">
        <v>972</v>
      </c>
      <c r="E27" s="280" t="s">
        <v>973</v>
      </c>
      <c r="F27" s="155" t="s">
        <v>46</v>
      </c>
      <c r="G27" s="155" t="s">
        <v>89</v>
      </c>
      <c r="H27" s="155" t="s">
        <v>974</v>
      </c>
      <c r="I27" s="56">
        <f>IF(ISBLANK(J27),"",TRUNC(0.907*((J27/$E$3)-82)^2))</f>
        <v>632</v>
      </c>
      <c r="J27" s="281">
        <v>0.0006435185185185185</v>
      </c>
      <c r="K27" s="108">
        <v>0.176</v>
      </c>
      <c r="L27" s="302" t="str">
        <f>IF(ISBLANK(J27),"",IF(J27&gt;0.000690277777777778,"",IF(J27&lt;=0.000543981481481481,"TSM",IF(J27&lt;=0.000555555555555556,"SM",IF(J27&lt;=0.000578703703703704,"KSM",IF(J27&lt;=0.000613425925925926,"I A",IF(J27&lt;=0.000648148148148148,"II A",IF(J27&lt;=0.000690277777777778,"III A"))))))))</f>
        <v>II A</v>
      </c>
      <c r="M27" s="110" t="s">
        <v>975</v>
      </c>
      <c r="N27" s="283"/>
      <c r="O27" s="284">
        <v>55.29</v>
      </c>
    </row>
    <row r="28" spans="3:18" ht="3.75" customHeight="1">
      <c r="C28" s="29"/>
      <c r="D28" s="29"/>
      <c r="F28" s="237"/>
      <c r="G28" s="237"/>
      <c r="H28" s="237"/>
      <c r="P28" s="32"/>
      <c r="Q28" s="32"/>
      <c r="R28" s="32"/>
    </row>
    <row r="29" spans="1:22" ht="13.5" customHeight="1">
      <c r="A29" s="241"/>
      <c r="B29" s="242"/>
      <c r="C29" s="263" t="s">
        <v>556</v>
      </c>
      <c r="D29" s="263" t="s">
        <v>939</v>
      </c>
      <c r="E29" s="214"/>
      <c r="F29" s="237"/>
      <c r="G29" s="237"/>
      <c r="H29" s="237"/>
      <c r="L29" s="278"/>
      <c r="M29" s="29"/>
      <c r="N29" s="29"/>
      <c r="O29" s="279"/>
      <c r="P29" s="31"/>
      <c r="Q29" s="32"/>
      <c r="R29" s="32"/>
      <c r="S29" s="32"/>
      <c r="U29" s="233"/>
      <c r="V29" s="181"/>
    </row>
    <row r="30" spans="1:18" ht="3" customHeight="1">
      <c r="A30" s="237"/>
      <c r="C30" s="29"/>
      <c r="D30" s="29"/>
      <c r="F30" s="237"/>
      <c r="G30" s="237"/>
      <c r="H30" s="237"/>
      <c r="P30" s="32"/>
      <c r="Q30" s="32"/>
      <c r="R30" s="32"/>
    </row>
    <row r="31" spans="1:18" s="181" customFormat="1" ht="12.75" customHeight="1">
      <c r="A31" s="245" t="s">
        <v>68</v>
      </c>
      <c r="B31" s="286" t="s">
        <v>69</v>
      </c>
      <c r="C31" s="247" t="s">
        <v>70</v>
      </c>
      <c r="D31" s="248" t="s">
        <v>71</v>
      </c>
      <c r="E31" s="286" t="s">
        <v>72</v>
      </c>
      <c r="F31" s="287" t="s">
        <v>73</v>
      </c>
      <c r="G31" s="288" t="s">
        <v>74</v>
      </c>
      <c r="H31" s="287" t="s">
        <v>75</v>
      </c>
      <c r="I31" s="289" t="s">
        <v>76</v>
      </c>
      <c r="J31" s="286" t="s">
        <v>346</v>
      </c>
      <c r="K31" s="290" t="s">
        <v>128</v>
      </c>
      <c r="L31" s="307" t="s">
        <v>130</v>
      </c>
      <c r="M31" s="291" t="s">
        <v>85</v>
      </c>
      <c r="N31" s="244"/>
      <c r="O31" s="277"/>
      <c r="P31" s="32"/>
      <c r="Q31" s="32"/>
      <c r="R31" s="32"/>
    </row>
    <row r="32" spans="1:15" s="256" customFormat="1" ht="16.5" customHeight="1">
      <c r="A32" s="251">
        <v>1</v>
      </c>
      <c r="B32" s="252">
        <v>102</v>
      </c>
      <c r="C32" s="253" t="s">
        <v>500</v>
      </c>
      <c r="D32" s="254" t="s">
        <v>976</v>
      </c>
      <c r="E32" s="280" t="s">
        <v>977</v>
      </c>
      <c r="F32" s="155" t="s">
        <v>382</v>
      </c>
      <c r="G32" s="155" t="s">
        <v>383</v>
      </c>
      <c r="H32" s="155" t="s">
        <v>854</v>
      </c>
      <c r="I32" s="56">
        <f>IF(ISBLANK(J32),"",TRUNC(0.907*((J32/$E$3)-82)^2))</f>
        <v>701</v>
      </c>
      <c r="J32" s="281">
        <v>0.0006271990740740741</v>
      </c>
      <c r="K32" s="108">
        <v>0.196</v>
      </c>
      <c r="L32" s="302" t="str">
        <f>IF(ISBLANK(J32),"",IF(J32&gt;0.000690277777777778,"",IF(J32&lt;=0.000543981481481481,"TSM",IF(J32&lt;=0.000555555555555556,"SM",IF(J32&lt;=0.000578703703703704,"KSM",IF(J32&lt;=0.000613425925925926,"I A",IF(J32&lt;=0.000648148148148148,"II A",IF(J32&lt;=0.000690277777777778,"III A"))))))))</f>
        <v>II A</v>
      </c>
      <c r="M32" s="110" t="s">
        <v>855</v>
      </c>
      <c r="N32" s="283"/>
      <c r="O32" s="284">
        <v>53.36</v>
      </c>
    </row>
    <row r="33" spans="1:15" s="256" customFormat="1" ht="16.5" customHeight="1">
      <c r="A33" s="251">
        <v>2</v>
      </c>
      <c r="B33" s="252">
        <v>55</v>
      </c>
      <c r="C33" s="253" t="s">
        <v>978</v>
      </c>
      <c r="D33" s="254" t="s">
        <v>979</v>
      </c>
      <c r="E33" s="280">
        <v>33666</v>
      </c>
      <c r="F33" s="155" t="s">
        <v>114</v>
      </c>
      <c r="G33" s="155"/>
      <c r="H33" s="155" t="s">
        <v>550</v>
      </c>
      <c r="I33" s="56">
        <f>IF(ISBLANK(J33),"",TRUNC(0.907*((J33/$E$3)-82)^2))</f>
        <v>686</v>
      </c>
      <c r="J33" s="281">
        <v>0.0006306712962962963</v>
      </c>
      <c r="K33" s="108">
        <v>0.174</v>
      </c>
      <c r="L33" s="302" t="str">
        <f>IF(ISBLANK(J33),"",IF(J33&gt;0.000690277777777778,"",IF(J33&lt;=0.000543981481481481,"TSM",IF(J33&lt;=0.000555555555555556,"SM",IF(J33&lt;=0.000578703703703704,"KSM",IF(J33&lt;=0.000613425925925926,"I A",IF(J33&lt;=0.000648148148148148,"II A",IF(J33&lt;=0.000690277777777778,"III A"))))))))</f>
        <v>II A</v>
      </c>
      <c r="M33" s="110" t="s">
        <v>980</v>
      </c>
      <c r="N33" s="283"/>
      <c r="O33" s="284">
        <v>53.83</v>
      </c>
    </row>
    <row r="34" spans="1:15" s="256" customFormat="1" ht="16.5" customHeight="1">
      <c r="A34" s="251">
        <v>3</v>
      </c>
      <c r="B34" s="252">
        <v>28</v>
      </c>
      <c r="C34" s="253" t="s">
        <v>981</v>
      </c>
      <c r="D34" s="254" t="s">
        <v>982</v>
      </c>
      <c r="E34" s="280" t="s">
        <v>983</v>
      </c>
      <c r="F34" s="155" t="s">
        <v>46</v>
      </c>
      <c r="G34" s="155" t="s">
        <v>454</v>
      </c>
      <c r="H34" s="155" t="s">
        <v>621</v>
      </c>
      <c r="I34" s="56">
        <f>IF(ISBLANK(J34),"",TRUNC(0.907*((J34/$E$3)-82)^2))</f>
        <v>661</v>
      </c>
      <c r="J34" s="281">
        <v>0.000636574074074074</v>
      </c>
      <c r="K34" s="108">
        <v>0.148</v>
      </c>
      <c r="L34" s="302" t="str">
        <f>IF(ISBLANK(J34),"",IF(J34&gt;0.000690277777777778,"",IF(J34&lt;=0.000543981481481481,"TSM",IF(J34&lt;=0.000555555555555556,"SM",IF(J34&lt;=0.000578703703703704,"KSM",IF(J34&lt;=0.000613425925925926,"I A",IF(J34&lt;=0.000648148148148148,"II A",IF(J34&lt;=0.000690277777777778,"III A"))))))))</f>
        <v>II A</v>
      </c>
      <c r="M34" s="110" t="s">
        <v>119</v>
      </c>
      <c r="N34" s="283"/>
      <c r="O34" s="284" t="s">
        <v>984</v>
      </c>
    </row>
    <row r="35" spans="1:15" s="256" customFormat="1" ht="16.5" customHeight="1">
      <c r="A35" s="251">
        <v>4</v>
      </c>
      <c r="B35" s="252">
        <v>101</v>
      </c>
      <c r="C35" s="253" t="s">
        <v>985</v>
      </c>
      <c r="D35" s="254" t="s">
        <v>986</v>
      </c>
      <c r="E35" s="280" t="s">
        <v>699</v>
      </c>
      <c r="F35" s="155" t="s">
        <v>56</v>
      </c>
      <c r="G35" s="155" t="s">
        <v>383</v>
      </c>
      <c r="H35" s="155" t="s">
        <v>384</v>
      </c>
      <c r="I35" s="56">
        <f>IF(ISBLANK(J35),"",TRUNC(0.907*((J35/$E$3)-82)^2))</f>
        <v>642</v>
      </c>
      <c r="J35" s="281">
        <v>0.0006409722222222222</v>
      </c>
      <c r="K35" s="108">
        <v>0.188</v>
      </c>
      <c r="L35" s="302" t="str">
        <f>IF(ISBLANK(J35),"",IF(J35&gt;0.000690277777777778,"",IF(J35&lt;=0.000543981481481481,"TSM",IF(J35&lt;=0.000555555555555556,"SM",IF(J35&lt;=0.000578703703703704,"KSM",IF(J35&lt;=0.000613425925925926,"I A",IF(J35&lt;=0.000648148148148148,"II A",IF(J35&lt;=0.000690277777777778,"III A"))))))))</f>
        <v>II A</v>
      </c>
      <c r="M35" s="110" t="s">
        <v>987</v>
      </c>
      <c r="N35" s="283"/>
      <c r="O35" s="284">
        <v>53.9</v>
      </c>
    </row>
    <row r="36" spans="3:18" ht="3.75" customHeight="1">
      <c r="C36" s="29"/>
      <c r="D36" s="29"/>
      <c r="F36" s="237"/>
      <c r="G36" s="237"/>
      <c r="H36" s="237"/>
      <c r="P36" s="32"/>
      <c r="Q36" s="32"/>
      <c r="R36" s="32"/>
    </row>
    <row r="37" spans="1:22" ht="13.5" customHeight="1">
      <c r="A37" s="241"/>
      <c r="B37" s="242"/>
      <c r="C37" s="263" t="s">
        <v>81</v>
      </c>
      <c r="D37" s="263" t="s">
        <v>939</v>
      </c>
      <c r="E37" s="214"/>
      <c r="F37" s="237"/>
      <c r="G37" s="237"/>
      <c r="H37" s="237"/>
      <c r="L37" s="278"/>
      <c r="M37" s="29"/>
      <c r="N37" s="29"/>
      <c r="O37" s="279"/>
      <c r="P37" s="31"/>
      <c r="Q37" s="32"/>
      <c r="R37" s="32"/>
      <c r="S37" s="32"/>
      <c r="U37" s="233"/>
      <c r="V37" s="181"/>
    </row>
    <row r="38" spans="1:18" ht="3" customHeight="1">
      <c r="A38" s="237"/>
      <c r="C38" s="29"/>
      <c r="D38" s="29"/>
      <c r="F38" s="237"/>
      <c r="G38" s="237"/>
      <c r="H38" s="237"/>
      <c r="P38" s="32"/>
      <c r="Q38" s="32"/>
      <c r="R38" s="32"/>
    </row>
    <row r="39" spans="1:18" s="181" customFormat="1" ht="12.75" customHeight="1">
      <c r="A39" s="245" t="s">
        <v>68</v>
      </c>
      <c r="B39" s="286" t="s">
        <v>69</v>
      </c>
      <c r="C39" s="247" t="s">
        <v>70</v>
      </c>
      <c r="D39" s="248" t="s">
        <v>71</v>
      </c>
      <c r="E39" s="286" t="s">
        <v>72</v>
      </c>
      <c r="F39" s="287" t="s">
        <v>73</v>
      </c>
      <c r="G39" s="288" t="s">
        <v>74</v>
      </c>
      <c r="H39" s="287" t="s">
        <v>75</v>
      </c>
      <c r="I39" s="289" t="s">
        <v>76</v>
      </c>
      <c r="J39" s="286" t="s">
        <v>346</v>
      </c>
      <c r="K39" s="290" t="s">
        <v>128</v>
      </c>
      <c r="L39" s="307" t="s">
        <v>130</v>
      </c>
      <c r="M39" s="291" t="s">
        <v>85</v>
      </c>
      <c r="N39" s="244"/>
      <c r="O39" s="277"/>
      <c r="P39" s="32"/>
      <c r="Q39" s="32"/>
      <c r="R39" s="32"/>
    </row>
    <row r="40" spans="1:15" s="256" customFormat="1" ht="16.5" customHeight="1">
      <c r="A40" s="251">
        <v>1</v>
      </c>
      <c r="B40" s="252">
        <v>40</v>
      </c>
      <c r="C40" s="253" t="s">
        <v>497</v>
      </c>
      <c r="D40" s="254" t="s">
        <v>988</v>
      </c>
      <c r="E40" s="280" t="s">
        <v>989</v>
      </c>
      <c r="F40" s="155" t="s">
        <v>2</v>
      </c>
      <c r="G40" s="155" t="s">
        <v>122</v>
      </c>
      <c r="H40" s="155" t="s">
        <v>233</v>
      </c>
      <c r="I40" s="56">
        <f>IF(ISBLANK(J40),"",TRUNC(0.907*((J40/$E$3)-82)^2))</f>
        <v>832</v>
      </c>
      <c r="J40" s="281">
        <v>0.0005984953703703704</v>
      </c>
      <c r="K40" s="108">
        <v>0.228</v>
      </c>
      <c r="L40" s="302" t="str">
        <f>IF(ISBLANK(J40),"",IF(J40&gt;0.000690277777777778,"",IF(J40&lt;=0.000543981481481481,"TSM",IF(J40&lt;=0.000555555555555556,"SM",IF(J40&lt;=0.000578703703703704,"KSM",IF(J40&lt;=0.000613425925925926,"I A",IF(J40&lt;=0.000648148148148148,"II A",IF(J40&lt;=0.000690277777777778,"III A"))))))))</f>
        <v>I A</v>
      </c>
      <c r="M40" s="110" t="s">
        <v>844</v>
      </c>
      <c r="N40" s="283"/>
      <c r="O40" s="284">
        <v>52.74</v>
      </c>
    </row>
    <row r="41" spans="1:15" s="256" customFormat="1" ht="16.5" customHeight="1">
      <c r="A41" s="251">
        <v>2</v>
      </c>
      <c r="B41" s="252">
        <v>70</v>
      </c>
      <c r="C41" s="253" t="s">
        <v>480</v>
      </c>
      <c r="D41" s="254" t="s">
        <v>990</v>
      </c>
      <c r="E41" s="280" t="s">
        <v>991</v>
      </c>
      <c r="F41" s="155" t="s">
        <v>46</v>
      </c>
      <c r="G41" s="155" t="s">
        <v>89</v>
      </c>
      <c r="H41" s="155" t="s">
        <v>974</v>
      </c>
      <c r="I41" s="56">
        <f>IF(ISBLANK(J41),"",TRUNC(0.907*((J41/$E$3)-82)^2))</f>
        <v>774</v>
      </c>
      <c r="J41" s="281">
        <v>0.0006107638888888889</v>
      </c>
      <c r="K41" s="108">
        <v>0.199</v>
      </c>
      <c r="L41" s="302" t="str">
        <f>IF(ISBLANK(J41),"",IF(J41&gt;0.000690277777777778,"",IF(J41&lt;=0.000543981481481481,"TSM",IF(J41&lt;=0.000555555555555556,"SM",IF(J41&lt;=0.000578703703703704,"KSM",IF(J41&lt;=0.000613425925925926,"I A",IF(J41&lt;=0.000648148148148148,"II A",IF(J41&lt;=0.000690277777777778,"III A"))))))))</f>
        <v>I A</v>
      </c>
      <c r="M41" s="110" t="s">
        <v>975</v>
      </c>
      <c r="N41" s="283"/>
      <c r="O41" s="284">
        <v>52.76</v>
      </c>
    </row>
    <row r="42" spans="1:15" s="256" customFormat="1" ht="16.5" customHeight="1">
      <c r="A42" s="251">
        <v>3</v>
      </c>
      <c r="B42" s="252">
        <v>41</v>
      </c>
      <c r="C42" s="253" t="s">
        <v>992</v>
      </c>
      <c r="D42" s="254" t="s">
        <v>993</v>
      </c>
      <c r="E42" s="280" t="s">
        <v>994</v>
      </c>
      <c r="F42" s="155" t="s">
        <v>333</v>
      </c>
      <c r="G42" s="155" t="s">
        <v>122</v>
      </c>
      <c r="H42" s="155" t="s">
        <v>233</v>
      </c>
      <c r="I42" s="56">
        <f>IF(ISBLANK(J42),"",TRUNC(0.907*((J42/$E$3)-82)^2))</f>
        <v>770</v>
      </c>
      <c r="J42" s="281">
        <v>0.0006116898148148148</v>
      </c>
      <c r="K42" s="108">
        <v>0.18</v>
      </c>
      <c r="L42" s="302" t="str">
        <f>IF(ISBLANK(J42),"",IF(J42&gt;0.000690277777777778,"",IF(J42&lt;=0.000543981481481481,"TSM",IF(J42&lt;=0.000555555555555556,"SM",IF(J42&lt;=0.000578703703703704,"KSM",IF(J42&lt;=0.000613425925925926,"I A",IF(J42&lt;=0.000648148148148148,"II A",IF(J42&lt;=0.000690277777777778,"III A"))))))))</f>
        <v>I A</v>
      </c>
      <c r="M42" s="110" t="s">
        <v>844</v>
      </c>
      <c r="N42" s="283"/>
      <c r="O42" s="284">
        <v>52.94</v>
      </c>
    </row>
    <row r="43" spans="1:15" s="256" customFormat="1" ht="16.5" customHeight="1">
      <c r="A43" s="292"/>
      <c r="B43" s="293"/>
      <c r="C43" s="294"/>
      <c r="D43" s="295"/>
      <c r="E43" s="296"/>
      <c r="F43" s="297"/>
      <c r="G43" s="297"/>
      <c r="H43" s="297"/>
      <c r="I43" s="298"/>
      <c r="J43" s="299"/>
      <c r="K43" s="300"/>
      <c r="L43" s="308"/>
      <c r="M43" s="283"/>
      <c r="N43" s="283"/>
      <c r="O43" s="284"/>
    </row>
    <row r="44" spans="1:15" s="256" customFormat="1" ht="16.5" customHeight="1">
      <c r="A44" s="292"/>
      <c r="B44" s="293"/>
      <c r="C44" s="294"/>
      <c r="D44" s="295"/>
      <c r="E44" s="296"/>
      <c r="F44" s="297"/>
      <c r="G44" s="297"/>
      <c r="H44" s="297"/>
      <c r="I44" s="298"/>
      <c r="J44" s="299"/>
      <c r="K44" s="300"/>
      <c r="L44" s="308"/>
      <c r="M44" s="283"/>
      <c r="N44" s="283"/>
      <c r="O44" s="284"/>
    </row>
    <row r="45" spans="1:18" ht="15.75" customHeight="1">
      <c r="A45" s="238" t="s">
        <v>938</v>
      </c>
      <c r="B45" s="239"/>
      <c r="C45" s="29"/>
      <c r="D45" s="29"/>
      <c r="F45" s="240"/>
      <c r="G45" s="237"/>
      <c r="H45" s="237"/>
      <c r="P45" s="32"/>
      <c r="Q45" s="32"/>
      <c r="R45" s="32"/>
    </row>
    <row r="46" spans="3:18" ht="3.75" customHeight="1">
      <c r="C46" s="29"/>
      <c r="D46" s="29"/>
      <c r="F46" s="237"/>
      <c r="G46" s="237"/>
      <c r="H46" s="237"/>
      <c r="P46" s="32"/>
      <c r="Q46" s="32"/>
      <c r="R46" s="32"/>
    </row>
    <row r="47" spans="1:22" ht="13.5" customHeight="1">
      <c r="A47" s="241"/>
      <c r="B47" s="242"/>
      <c r="C47" s="263" t="s">
        <v>82</v>
      </c>
      <c r="D47" s="263" t="s">
        <v>939</v>
      </c>
      <c r="E47" s="214"/>
      <c r="F47" s="237"/>
      <c r="G47" s="237"/>
      <c r="H47" s="237"/>
      <c r="L47" s="278"/>
      <c r="M47" s="29"/>
      <c r="N47" s="29"/>
      <c r="O47" s="279"/>
      <c r="P47" s="31"/>
      <c r="Q47" s="32"/>
      <c r="R47" s="32"/>
      <c r="S47" s="32"/>
      <c r="U47" s="233"/>
      <c r="V47" s="181"/>
    </row>
    <row r="48" spans="1:18" ht="3" customHeight="1">
      <c r="A48" s="237"/>
      <c r="C48" s="29"/>
      <c r="D48" s="29"/>
      <c r="F48" s="237"/>
      <c r="G48" s="237"/>
      <c r="H48" s="237"/>
      <c r="P48" s="32"/>
      <c r="Q48" s="32"/>
      <c r="R48" s="32"/>
    </row>
    <row r="49" spans="1:18" s="181" customFormat="1" ht="12.75" customHeight="1">
      <c r="A49" s="245" t="s">
        <v>68</v>
      </c>
      <c r="B49" s="286" t="s">
        <v>69</v>
      </c>
      <c r="C49" s="247" t="s">
        <v>70</v>
      </c>
      <c r="D49" s="248" t="s">
        <v>71</v>
      </c>
      <c r="E49" s="286" t="s">
        <v>72</v>
      </c>
      <c r="F49" s="287" t="s">
        <v>73</v>
      </c>
      <c r="G49" s="288" t="s">
        <v>74</v>
      </c>
      <c r="H49" s="287" t="s">
        <v>75</v>
      </c>
      <c r="I49" s="289" t="s">
        <v>76</v>
      </c>
      <c r="J49" s="286" t="s">
        <v>346</v>
      </c>
      <c r="K49" s="290" t="s">
        <v>128</v>
      </c>
      <c r="L49" s="307" t="s">
        <v>130</v>
      </c>
      <c r="M49" s="291" t="s">
        <v>85</v>
      </c>
      <c r="N49" s="244"/>
      <c r="O49" s="277"/>
      <c r="P49" s="32"/>
      <c r="Q49" s="32"/>
      <c r="R49" s="32"/>
    </row>
    <row r="50" spans="1:15" s="256" customFormat="1" ht="16.5" customHeight="1">
      <c r="A50" s="251">
        <v>1</v>
      </c>
      <c r="B50" s="252">
        <v>149</v>
      </c>
      <c r="C50" s="253" t="s">
        <v>995</v>
      </c>
      <c r="D50" s="254" t="s">
        <v>996</v>
      </c>
      <c r="E50" s="280" t="s">
        <v>997</v>
      </c>
      <c r="F50" s="155" t="s">
        <v>162</v>
      </c>
      <c r="G50" s="155" t="s">
        <v>931</v>
      </c>
      <c r="H50" s="155"/>
      <c r="I50" s="56" t="s">
        <v>163</v>
      </c>
      <c r="J50" s="281">
        <v>0.0005991898148148149</v>
      </c>
      <c r="K50" s="108">
        <v>0.195</v>
      </c>
      <c r="L50" s="302" t="str">
        <f>IF(ISBLANK(J50),"",IF(J50&gt;0.000690277777777778,"",IF(J50&lt;=0.000543981481481481,"TSM",IF(J50&lt;=0.000555555555555556,"SM",IF(J50&lt;=0.000578703703703704,"KSM",IF(J50&lt;=0.000613425925925926,"I A",IF(J50&lt;=0.000648148148148148,"II A",IF(J50&lt;=0.000690277777777778,"III A"))))))))</f>
        <v>I A</v>
      </c>
      <c r="M50" s="110" t="s">
        <v>998</v>
      </c>
      <c r="N50" s="283"/>
      <c r="O50" s="284"/>
    </row>
    <row r="51" spans="1:16" s="256" customFormat="1" ht="16.5" customHeight="1">
      <c r="A51" s="251">
        <v>2</v>
      </c>
      <c r="B51" s="252">
        <v>133</v>
      </c>
      <c r="C51" s="253" t="s">
        <v>999</v>
      </c>
      <c r="D51" s="254" t="s">
        <v>1000</v>
      </c>
      <c r="E51" s="280" t="s">
        <v>1001</v>
      </c>
      <c r="F51" s="155" t="s">
        <v>2</v>
      </c>
      <c r="G51" s="155" t="s">
        <v>377</v>
      </c>
      <c r="H51" s="155" t="s">
        <v>343</v>
      </c>
      <c r="I51" s="56">
        <f>IF(ISBLANK(J51),"",TRUNC(0.907*((J51/$E$3)-82)^2))</f>
        <v>790</v>
      </c>
      <c r="J51" s="281">
        <v>0.0006074074074074073</v>
      </c>
      <c r="K51" s="108">
        <v>0.232</v>
      </c>
      <c r="L51" s="302" t="str">
        <f>IF(ISBLANK(J51),"",IF(J51&gt;0.000690277777777778,"",IF(J51&lt;=0.000543981481481481,"TSM",IF(J51&lt;=0.000555555555555556,"SM",IF(J51&lt;=0.000578703703703704,"KSM",IF(J51&lt;=0.000613425925925926,"I A",IF(J51&lt;=0.000648148148148148,"II A",IF(J51&lt;=0.000690277777777778,"III A"))))))))</f>
        <v>I A</v>
      </c>
      <c r="M51" s="110" t="s">
        <v>1002</v>
      </c>
      <c r="N51" s="283"/>
      <c r="O51" s="284"/>
      <c r="P51" s="255" t="s">
        <v>1003</v>
      </c>
    </row>
    <row r="52" spans="1:16" s="256" customFormat="1" ht="16.5" customHeight="1">
      <c r="A52" s="251">
        <v>3</v>
      </c>
      <c r="B52" s="252">
        <v>97</v>
      </c>
      <c r="C52" s="253" t="s">
        <v>1004</v>
      </c>
      <c r="D52" s="254" t="s">
        <v>1005</v>
      </c>
      <c r="E52" s="280" t="s">
        <v>1006</v>
      </c>
      <c r="F52" s="155" t="s">
        <v>2</v>
      </c>
      <c r="G52" s="155" t="s">
        <v>122</v>
      </c>
      <c r="H52" s="155" t="s">
        <v>334</v>
      </c>
      <c r="I52" s="56">
        <f>IF(ISBLANK(J52),"",TRUNC(0.907*((J52/$E$3)-82)^2))</f>
        <v>786</v>
      </c>
      <c r="J52" s="281">
        <v>0.0006083333333333333</v>
      </c>
      <c r="K52" s="108">
        <v>0.218</v>
      </c>
      <c r="L52" s="302" t="str">
        <f>IF(ISBLANK(J52),"",IF(J52&gt;0.000690277777777778,"",IF(J52&lt;=0.000543981481481481,"TSM",IF(J52&lt;=0.000555555555555556,"SM",IF(J52&lt;=0.000578703703703704,"KSM",IF(J52&lt;=0.000613425925925926,"I A",IF(J52&lt;=0.000648148148148148,"II A",IF(J52&lt;=0.000690277777777778,"III A"))))))))</f>
        <v>I A</v>
      </c>
      <c r="M52" s="110" t="s">
        <v>335</v>
      </c>
      <c r="N52" s="283"/>
      <c r="O52" s="284"/>
      <c r="P52" s="255" t="s">
        <v>1007</v>
      </c>
    </row>
    <row r="53" spans="3:18" ht="3.75" customHeight="1">
      <c r="C53" s="29"/>
      <c r="D53" s="29"/>
      <c r="F53" s="237"/>
      <c r="G53" s="237"/>
      <c r="H53" s="237"/>
      <c r="P53" s="32"/>
      <c r="Q53" s="32"/>
      <c r="R53" s="32"/>
    </row>
    <row r="54" spans="1:22" ht="13.5" customHeight="1">
      <c r="A54" s="241"/>
      <c r="B54" s="242"/>
      <c r="C54" s="263" t="s">
        <v>570</v>
      </c>
      <c r="D54" s="263" t="s">
        <v>939</v>
      </c>
      <c r="E54" s="214"/>
      <c r="F54" s="237"/>
      <c r="G54" s="237"/>
      <c r="H54" s="237"/>
      <c r="L54" s="278"/>
      <c r="M54" s="29"/>
      <c r="N54" s="29"/>
      <c r="O54" s="279"/>
      <c r="P54" s="31"/>
      <c r="Q54" s="32"/>
      <c r="R54" s="32"/>
      <c r="S54" s="32"/>
      <c r="U54" s="233"/>
      <c r="V54" s="181"/>
    </row>
    <row r="55" spans="1:18" ht="3" customHeight="1">
      <c r="A55" s="237"/>
      <c r="C55" s="29"/>
      <c r="D55" s="29"/>
      <c r="F55" s="237"/>
      <c r="G55" s="237"/>
      <c r="H55" s="237"/>
      <c r="P55" s="32"/>
      <c r="Q55" s="32"/>
      <c r="R55" s="32"/>
    </row>
    <row r="56" spans="1:18" s="181" customFormat="1" ht="12.75" customHeight="1">
      <c r="A56" s="245" t="s">
        <v>68</v>
      </c>
      <c r="B56" s="286" t="s">
        <v>69</v>
      </c>
      <c r="C56" s="247" t="s">
        <v>70</v>
      </c>
      <c r="D56" s="248" t="s">
        <v>71</v>
      </c>
      <c r="E56" s="286" t="s">
        <v>72</v>
      </c>
      <c r="F56" s="287" t="s">
        <v>73</v>
      </c>
      <c r="G56" s="288" t="s">
        <v>74</v>
      </c>
      <c r="H56" s="287" t="s">
        <v>75</v>
      </c>
      <c r="I56" s="289" t="s">
        <v>76</v>
      </c>
      <c r="J56" s="286" t="s">
        <v>346</v>
      </c>
      <c r="K56" s="290" t="s">
        <v>128</v>
      </c>
      <c r="L56" s="307" t="s">
        <v>130</v>
      </c>
      <c r="M56" s="291" t="s">
        <v>85</v>
      </c>
      <c r="N56" s="244"/>
      <c r="O56" s="277"/>
      <c r="P56" s="32"/>
      <c r="Q56" s="32"/>
      <c r="R56" s="32"/>
    </row>
    <row r="57" spans="1:15" s="256" customFormat="1" ht="16.5" customHeight="1">
      <c r="A57" s="251">
        <v>1</v>
      </c>
      <c r="B57" s="252">
        <v>67</v>
      </c>
      <c r="C57" s="253" t="s">
        <v>1008</v>
      </c>
      <c r="D57" s="254" t="s">
        <v>1009</v>
      </c>
      <c r="E57" s="280" t="s">
        <v>1010</v>
      </c>
      <c r="F57" s="155" t="s">
        <v>1011</v>
      </c>
      <c r="G57" s="155" t="s">
        <v>89</v>
      </c>
      <c r="H57" s="155" t="s">
        <v>974</v>
      </c>
      <c r="I57" s="56">
        <f>IF(ISBLANK(J57),"",TRUNC(0.907*((J57/$E$3)-82)^2))</f>
        <v>876</v>
      </c>
      <c r="J57" s="281">
        <v>0.0005893518518518519</v>
      </c>
      <c r="K57" s="108">
        <v>0.177</v>
      </c>
      <c r="L57" s="302" t="str">
        <f>IF(ISBLANK(J57),"",IF(J57&gt;0.000690277777777778,"",IF(J57&lt;=0.000543981481481481,"TSM",IF(J57&lt;=0.000555555555555556,"SM",IF(J57&lt;=0.000578703703703704,"KSM",IF(J57&lt;=0.000613425925925926,"I A",IF(J57&lt;=0.000648148148148148,"II A",IF(J57&lt;=0.000690277777777778,"III A"))))))))</f>
        <v>I A</v>
      </c>
      <c r="M57" s="110" t="s">
        <v>1012</v>
      </c>
      <c r="N57" s="283"/>
      <c r="O57" s="284">
        <v>51.99</v>
      </c>
    </row>
    <row r="58" spans="1:15" s="256" customFormat="1" ht="16.5" customHeight="1">
      <c r="A58" s="251">
        <v>2</v>
      </c>
      <c r="B58" s="252">
        <v>83</v>
      </c>
      <c r="C58" s="253" t="s">
        <v>1013</v>
      </c>
      <c r="D58" s="254" t="s">
        <v>1014</v>
      </c>
      <c r="E58" s="280" t="s">
        <v>1015</v>
      </c>
      <c r="F58" s="155" t="s">
        <v>46</v>
      </c>
      <c r="G58" s="155"/>
      <c r="H58" s="155" t="s">
        <v>315</v>
      </c>
      <c r="I58" s="56">
        <f>IF(ISBLANK(J58),"",TRUNC(0.907*((J58/$E$3)-82)^2))</f>
        <v>849</v>
      </c>
      <c r="J58" s="281">
        <v>0.0005947916666666668</v>
      </c>
      <c r="K58" s="108">
        <v>0.158</v>
      </c>
      <c r="L58" s="302" t="str">
        <f>IF(ISBLANK(J58),"",IF(J58&gt;0.000690277777777778,"",IF(J58&lt;=0.000543981481481481,"TSM",IF(J58&lt;=0.000555555555555556,"SM",IF(J58&lt;=0.000578703703703704,"KSM",IF(J58&lt;=0.000613425925925926,"I A",IF(J58&lt;=0.000648148148148148,"II A",IF(J58&lt;=0.000690277777777778,"III A"))))))))</f>
        <v>I A</v>
      </c>
      <c r="M58" s="110" t="s">
        <v>1016</v>
      </c>
      <c r="N58" s="283"/>
      <c r="O58" s="284" t="s">
        <v>1017</v>
      </c>
    </row>
    <row r="59" spans="1:15" s="256" customFormat="1" ht="16.5" customHeight="1">
      <c r="A59" s="251">
        <v>3</v>
      </c>
      <c r="B59" s="252">
        <v>147</v>
      </c>
      <c r="C59" s="253" t="s">
        <v>1018</v>
      </c>
      <c r="D59" s="254" t="s">
        <v>1019</v>
      </c>
      <c r="E59" s="280" t="s">
        <v>1020</v>
      </c>
      <c r="F59" s="155" t="s">
        <v>162</v>
      </c>
      <c r="G59" s="155"/>
      <c r="H59" s="155" t="s">
        <v>259</v>
      </c>
      <c r="I59" s="56" t="s">
        <v>163</v>
      </c>
      <c r="J59" s="281">
        <v>0.0005952546296296296</v>
      </c>
      <c r="K59" s="108">
        <v>0.264</v>
      </c>
      <c r="L59" s="302" t="str">
        <f>IF(ISBLANK(J59),"",IF(J59&gt;0.000690277777777778,"",IF(J59&lt;=0.000543981481481481,"TSM",IF(J59&lt;=0.000555555555555556,"SM",IF(J59&lt;=0.000578703703703704,"KSM",IF(J59&lt;=0.000613425925925926,"I A",IF(J59&lt;=0.000648148148148148,"II A",IF(J59&lt;=0.000690277777777778,"III A"))))))))</f>
        <v>I A</v>
      </c>
      <c r="M59" s="110" t="s">
        <v>260</v>
      </c>
      <c r="N59" s="283"/>
      <c r="O59" s="284" t="s">
        <v>1021</v>
      </c>
    </row>
    <row r="60" spans="3:18" ht="3.75" customHeight="1">
      <c r="C60" s="29"/>
      <c r="D60" s="29"/>
      <c r="F60" s="237"/>
      <c r="G60" s="237"/>
      <c r="H60" s="237"/>
      <c r="P60" s="32"/>
      <c r="Q60" s="32"/>
      <c r="R60" s="32"/>
    </row>
    <row r="61" spans="1:22" ht="13.5" customHeight="1">
      <c r="A61" s="241"/>
      <c r="B61" s="242"/>
      <c r="C61" s="263" t="s">
        <v>1022</v>
      </c>
      <c r="D61" s="263" t="s">
        <v>939</v>
      </c>
      <c r="E61" s="214"/>
      <c r="F61" s="237"/>
      <c r="G61" s="237"/>
      <c r="H61" s="237"/>
      <c r="L61" s="278"/>
      <c r="M61" s="29"/>
      <c r="N61" s="29"/>
      <c r="O61" s="279"/>
      <c r="P61" s="31"/>
      <c r="Q61" s="32"/>
      <c r="R61" s="32"/>
      <c r="S61" s="32"/>
      <c r="U61" s="233"/>
      <c r="V61" s="181"/>
    </row>
    <row r="62" spans="1:18" ht="3" customHeight="1">
      <c r="A62" s="237"/>
      <c r="C62" s="29"/>
      <c r="D62" s="29"/>
      <c r="F62" s="237"/>
      <c r="G62" s="237"/>
      <c r="H62" s="237"/>
      <c r="P62" s="32"/>
      <c r="Q62" s="32"/>
      <c r="R62" s="32"/>
    </row>
    <row r="63" spans="1:18" s="181" customFormat="1" ht="12.75" customHeight="1">
      <c r="A63" s="245" t="s">
        <v>68</v>
      </c>
      <c r="B63" s="286" t="s">
        <v>69</v>
      </c>
      <c r="C63" s="247" t="s">
        <v>70</v>
      </c>
      <c r="D63" s="248" t="s">
        <v>71</v>
      </c>
      <c r="E63" s="286" t="s">
        <v>72</v>
      </c>
      <c r="F63" s="287" t="s">
        <v>73</v>
      </c>
      <c r="G63" s="288" t="s">
        <v>74</v>
      </c>
      <c r="H63" s="287" t="s">
        <v>75</v>
      </c>
      <c r="I63" s="289" t="s">
        <v>76</v>
      </c>
      <c r="J63" s="286" t="s">
        <v>346</v>
      </c>
      <c r="K63" s="290" t="s">
        <v>128</v>
      </c>
      <c r="L63" s="307" t="s">
        <v>130</v>
      </c>
      <c r="M63" s="291" t="s">
        <v>85</v>
      </c>
      <c r="N63" s="244"/>
      <c r="O63" s="277"/>
      <c r="P63" s="32"/>
      <c r="Q63" s="32"/>
      <c r="R63" s="32"/>
    </row>
    <row r="64" spans="1:15" s="256" customFormat="1" ht="16.5" customHeight="1">
      <c r="A64" s="251">
        <v>1</v>
      </c>
      <c r="B64" s="252">
        <v>146</v>
      </c>
      <c r="C64" s="253" t="s">
        <v>1023</v>
      </c>
      <c r="D64" s="254" t="s">
        <v>1024</v>
      </c>
      <c r="E64" s="280" t="s">
        <v>1025</v>
      </c>
      <c r="F64" s="155" t="s">
        <v>162</v>
      </c>
      <c r="G64" s="155"/>
      <c r="H64" s="155" t="s">
        <v>1026</v>
      </c>
      <c r="I64" s="56" t="s">
        <v>163</v>
      </c>
      <c r="J64" s="281">
        <v>0.0005863425925925925</v>
      </c>
      <c r="K64" s="108">
        <v>0.206</v>
      </c>
      <c r="L64" s="302" t="str">
        <f>IF(ISBLANK(J64),"",IF(J64&gt;0.000690277777777778,"",IF(J64&lt;=0.000543981481481481,"TSM",IF(J64&lt;=0.000555555555555556,"SM",IF(J64&lt;=0.000578703703703704,"KSM",IF(J64&lt;=0.000613425925925926,"I A",IF(J64&lt;=0.000648148148148148,"II A",IF(J64&lt;=0.000690277777777778,"III A"))))))))</f>
        <v>I A</v>
      </c>
      <c r="M64" s="110" t="s">
        <v>1027</v>
      </c>
      <c r="N64" s="283"/>
      <c r="O64" s="284" t="s">
        <v>1028</v>
      </c>
    </row>
    <row r="65" spans="1:15" s="256" customFormat="1" ht="16.5" customHeight="1">
      <c r="A65" s="251">
        <v>2</v>
      </c>
      <c r="B65" s="252">
        <v>150</v>
      </c>
      <c r="C65" s="253" t="s">
        <v>928</v>
      </c>
      <c r="D65" s="254" t="s">
        <v>929</v>
      </c>
      <c r="E65" s="280" t="s">
        <v>930</v>
      </c>
      <c r="F65" s="155" t="s">
        <v>162</v>
      </c>
      <c r="G65" s="155" t="s">
        <v>931</v>
      </c>
      <c r="H65" s="155"/>
      <c r="I65" s="56" t="s">
        <v>163</v>
      </c>
      <c r="J65" s="281">
        <v>0.0005902777777777778</v>
      </c>
      <c r="K65" s="108">
        <v>0.247</v>
      </c>
      <c r="L65" s="302" t="str">
        <f>IF(ISBLANK(J65),"",IF(J65&gt;0.000690277777777778,"",IF(J65&lt;=0.000543981481481481,"TSM",IF(J65&lt;=0.000555555555555556,"SM",IF(J65&lt;=0.000578703703703704,"KSM",IF(J65&lt;=0.000613425925925926,"I A",IF(J65&lt;=0.000648148148148148,"II A",IF(J65&lt;=0.000690277777777778,"III A"))))))))</f>
        <v>I A</v>
      </c>
      <c r="M65" s="110" t="s">
        <v>932</v>
      </c>
      <c r="N65" s="283"/>
      <c r="O65" s="284" t="s">
        <v>1029</v>
      </c>
    </row>
    <row r="66" spans="1:15" s="256" customFormat="1" ht="16.5" customHeight="1">
      <c r="A66" s="251">
        <v>3</v>
      </c>
      <c r="B66" s="252">
        <v>42</v>
      </c>
      <c r="C66" s="253" t="s">
        <v>500</v>
      </c>
      <c r="D66" s="254" t="s">
        <v>1030</v>
      </c>
      <c r="E66" s="280" t="s">
        <v>1031</v>
      </c>
      <c r="F66" s="155" t="s">
        <v>2</v>
      </c>
      <c r="G66" s="155" t="s">
        <v>122</v>
      </c>
      <c r="H66" s="155" t="s">
        <v>233</v>
      </c>
      <c r="I66" s="56">
        <f>IF(ISBLANK(J66),"",TRUNC(0.907*((J66/$E$3)-82)^2))</f>
        <v>859</v>
      </c>
      <c r="J66" s="281">
        <v>0.0005927083333333333</v>
      </c>
      <c r="K66" s="108">
        <v>0.203</v>
      </c>
      <c r="L66" s="302" t="str">
        <f>IF(ISBLANK(J66),"",IF(J66&gt;0.000690277777777778,"",IF(J66&lt;=0.000543981481481481,"TSM",IF(J66&lt;=0.000555555555555556,"SM",IF(J66&lt;=0.000578703703703704,"KSM",IF(J66&lt;=0.000613425925925926,"I A",IF(J66&lt;=0.000648148148148148,"II A",IF(J66&lt;=0.000690277777777778,"III A"))))))))</f>
        <v>I A</v>
      </c>
      <c r="M66" s="110" t="s">
        <v>844</v>
      </c>
      <c r="N66" s="283"/>
      <c r="O66" s="284">
        <v>51.34</v>
      </c>
    </row>
    <row r="67" spans="3:21" ht="3.75" customHeight="1">
      <c r="C67" s="29"/>
      <c r="D67" s="29"/>
      <c r="F67" s="237"/>
      <c r="G67" s="237"/>
      <c r="H67" s="237"/>
      <c r="P67" s="32"/>
      <c r="Q67" s="32"/>
      <c r="T67" s="181"/>
      <c r="U67" s="233"/>
    </row>
    <row r="68" spans="1:22" ht="14.25" customHeight="1">
      <c r="A68" s="241"/>
      <c r="B68" s="242"/>
      <c r="C68" s="263" t="s">
        <v>1032</v>
      </c>
      <c r="D68" s="263" t="s">
        <v>939</v>
      </c>
      <c r="E68" s="214"/>
      <c r="F68" s="237"/>
      <c r="G68" s="237"/>
      <c r="H68" s="237"/>
      <c r="L68" s="278"/>
      <c r="M68" s="29"/>
      <c r="N68" s="29"/>
      <c r="O68" s="279"/>
      <c r="P68" s="31"/>
      <c r="Q68" s="32"/>
      <c r="R68" s="32"/>
      <c r="S68" s="32"/>
      <c r="U68" s="233"/>
      <c r="V68" s="181"/>
    </row>
    <row r="69" spans="1:18" ht="3" customHeight="1">
      <c r="A69" s="237"/>
      <c r="C69" s="29"/>
      <c r="D69" s="29"/>
      <c r="F69" s="237"/>
      <c r="G69" s="237"/>
      <c r="H69" s="237"/>
      <c r="P69" s="32"/>
      <c r="Q69" s="32"/>
      <c r="R69" s="32"/>
    </row>
    <row r="70" spans="1:18" s="181" customFormat="1" ht="12.75" customHeight="1">
      <c r="A70" s="245" t="s">
        <v>68</v>
      </c>
      <c r="B70" s="246" t="s">
        <v>69</v>
      </c>
      <c r="C70" s="247" t="s">
        <v>70</v>
      </c>
      <c r="D70" s="248" t="s">
        <v>71</v>
      </c>
      <c r="E70" s="169" t="s">
        <v>72</v>
      </c>
      <c r="F70" s="249" t="s">
        <v>73</v>
      </c>
      <c r="G70" s="250" t="s">
        <v>74</v>
      </c>
      <c r="H70" s="249" t="s">
        <v>75</v>
      </c>
      <c r="I70" s="95" t="s">
        <v>76</v>
      </c>
      <c r="J70" s="96" t="s">
        <v>346</v>
      </c>
      <c r="K70" s="134" t="s">
        <v>128</v>
      </c>
      <c r="L70" s="306" t="s">
        <v>130</v>
      </c>
      <c r="M70" s="215" t="s">
        <v>85</v>
      </c>
      <c r="N70" s="244"/>
      <c r="O70" s="277"/>
      <c r="P70" s="32"/>
      <c r="Q70" s="32"/>
      <c r="R70" s="32"/>
    </row>
    <row r="71" spans="1:15" s="256" customFormat="1" ht="16.5" customHeight="1">
      <c r="A71" s="251">
        <v>1</v>
      </c>
      <c r="B71" s="252">
        <v>142</v>
      </c>
      <c r="C71" s="253" t="s">
        <v>1033</v>
      </c>
      <c r="D71" s="254" t="s">
        <v>1034</v>
      </c>
      <c r="E71" s="280" t="s">
        <v>1035</v>
      </c>
      <c r="F71" s="155" t="s">
        <v>162</v>
      </c>
      <c r="G71" s="155"/>
      <c r="H71" s="155"/>
      <c r="I71" s="56" t="s">
        <v>163</v>
      </c>
      <c r="J71" s="281">
        <v>0.0005695601851851852</v>
      </c>
      <c r="K71" s="108">
        <v>0.249</v>
      </c>
      <c r="L71" s="302" t="str">
        <f>IF(ISBLANK(J71),"",IF(J71&gt;0.000690277777777778,"",IF(J71&lt;=0.000543981481481481,"TSM",IF(J71&lt;=0.000555555555555556,"SM",IF(J71&lt;=0.000578703703703704,"KSM",IF(J71&lt;=0.000613425925925926,"I A",IF(J71&lt;=0.000648148148148148,"II A",IF(J71&lt;=0.000690277777777778,"III A"))))))))</f>
        <v>KSM</v>
      </c>
      <c r="M71" s="110"/>
      <c r="N71" s="283"/>
      <c r="O71" s="284">
        <v>48.89</v>
      </c>
    </row>
    <row r="72" spans="1:15" s="256" customFormat="1" ht="16.5" customHeight="1">
      <c r="A72" s="251">
        <v>2</v>
      </c>
      <c r="B72" s="252">
        <v>60</v>
      </c>
      <c r="C72" s="253" t="s">
        <v>965</v>
      </c>
      <c r="D72" s="254" t="s">
        <v>1036</v>
      </c>
      <c r="E72" s="280" t="s">
        <v>1037</v>
      </c>
      <c r="F72" s="155" t="s">
        <v>52</v>
      </c>
      <c r="G72" s="155" t="s">
        <v>100</v>
      </c>
      <c r="H72" s="155" t="s">
        <v>101</v>
      </c>
      <c r="I72" s="56">
        <f>IF(ISBLANK(J72),"",TRUNC(0.907*((J72/$E$3)-82)^2))</f>
        <v>899</v>
      </c>
      <c r="J72" s="281">
        <v>0.0005844907407407408</v>
      </c>
      <c r="K72" s="108">
        <v>0.162</v>
      </c>
      <c r="L72" s="302" t="str">
        <f>IF(ISBLANK(J72),"",IF(J72&gt;0.000690277777777778,"",IF(J72&lt;=0.000543981481481481,"TSM",IF(J72&lt;=0.000555555555555556,"SM",IF(J72&lt;=0.000578703703703704,"KSM",IF(J72&lt;=0.000613425925925926,"I A",IF(J72&lt;=0.000648148148148148,"II A",IF(J72&lt;=0.000690277777777778,"III A"))))))))</f>
        <v>I A</v>
      </c>
      <c r="M72" s="110" t="s">
        <v>320</v>
      </c>
      <c r="N72" s="283"/>
      <c r="O72" s="284" t="s">
        <v>1038</v>
      </c>
    </row>
    <row r="73" spans="1:15" s="256" customFormat="1" ht="16.5" customHeight="1">
      <c r="A73" s="251"/>
      <c r="B73" s="252">
        <v>16</v>
      </c>
      <c r="C73" s="253" t="s">
        <v>1039</v>
      </c>
      <c r="D73" s="254" t="s">
        <v>1040</v>
      </c>
      <c r="E73" s="280" t="s">
        <v>1041</v>
      </c>
      <c r="F73" s="155" t="s">
        <v>162</v>
      </c>
      <c r="G73" s="155"/>
      <c r="H73" s="155"/>
      <c r="I73" s="56" t="s">
        <v>163</v>
      </c>
      <c r="J73" s="164" t="s">
        <v>880</v>
      </c>
      <c r="K73" s="108">
        <v>0.208</v>
      </c>
      <c r="L73" s="302">
        <f>IF(ISBLANK(J73),"",IF(J73&gt;0.000690277777777778,"",IF(J73&lt;=0.000543981481481481,"TSM",IF(J73&lt;=0.000555555555555556,"SM",IF(J73&lt;=0.000578703703703704,"KSM",IF(J73&lt;=0.000613425925925926,"I A",IF(J73&lt;=0.000648148148148148,"II A",IF(J73&lt;=0.000690277777777778,"III A"))))))))</f>
      </c>
      <c r="M73" s="110" t="s">
        <v>1042</v>
      </c>
      <c r="N73" s="283"/>
      <c r="O73" s="284">
        <v>51.11</v>
      </c>
    </row>
    <row r="74" spans="3:18" ht="3.75" customHeight="1">
      <c r="C74" s="29"/>
      <c r="D74" s="29"/>
      <c r="F74" s="237"/>
      <c r="G74" s="237"/>
      <c r="H74" s="237"/>
      <c r="P74" s="32"/>
      <c r="Q74" s="32"/>
      <c r="R74" s="32"/>
    </row>
    <row r="75" spans="1:22" ht="14.25" customHeight="1">
      <c r="A75" s="241"/>
      <c r="B75" s="242"/>
      <c r="C75" s="263" t="s">
        <v>1043</v>
      </c>
      <c r="D75" s="263" t="s">
        <v>939</v>
      </c>
      <c r="E75" s="214"/>
      <c r="F75" s="237"/>
      <c r="G75" s="237"/>
      <c r="H75" s="237"/>
      <c r="L75" s="278"/>
      <c r="M75" s="29"/>
      <c r="N75" s="29"/>
      <c r="O75" s="279"/>
      <c r="P75" s="31"/>
      <c r="Q75" s="32"/>
      <c r="R75" s="32"/>
      <c r="S75" s="32"/>
      <c r="U75" s="233"/>
      <c r="V75" s="181"/>
    </row>
    <row r="76" spans="1:18" ht="3" customHeight="1">
      <c r="A76" s="237"/>
      <c r="C76" s="29"/>
      <c r="D76" s="29"/>
      <c r="F76" s="237"/>
      <c r="G76" s="237"/>
      <c r="H76" s="237"/>
      <c r="P76" s="32"/>
      <c r="Q76" s="32"/>
      <c r="R76" s="32"/>
    </row>
    <row r="77" spans="1:18" s="181" customFormat="1" ht="12.75" customHeight="1">
      <c r="A77" s="245" t="s">
        <v>68</v>
      </c>
      <c r="B77" s="286" t="s">
        <v>69</v>
      </c>
      <c r="C77" s="247" t="s">
        <v>70</v>
      </c>
      <c r="D77" s="248" t="s">
        <v>71</v>
      </c>
      <c r="E77" s="286" t="s">
        <v>72</v>
      </c>
      <c r="F77" s="287" t="s">
        <v>73</v>
      </c>
      <c r="G77" s="288" t="s">
        <v>74</v>
      </c>
      <c r="H77" s="287" t="s">
        <v>75</v>
      </c>
      <c r="I77" s="289" t="s">
        <v>76</v>
      </c>
      <c r="J77" s="286" t="s">
        <v>346</v>
      </c>
      <c r="K77" s="290" t="s">
        <v>128</v>
      </c>
      <c r="L77" s="307" t="s">
        <v>130</v>
      </c>
      <c r="M77" s="291" t="s">
        <v>85</v>
      </c>
      <c r="N77" s="244"/>
      <c r="O77" s="277"/>
      <c r="P77" s="32"/>
      <c r="Q77" s="32"/>
      <c r="R77" s="32"/>
    </row>
    <row r="78" spans="1:15" s="256" customFormat="1" ht="16.5" customHeight="1">
      <c r="A78" s="251">
        <v>1</v>
      </c>
      <c r="B78" s="252">
        <v>141</v>
      </c>
      <c r="C78" s="253" t="s">
        <v>1044</v>
      </c>
      <c r="D78" s="254" t="s">
        <v>1045</v>
      </c>
      <c r="E78" s="280" t="s">
        <v>1046</v>
      </c>
      <c r="F78" s="155" t="s">
        <v>1047</v>
      </c>
      <c r="G78" s="155"/>
      <c r="H78" s="155"/>
      <c r="I78" s="56" t="s">
        <v>163</v>
      </c>
      <c r="J78" s="281">
        <v>0.0005619212962962963</v>
      </c>
      <c r="K78" s="108">
        <v>0.205</v>
      </c>
      <c r="L78" s="302" t="str">
        <f>IF(ISBLANK(J78),"",IF(J78&gt;0.000690277777777778,"",IF(J78&lt;=0.000543981481481481,"TSM",IF(J78&lt;=0.000555555555555556,"SM",IF(J78&lt;=0.000578703703703704,"KSM",IF(J78&lt;=0.000613425925925926,"I A",IF(J78&lt;=0.000648148148148148,"II A",IF(J78&lt;=0.000690277777777778,"III A"))))))))</f>
        <v>KSM</v>
      </c>
      <c r="M78" s="110"/>
      <c r="N78" s="283"/>
      <c r="O78" s="284">
        <v>46.7</v>
      </c>
    </row>
    <row r="79" spans="1:15" s="256" customFormat="1" ht="16.5" customHeight="1">
      <c r="A79" s="251">
        <v>2</v>
      </c>
      <c r="B79" s="252">
        <v>86</v>
      </c>
      <c r="C79" s="253" t="s">
        <v>1048</v>
      </c>
      <c r="D79" s="254" t="s">
        <v>1049</v>
      </c>
      <c r="E79" s="280" t="s">
        <v>1050</v>
      </c>
      <c r="F79" s="155" t="s">
        <v>2</v>
      </c>
      <c r="G79" s="155" t="s">
        <v>122</v>
      </c>
      <c r="H79" s="155" t="s">
        <v>315</v>
      </c>
      <c r="I79" s="56">
        <f>IF(ISBLANK(J79),"",TRUNC(0.907*((J79/$E$3)-82)^2))</f>
        <v>1003</v>
      </c>
      <c r="J79" s="281">
        <v>0.0005641203703703703</v>
      </c>
      <c r="K79" s="108">
        <v>0.185</v>
      </c>
      <c r="L79" s="302" t="str">
        <f>IF(ISBLANK(J79),"",IF(J79&gt;0.000690277777777778,"",IF(J79&lt;=0.000543981481481481,"TSM",IF(J79&lt;=0.000555555555555556,"SM",IF(J79&lt;=0.000578703703703704,"KSM",IF(J79&lt;=0.000613425925925926,"I A",IF(J79&lt;=0.000648148148148148,"II A",IF(J79&lt;=0.000690277777777778,"III A"))))))))</f>
        <v>KSM</v>
      </c>
      <c r="M79" s="110" t="s">
        <v>1051</v>
      </c>
      <c r="N79" s="283"/>
      <c r="O79" s="284">
        <v>49.23</v>
      </c>
    </row>
    <row r="80" spans="1:15" s="256" customFormat="1" ht="16.5" customHeight="1">
      <c r="A80" s="251">
        <v>3</v>
      </c>
      <c r="B80" s="252">
        <v>15</v>
      </c>
      <c r="C80" s="253" t="s">
        <v>1052</v>
      </c>
      <c r="D80" s="254" t="s">
        <v>1053</v>
      </c>
      <c r="E80" s="280" t="s">
        <v>1054</v>
      </c>
      <c r="F80" s="155" t="s">
        <v>162</v>
      </c>
      <c r="G80" s="155"/>
      <c r="H80" s="155"/>
      <c r="I80" s="56" t="s">
        <v>163</v>
      </c>
      <c r="J80" s="281">
        <v>0.0005802083333333333</v>
      </c>
      <c r="K80" s="108">
        <v>0.195</v>
      </c>
      <c r="L80" s="302" t="str">
        <f>IF(ISBLANK(J80),"",IF(J80&gt;0.000690277777777778,"",IF(J80&lt;=0.000543981481481481,"TSM",IF(J80&lt;=0.000555555555555556,"SM",IF(J80&lt;=0.000578703703703704,"KSM",IF(J80&lt;=0.000613425925925926,"I A",IF(J80&lt;=0.000648148148148148,"II A",IF(J80&lt;=0.000690277777777778,"III A"))))))))</f>
        <v>I A</v>
      </c>
      <c r="M80" s="110" t="s">
        <v>1042</v>
      </c>
      <c r="N80" s="283"/>
      <c r="O80" s="284">
        <v>48.62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25">
      <selection activeCell="F34" sqref="F34"/>
    </sheetView>
  </sheetViews>
  <sheetFormatPr defaultColWidth="12.140625" defaultRowHeight="12.75"/>
  <cols>
    <col min="1" max="1" width="4.7109375" style="236" customWidth="1"/>
    <col min="2" max="2" width="3.7109375" style="29" hidden="1" customWidth="1"/>
    <col min="3" max="3" width="11.28125" style="214" customWidth="1"/>
    <col min="4" max="4" width="15.28125" style="214" customWidth="1"/>
    <col min="5" max="5" width="9.8515625" style="29" customWidth="1"/>
    <col min="6" max="6" width="15.57421875" style="236" customWidth="1"/>
    <col min="7" max="7" width="9.28125" style="236" customWidth="1"/>
    <col min="8" max="8" width="15.00390625" style="236" customWidth="1"/>
    <col min="9" max="9" width="5.8515625" style="28" customWidth="1"/>
    <col min="10" max="10" width="10.7109375" style="29" customWidth="1"/>
    <col min="11" max="11" width="4.8515625" style="29" bestFit="1" customWidth="1"/>
    <col min="12" max="12" width="5.421875" style="29" customWidth="1"/>
    <col min="13" max="13" width="23.421875" style="30" customWidth="1"/>
    <col min="14" max="14" width="8.28125" style="30" hidden="1" customWidth="1"/>
    <col min="15" max="15" width="7.57421875" style="277" hidden="1" customWidth="1"/>
    <col min="16" max="16" width="31.57421875" style="258" hidden="1" customWidth="1"/>
    <col min="17" max="17" width="17.00390625" style="258" customWidth="1"/>
    <col min="18" max="18" width="23.57421875" style="233" customWidth="1"/>
    <col min="19" max="19" width="15.57421875" style="233" customWidth="1"/>
    <col min="20" max="20" width="13.00390625" style="233" customWidth="1"/>
    <col min="21" max="21" width="50.28125" style="181" customWidth="1"/>
    <col min="22" max="16384" width="12.140625" style="233" customWidth="1"/>
  </cols>
  <sheetData>
    <row r="1" spans="1:18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3"/>
      <c r="M1" s="74"/>
      <c r="N1" s="74"/>
      <c r="P1" s="32"/>
      <c r="Q1" s="32"/>
      <c r="R1" s="32"/>
    </row>
    <row r="2" spans="1:18" ht="1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3"/>
      <c r="M2" s="74"/>
      <c r="N2" s="74"/>
      <c r="P2" s="32"/>
      <c r="Q2" s="32"/>
      <c r="R2" s="32"/>
    </row>
    <row r="3" spans="3:18" ht="3.75" customHeight="1">
      <c r="C3" s="29"/>
      <c r="D3" s="29"/>
      <c r="E3" s="29">
        <v>1.1574074074074073E-05</v>
      </c>
      <c r="F3" s="237"/>
      <c r="G3" s="237"/>
      <c r="H3" s="237"/>
      <c r="P3" s="32"/>
      <c r="Q3" s="32"/>
      <c r="R3" s="32"/>
    </row>
    <row r="4" spans="1:18" ht="15.75" customHeight="1">
      <c r="A4" s="238" t="s">
        <v>938</v>
      </c>
      <c r="B4" s="239"/>
      <c r="C4" s="29"/>
      <c r="D4" s="29"/>
      <c r="F4" s="240"/>
      <c r="G4" s="237"/>
      <c r="H4" s="237"/>
      <c r="P4" s="32"/>
      <c r="Q4" s="32"/>
      <c r="R4" s="32"/>
    </row>
    <row r="5" spans="1:18" ht="13.5" customHeight="1">
      <c r="A5" s="303" t="s">
        <v>1055</v>
      </c>
      <c r="C5" s="29"/>
      <c r="D5" s="29"/>
      <c r="F5" s="237"/>
      <c r="G5" s="237"/>
      <c r="H5" s="237"/>
      <c r="P5" s="32"/>
      <c r="Q5" s="32"/>
      <c r="R5" s="32"/>
    </row>
    <row r="6" spans="1:22" ht="13.5" customHeight="1">
      <c r="A6" s="241"/>
      <c r="B6" s="242"/>
      <c r="C6" s="263"/>
      <c r="D6" s="301" t="s">
        <v>208</v>
      </c>
      <c r="E6" s="214"/>
      <c r="F6" s="237"/>
      <c r="G6" s="237"/>
      <c r="H6" s="237"/>
      <c r="L6" s="278"/>
      <c r="M6" s="29"/>
      <c r="N6" s="29"/>
      <c r="O6" s="279"/>
      <c r="P6" s="31"/>
      <c r="Q6" s="32"/>
      <c r="R6" s="32"/>
      <c r="S6" s="32"/>
      <c r="U6" s="233"/>
      <c r="V6" s="181"/>
    </row>
    <row r="7" spans="1:18" ht="3" customHeight="1">
      <c r="A7" s="237"/>
      <c r="C7" s="29"/>
      <c r="D7" s="29"/>
      <c r="F7" s="237"/>
      <c r="G7" s="237"/>
      <c r="H7" s="237"/>
      <c r="P7" s="32"/>
      <c r="Q7" s="32"/>
      <c r="R7" s="32"/>
    </row>
    <row r="8" spans="1:18" s="181" customFormat="1" ht="12.75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95" t="s">
        <v>76</v>
      </c>
      <c r="J8" s="96" t="s">
        <v>346</v>
      </c>
      <c r="K8" s="134" t="s">
        <v>128</v>
      </c>
      <c r="L8" s="133" t="s">
        <v>130</v>
      </c>
      <c r="M8" s="215" t="s">
        <v>85</v>
      </c>
      <c r="N8" s="244"/>
      <c r="O8" s="277"/>
      <c r="P8" s="32"/>
      <c r="Q8" s="32"/>
      <c r="R8" s="32"/>
    </row>
    <row r="9" spans="1:15" s="256" customFormat="1" ht="16.5" customHeight="1">
      <c r="A9" s="251">
        <v>1</v>
      </c>
      <c r="B9" s="252">
        <v>141</v>
      </c>
      <c r="C9" s="253" t="s">
        <v>1044</v>
      </c>
      <c r="D9" s="254" t="s">
        <v>1045</v>
      </c>
      <c r="E9" s="280" t="s">
        <v>1046</v>
      </c>
      <c r="F9" s="155" t="s">
        <v>1047</v>
      </c>
      <c r="G9" s="155"/>
      <c r="H9" s="155"/>
      <c r="I9" s="56" t="s">
        <v>163</v>
      </c>
      <c r="J9" s="281">
        <v>0.0005619212962962963</v>
      </c>
      <c r="K9" s="108">
        <v>0.205</v>
      </c>
      <c r="L9" s="302" t="str">
        <f aca="true" t="shared" si="0" ref="L9:L44">IF(ISBLANK(J9),"",IF(J9&gt;0.000690277777777778,"",IF(J9&lt;=0.000543981481481481,"TSM",IF(J9&lt;=0.000555555555555556,"SM",IF(J9&lt;=0.000578703703703704,"KSM",IF(J9&lt;=0.000613425925925926,"I A",IF(J9&lt;=0.000648148148148148,"II A",IF(J9&lt;=0.000690277777777778,"III A"))))))))</f>
        <v>KSM</v>
      </c>
      <c r="M9" s="110"/>
      <c r="N9" s="283"/>
      <c r="O9" s="284">
        <v>46.7</v>
      </c>
    </row>
    <row r="10" spans="1:15" s="256" customFormat="1" ht="16.5" customHeight="1">
      <c r="A10" s="251">
        <v>2</v>
      </c>
      <c r="B10" s="252">
        <v>86</v>
      </c>
      <c r="C10" s="253" t="s">
        <v>1048</v>
      </c>
      <c r="D10" s="254" t="s">
        <v>1049</v>
      </c>
      <c r="E10" s="280" t="s">
        <v>1050</v>
      </c>
      <c r="F10" s="155" t="s">
        <v>2</v>
      </c>
      <c r="G10" s="155" t="s">
        <v>122</v>
      </c>
      <c r="H10" s="155" t="s">
        <v>315</v>
      </c>
      <c r="I10" s="56">
        <f>IF(ISBLANK(J10),"",TRUNC(0.907*((J10/$E$3)-82)^2))</f>
        <v>1003</v>
      </c>
      <c r="J10" s="281">
        <v>0.0005641203703703703</v>
      </c>
      <c r="K10" s="108">
        <v>0.185</v>
      </c>
      <c r="L10" s="302" t="str">
        <f t="shared" si="0"/>
        <v>KSM</v>
      </c>
      <c r="M10" s="110" t="s">
        <v>1051</v>
      </c>
      <c r="N10" s="283"/>
      <c r="O10" s="284">
        <v>49.23</v>
      </c>
    </row>
    <row r="11" spans="1:15" s="256" customFormat="1" ht="16.5" customHeight="1">
      <c r="A11" s="251">
        <v>3</v>
      </c>
      <c r="B11" s="252">
        <v>142</v>
      </c>
      <c r="C11" s="253" t="s">
        <v>1033</v>
      </c>
      <c r="D11" s="254" t="s">
        <v>1034</v>
      </c>
      <c r="E11" s="280" t="s">
        <v>1035</v>
      </c>
      <c r="F11" s="155" t="s">
        <v>162</v>
      </c>
      <c r="G11" s="155"/>
      <c r="H11" s="155"/>
      <c r="I11" s="56" t="s">
        <v>163</v>
      </c>
      <c r="J11" s="281">
        <v>0.0005695601851851852</v>
      </c>
      <c r="K11" s="108">
        <v>0.249</v>
      </c>
      <c r="L11" s="302" t="str">
        <f t="shared" si="0"/>
        <v>KSM</v>
      </c>
      <c r="M11" s="110"/>
      <c r="N11" s="283"/>
      <c r="O11" s="284">
        <v>48.89</v>
      </c>
    </row>
    <row r="12" spans="1:15" s="256" customFormat="1" ht="16.5" customHeight="1">
      <c r="A12" s="251">
        <v>4</v>
      </c>
      <c r="B12" s="252">
        <v>15</v>
      </c>
      <c r="C12" s="253" t="s">
        <v>1052</v>
      </c>
      <c r="D12" s="254" t="s">
        <v>1053</v>
      </c>
      <c r="E12" s="280" t="s">
        <v>1054</v>
      </c>
      <c r="F12" s="155" t="s">
        <v>162</v>
      </c>
      <c r="G12" s="155"/>
      <c r="H12" s="155"/>
      <c r="I12" s="56" t="s">
        <v>163</v>
      </c>
      <c r="J12" s="281">
        <v>0.0005802083333333333</v>
      </c>
      <c r="K12" s="108">
        <v>0.195</v>
      </c>
      <c r="L12" s="302" t="str">
        <f t="shared" si="0"/>
        <v>I A</v>
      </c>
      <c r="M12" s="110" t="s">
        <v>1042</v>
      </c>
      <c r="N12" s="283"/>
      <c r="O12" s="284">
        <v>48.62</v>
      </c>
    </row>
    <row r="13" spans="1:15" s="256" customFormat="1" ht="16.5" customHeight="1">
      <c r="A13" s="251">
        <v>5</v>
      </c>
      <c r="B13" s="252">
        <v>60</v>
      </c>
      <c r="C13" s="253" t="s">
        <v>965</v>
      </c>
      <c r="D13" s="254" t="s">
        <v>1036</v>
      </c>
      <c r="E13" s="280" t="s">
        <v>1037</v>
      </c>
      <c r="F13" s="155" t="s">
        <v>52</v>
      </c>
      <c r="G13" s="155" t="s">
        <v>100</v>
      </c>
      <c r="H13" s="155" t="s">
        <v>101</v>
      </c>
      <c r="I13" s="56">
        <f>IF(ISBLANK(J13),"",TRUNC(0.907*((J13/$E$3)-82)^2))</f>
        <v>899</v>
      </c>
      <c r="J13" s="281">
        <v>0.0005844907407407408</v>
      </c>
      <c r="K13" s="108">
        <v>0.162</v>
      </c>
      <c r="L13" s="302" t="str">
        <f t="shared" si="0"/>
        <v>I A</v>
      </c>
      <c r="M13" s="110" t="s">
        <v>320</v>
      </c>
      <c r="N13" s="283"/>
      <c r="O13" s="284" t="s">
        <v>1038</v>
      </c>
    </row>
    <row r="14" spans="1:15" s="256" customFormat="1" ht="16.5" customHeight="1">
      <c r="A14" s="251">
        <v>6</v>
      </c>
      <c r="B14" s="252">
        <v>146</v>
      </c>
      <c r="C14" s="253" t="s">
        <v>1023</v>
      </c>
      <c r="D14" s="254" t="s">
        <v>1024</v>
      </c>
      <c r="E14" s="280" t="s">
        <v>1025</v>
      </c>
      <c r="F14" s="155" t="s">
        <v>162</v>
      </c>
      <c r="G14" s="155"/>
      <c r="H14" s="155" t="s">
        <v>1026</v>
      </c>
      <c r="I14" s="56" t="s">
        <v>163</v>
      </c>
      <c r="J14" s="281">
        <v>0.0005863425925925925</v>
      </c>
      <c r="K14" s="108">
        <v>0.206</v>
      </c>
      <c r="L14" s="302" t="str">
        <f t="shared" si="0"/>
        <v>I A</v>
      </c>
      <c r="M14" s="110" t="s">
        <v>1027</v>
      </c>
      <c r="N14" s="283"/>
      <c r="O14" s="284" t="s">
        <v>1028</v>
      </c>
    </row>
    <row r="15" spans="1:15" s="256" customFormat="1" ht="16.5" customHeight="1">
      <c r="A15" s="251">
        <v>7</v>
      </c>
      <c r="B15" s="252">
        <v>67</v>
      </c>
      <c r="C15" s="253" t="s">
        <v>1008</v>
      </c>
      <c r="D15" s="254" t="s">
        <v>1009</v>
      </c>
      <c r="E15" s="280" t="s">
        <v>1010</v>
      </c>
      <c r="F15" s="155" t="s">
        <v>1011</v>
      </c>
      <c r="G15" s="155" t="s">
        <v>89</v>
      </c>
      <c r="H15" s="155" t="s">
        <v>974</v>
      </c>
      <c r="I15" s="56">
        <f>IF(ISBLANK(J15),"",TRUNC(0.907*((J15/$E$3)-82)^2))</f>
        <v>876</v>
      </c>
      <c r="J15" s="281">
        <v>0.0005893518518518519</v>
      </c>
      <c r="K15" s="108">
        <v>0.177</v>
      </c>
      <c r="L15" s="302" t="str">
        <f t="shared" si="0"/>
        <v>I A</v>
      </c>
      <c r="M15" s="110" t="s">
        <v>1012</v>
      </c>
      <c r="N15" s="283"/>
      <c r="O15" s="284">
        <v>51.99</v>
      </c>
    </row>
    <row r="16" spans="1:15" s="256" customFormat="1" ht="16.5" customHeight="1">
      <c r="A16" s="251">
        <v>8</v>
      </c>
      <c r="B16" s="252">
        <v>150</v>
      </c>
      <c r="C16" s="253" t="s">
        <v>928</v>
      </c>
      <c r="D16" s="254" t="s">
        <v>929</v>
      </c>
      <c r="E16" s="280" t="s">
        <v>930</v>
      </c>
      <c r="F16" s="155" t="s">
        <v>162</v>
      </c>
      <c r="G16" s="155" t="s">
        <v>931</v>
      </c>
      <c r="H16" s="155"/>
      <c r="I16" s="56" t="s">
        <v>163</v>
      </c>
      <c r="J16" s="281">
        <v>0.0005902777777777778</v>
      </c>
      <c r="K16" s="108">
        <v>0.247</v>
      </c>
      <c r="L16" s="302" t="str">
        <f t="shared" si="0"/>
        <v>I A</v>
      </c>
      <c r="M16" s="110" t="s">
        <v>932</v>
      </c>
      <c r="N16" s="283"/>
      <c r="O16" s="284" t="s">
        <v>1029</v>
      </c>
    </row>
    <row r="17" spans="1:15" s="256" customFormat="1" ht="16.5" customHeight="1">
      <c r="A17" s="251">
        <v>9</v>
      </c>
      <c r="B17" s="252">
        <v>42</v>
      </c>
      <c r="C17" s="253" t="s">
        <v>500</v>
      </c>
      <c r="D17" s="254" t="s">
        <v>1030</v>
      </c>
      <c r="E17" s="280" t="s">
        <v>1031</v>
      </c>
      <c r="F17" s="155" t="s">
        <v>2</v>
      </c>
      <c r="G17" s="155" t="s">
        <v>122</v>
      </c>
      <c r="H17" s="155" t="s">
        <v>233</v>
      </c>
      <c r="I17" s="56">
        <f>IF(ISBLANK(J17),"",TRUNC(0.907*((J17/$E$3)-82)^2))</f>
        <v>859</v>
      </c>
      <c r="J17" s="281">
        <v>0.0005927083333333333</v>
      </c>
      <c r="K17" s="108">
        <v>0.203</v>
      </c>
      <c r="L17" s="302" t="str">
        <f t="shared" si="0"/>
        <v>I A</v>
      </c>
      <c r="M17" s="110" t="s">
        <v>844</v>
      </c>
      <c r="N17" s="283"/>
      <c r="O17" s="284">
        <v>51.34</v>
      </c>
    </row>
    <row r="18" spans="1:15" s="256" customFormat="1" ht="16.5" customHeight="1">
      <c r="A18" s="251">
        <v>10</v>
      </c>
      <c r="B18" s="252">
        <v>83</v>
      </c>
      <c r="C18" s="253" t="s">
        <v>1013</v>
      </c>
      <c r="D18" s="254" t="s">
        <v>1014</v>
      </c>
      <c r="E18" s="280" t="s">
        <v>1015</v>
      </c>
      <c r="F18" s="155" t="s">
        <v>46</v>
      </c>
      <c r="G18" s="155"/>
      <c r="H18" s="155" t="s">
        <v>315</v>
      </c>
      <c r="I18" s="56">
        <f>IF(ISBLANK(J18),"",TRUNC(0.907*((J18/$E$3)-82)^2))</f>
        <v>849</v>
      </c>
      <c r="J18" s="281">
        <v>0.0005947916666666668</v>
      </c>
      <c r="K18" s="108">
        <v>0.158</v>
      </c>
      <c r="L18" s="302" t="str">
        <f t="shared" si="0"/>
        <v>I A</v>
      </c>
      <c r="M18" s="110" t="s">
        <v>1016</v>
      </c>
      <c r="N18" s="283"/>
      <c r="O18" s="284" t="s">
        <v>1017</v>
      </c>
    </row>
    <row r="19" spans="1:15" s="256" customFormat="1" ht="16.5" customHeight="1">
      <c r="A19" s="251">
        <v>11</v>
      </c>
      <c r="B19" s="252">
        <v>147</v>
      </c>
      <c r="C19" s="253" t="s">
        <v>1018</v>
      </c>
      <c r="D19" s="254" t="s">
        <v>1019</v>
      </c>
      <c r="E19" s="280" t="s">
        <v>1020</v>
      </c>
      <c r="F19" s="155" t="s">
        <v>162</v>
      </c>
      <c r="G19" s="155"/>
      <c r="H19" s="155" t="s">
        <v>259</v>
      </c>
      <c r="I19" s="56" t="s">
        <v>163</v>
      </c>
      <c r="J19" s="281">
        <v>0.0005952546296296296</v>
      </c>
      <c r="K19" s="108">
        <v>0.264</v>
      </c>
      <c r="L19" s="302" t="str">
        <f t="shared" si="0"/>
        <v>I A</v>
      </c>
      <c r="M19" s="110" t="s">
        <v>260</v>
      </c>
      <c r="N19" s="283"/>
      <c r="O19" s="284" t="s">
        <v>1021</v>
      </c>
    </row>
    <row r="20" spans="1:15" s="256" customFormat="1" ht="16.5" customHeight="1">
      <c r="A20" s="251">
        <v>12</v>
      </c>
      <c r="B20" s="252">
        <v>40</v>
      </c>
      <c r="C20" s="253" t="s">
        <v>497</v>
      </c>
      <c r="D20" s="254" t="s">
        <v>988</v>
      </c>
      <c r="E20" s="280" t="s">
        <v>989</v>
      </c>
      <c r="F20" s="155" t="s">
        <v>2</v>
      </c>
      <c r="G20" s="155" t="s">
        <v>122</v>
      </c>
      <c r="H20" s="155" t="s">
        <v>233</v>
      </c>
      <c r="I20" s="56">
        <f>IF(ISBLANK(J20),"",TRUNC(0.907*((J20/$E$3)-82)^2))</f>
        <v>832</v>
      </c>
      <c r="J20" s="281">
        <v>0.0005984953703703704</v>
      </c>
      <c r="K20" s="108">
        <v>0.228</v>
      </c>
      <c r="L20" s="302" t="str">
        <f t="shared" si="0"/>
        <v>I A</v>
      </c>
      <c r="M20" s="110" t="s">
        <v>844</v>
      </c>
      <c r="N20" s="283"/>
      <c r="O20" s="284">
        <v>52.74</v>
      </c>
    </row>
    <row r="21" spans="1:15" s="256" customFormat="1" ht="16.5" customHeight="1">
      <c r="A21" s="251">
        <v>13</v>
      </c>
      <c r="B21" s="252">
        <v>149</v>
      </c>
      <c r="C21" s="253" t="s">
        <v>995</v>
      </c>
      <c r="D21" s="254" t="s">
        <v>996</v>
      </c>
      <c r="E21" s="280" t="s">
        <v>997</v>
      </c>
      <c r="F21" s="155" t="s">
        <v>162</v>
      </c>
      <c r="G21" s="155" t="s">
        <v>931</v>
      </c>
      <c r="H21" s="155"/>
      <c r="I21" s="56" t="s">
        <v>163</v>
      </c>
      <c r="J21" s="281">
        <v>0.0005991898148148149</v>
      </c>
      <c r="K21" s="108">
        <v>0.195</v>
      </c>
      <c r="L21" s="302" t="str">
        <f t="shared" si="0"/>
        <v>I A</v>
      </c>
      <c r="M21" s="110" t="s">
        <v>998</v>
      </c>
      <c r="N21" s="283"/>
      <c r="O21" s="284"/>
    </row>
    <row r="22" spans="1:16" s="256" customFormat="1" ht="16.5" customHeight="1">
      <c r="A22" s="251">
        <v>14</v>
      </c>
      <c r="B22" s="252">
        <v>133</v>
      </c>
      <c r="C22" s="253" t="s">
        <v>999</v>
      </c>
      <c r="D22" s="254" t="s">
        <v>1000</v>
      </c>
      <c r="E22" s="280" t="s">
        <v>1001</v>
      </c>
      <c r="F22" s="155" t="s">
        <v>2</v>
      </c>
      <c r="G22" s="155" t="s">
        <v>377</v>
      </c>
      <c r="H22" s="155" t="s">
        <v>343</v>
      </c>
      <c r="I22" s="56">
        <f>IF(ISBLANK(J22),"",TRUNC(0.907*((J22/$E$3)-82)^2))</f>
        <v>790</v>
      </c>
      <c r="J22" s="281">
        <v>0.0006074074074074073</v>
      </c>
      <c r="K22" s="108">
        <v>0.232</v>
      </c>
      <c r="L22" s="302" t="str">
        <f t="shared" si="0"/>
        <v>I A</v>
      </c>
      <c r="M22" s="110" t="s">
        <v>1002</v>
      </c>
      <c r="N22" s="283"/>
      <c r="O22" s="284"/>
      <c r="P22" s="255" t="s">
        <v>1003</v>
      </c>
    </row>
    <row r="23" spans="1:16" s="256" customFormat="1" ht="16.5" customHeight="1">
      <c r="A23" s="251">
        <v>15</v>
      </c>
      <c r="B23" s="252">
        <v>97</v>
      </c>
      <c r="C23" s="253" t="s">
        <v>1004</v>
      </c>
      <c r="D23" s="254" t="s">
        <v>1005</v>
      </c>
      <c r="E23" s="280" t="s">
        <v>1006</v>
      </c>
      <c r="F23" s="155" t="s">
        <v>2</v>
      </c>
      <c r="G23" s="155" t="s">
        <v>122</v>
      </c>
      <c r="H23" s="155" t="s">
        <v>334</v>
      </c>
      <c r="I23" s="56">
        <f>IF(ISBLANK(J23),"",TRUNC(0.907*((J23/$E$3)-82)^2))</f>
        <v>786</v>
      </c>
      <c r="J23" s="281">
        <v>0.0006083333333333333</v>
      </c>
      <c r="K23" s="108">
        <v>0.218</v>
      </c>
      <c r="L23" s="302" t="str">
        <f t="shared" si="0"/>
        <v>I A</v>
      </c>
      <c r="M23" s="110" t="s">
        <v>335</v>
      </c>
      <c r="N23" s="283"/>
      <c r="O23" s="284"/>
      <c r="P23" s="255" t="s">
        <v>1007</v>
      </c>
    </row>
    <row r="24" spans="1:15" s="256" customFormat="1" ht="16.5" customHeight="1">
      <c r="A24" s="251">
        <v>16</v>
      </c>
      <c r="B24" s="252">
        <v>70</v>
      </c>
      <c r="C24" s="253" t="s">
        <v>480</v>
      </c>
      <c r="D24" s="254" t="s">
        <v>990</v>
      </c>
      <c r="E24" s="280" t="s">
        <v>991</v>
      </c>
      <c r="F24" s="155" t="s">
        <v>46</v>
      </c>
      <c r="G24" s="155" t="s">
        <v>89</v>
      </c>
      <c r="H24" s="155" t="s">
        <v>974</v>
      </c>
      <c r="I24" s="56"/>
      <c r="J24" s="281">
        <v>0.0006107638888888889</v>
      </c>
      <c r="K24" s="108">
        <v>0.199</v>
      </c>
      <c r="L24" s="302" t="str">
        <f t="shared" si="0"/>
        <v>I A</v>
      </c>
      <c r="M24" s="110" t="s">
        <v>975</v>
      </c>
      <c r="N24" s="283"/>
      <c r="O24" s="284">
        <v>52.76</v>
      </c>
    </row>
    <row r="25" spans="1:15" s="256" customFormat="1" ht="16.5" customHeight="1">
      <c r="A25" s="251">
        <v>17</v>
      </c>
      <c r="B25" s="252">
        <v>41</v>
      </c>
      <c r="C25" s="253" t="s">
        <v>992</v>
      </c>
      <c r="D25" s="254" t="s">
        <v>993</v>
      </c>
      <c r="E25" s="280" t="s">
        <v>994</v>
      </c>
      <c r="F25" s="155" t="s">
        <v>333</v>
      </c>
      <c r="G25" s="155" t="s">
        <v>122</v>
      </c>
      <c r="H25" s="155" t="s">
        <v>233</v>
      </c>
      <c r="I25" s="56"/>
      <c r="J25" s="281">
        <v>0.0006116898148148148</v>
      </c>
      <c r="K25" s="108">
        <v>0.18</v>
      </c>
      <c r="L25" s="302" t="str">
        <f t="shared" si="0"/>
        <v>I A</v>
      </c>
      <c r="M25" s="110" t="s">
        <v>844</v>
      </c>
      <c r="N25" s="283"/>
      <c r="O25" s="284">
        <v>52.94</v>
      </c>
    </row>
    <row r="26" spans="1:15" s="256" customFormat="1" ht="16.5" customHeight="1">
      <c r="A26" s="251">
        <v>18</v>
      </c>
      <c r="B26" s="252">
        <v>138</v>
      </c>
      <c r="C26" s="253" t="s">
        <v>500</v>
      </c>
      <c r="D26" s="254" t="s">
        <v>963</v>
      </c>
      <c r="E26" s="280" t="s">
        <v>964</v>
      </c>
      <c r="F26" s="155" t="s">
        <v>43</v>
      </c>
      <c r="G26" s="155"/>
      <c r="H26" s="155" t="s">
        <v>144</v>
      </c>
      <c r="I26" s="56"/>
      <c r="J26" s="281">
        <v>0.0006231481481481482</v>
      </c>
      <c r="K26" s="108">
        <v>0.197</v>
      </c>
      <c r="L26" s="302" t="str">
        <f t="shared" si="0"/>
        <v>II A</v>
      </c>
      <c r="M26" s="110" t="s">
        <v>184</v>
      </c>
      <c r="N26" s="283"/>
      <c r="O26" s="284">
        <v>53.96</v>
      </c>
    </row>
    <row r="27" spans="1:15" s="256" customFormat="1" ht="16.5" customHeight="1">
      <c r="A27" s="251">
        <v>19</v>
      </c>
      <c r="B27" s="252">
        <v>102</v>
      </c>
      <c r="C27" s="253" t="s">
        <v>500</v>
      </c>
      <c r="D27" s="254" t="s">
        <v>976</v>
      </c>
      <c r="E27" s="280" t="s">
        <v>977</v>
      </c>
      <c r="F27" s="155" t="s">
        <v>382</v>
      </c>
      <c r="G27" s="155" t="s">
        <v>383</v>
      </c>
      <c r="H27" s="155" t="s">
        <v>854</v>
      </c>
      <c r="I27" s="56"/>
      <c r="J27" s="281">
        <v>0.0006271990740740741</v>
      </c>
      <c r="K27" s="108">
        <v>0.196</v>
      </c>
      <c r="L27" s="302" t="str">
        <f t="shared" si="0"/>
        <v>II A</v>
      </c>
      <c r="M27" s="110" t="s">
        <v>855</v>
      </c>
      <c r="N27" s="283"/>
      <c r="O27" s="284">
        <v>53.36</v>
      </c>
    </row>
    <row r="28" spans="1:15" s="256" customFormat="1" ht="16.5" customHeight="1">
      <c r="A28" s="251">
        <v>20</v>
      </c>
      <c r="B28" s="252">
        <v>36</v>
      </c>
      <c r="C28" s="253" t="s">
        <v>965</v>
      </c>
      <c r="D28" s="254" t="s">
        <v>966</v>
      </c>
      <c r="E28" s="280" t="s">
        <v>967</v>
      </c>
      <c r="F28" s="155" t="s">
        <v>2</v>
      </c>
      <c r="G28" s="155"/>
      <c r="H28" s="155"/>
      <c r="I28" s="56"/>
      <c r="J28" s="281">
        <v>0.0006304398148148148</v>
      </c>
      <c r="K28" s="108">
        <v>0.216</v>
      </c>
      <c r="L28" s="302" t="str">
        <f t="shared" si="0"/>
        <v>II A</v>
      </c>
      <c r="M28" s="110" t="s">
        <v>748</v>
      </c>
      <c r="N28" s="283"/>
      <c r="O28" s="284" t="s">
        <v>968</v>
      </c>
    </row>
    <row r="29" spans="1:15" s="256" customFormat="1" ht="16.5" customHeight="1">
      <c r="A29" s="251">
        <v>21</v>
      </c>
      <c r="B29" s="252">
        <v>55</v>
      </c>
      <c r="C29" s="253" t="s">
        <v>978</v>
      </c>
      <c r="D29" s="254" t="s">
        <v>979</v>
      </c>
      <c r="E29" s="280">
        <v>33666</v>
      </c>
      <c r="F29" s="155" t="s">
        <v>114</v>
      </c>
      <c r="G29" s="155"/>
      <c r="H29" s="155" t="s">
        <v>550</v>
      </c>
      <c r="I29" s="56"/>
      <c r="J29" s="281">
        <v>0.0006306712962962963</v>
      </c>
      <c r="K29" s="108">
        <v>0.174</v>
      </c>
      <c r="L29" s="302" t="str">
        <f t="shared" si="0"/>
        <v>II A</v>
      </c>
      <c r="M29" s="110" t="s">
        <v>980</v>
      </c>
      <c r="N29" s="283"/>
      <c r="O29" s="284">
        <v>53.83</v>
      </c>
    </row>
    <row r="30" spans="1:15" s="256" customFormat="1" ht="16.5" customHeight="1">
      <c r="A30" s="251">
        <v>22</v>
      </c>
      <c r="B30" s="252">
        <v>28</v>
      </c>
      <c r="C30" s="253" t="s">
        <v>981</v>
      </c>
      <c r="D30" s="254" t="s">
        <v>982</v>
      </c>
      <c r="E30" s="280" t="s">
        <v>983</v>
      </c>
      <c r="F30" s="155" t="s">
        <v>46</v>
      </c>
      <c r="G30" s="155" t="s">
        <v>454</v>
      </c>
      <c r="H30" s="155" t="s">
        <v>621</v>
      </c>
      <c r="I30" s="56"/>
      <c r="J30" s="281">
        <v>0.000636574074074074</v>
      </c>
      <c r="K30" s="108">
        <v>0.148</v>
      </c>
      <c r="L30" s="302" t="str">
        <f t="shared" si="0"/>
        <v>II A</v>
      </c>
      <c r="M30" s="110" t="s">
        <v>119</v>
      </c>
      <c r="N30" s="283"/>
      <c r="O30" s="284" t="s">
        <v>984</v>
      </c>
    </row>
    <row r="31" spans="1:15" s="256" customFormat="1" ht="16.5" customHeight="1">
      <c r="A31" s="251">
        <v>23</v>
      </c>
      <c r="B31" s="252">
        <v>38</v>
      </c>
      <c r="C31" s="253" t="s">
        <v>969</v>
      </c>
      <c r="D31" s="254" t="s">
        <v>970</v>
      </c>
      <c r="E31" s="280" t="s">
        <v>788</v>
      </c>
      <c r="F31" s="155" t="s">
        <v>2</v>
      </c>
      <c r="G31" s="155" t="s">
        <v>122</v>
      </c>
      <c r="H31" s="155"/>
      <c r="I31" s="56"/>
      <c r="J31" s="281">
        <v>0.000640625</v>
      </c>
      <c r="K31" s="108">
        <v>0.328</v>
      </c>
      <c r="L31" s="302" t="str">
        <f t="shared" si="0"/>
        <v>II A</v>
      </c>
      <c r="M31" s="110" t="s">
        <v>971</v>
      </c>
      <c r="N31" s="283"/>
      <c r="O31" s="284">
        <v>54.43</v>
      </c>
    </row>
    <row r="32" spans="1:15" s="256" customFormat="1" ht="16.5" customHeight="1">
      <c r="A32" s="251">
        <v>24</v>
      </c>
      <c r="B32" s="252">
        <v>101</v>
      </c>
      <c r="C32" s="253" t="s">
        <v>985</v>
      </c>
      <c r="D32" s="254" t="s">
        <v>986</v>
      </c>
      <c r="E32" s="280" t="s">
        <v>699</v>
      </c>
      <c r="F32" s="155" t="s">
        <v>56</v>
      </c>
      <c r="G32" s="155" t="s">
        <v>383</v>
      </c>
      <c r="H32" s="155" t="s">
        <v>384</v>
      </c>
      <c r="I32" s="56"/>
      <c r="J32" s="281">
        <v>0.0006409722222222222</v>
      </c>
      <c r="K32" s="108">
        <v>0.188</v>
      </c>
      <c r="L32" s="302" t="str">
        <f t="shared" si="0"/>
        <v>II A</v>
      </c>
      <c r="M32" s="110" t="s">
        <v>987</v>
      </c>
      <c r="N32" s="283"/>
      <c r="O32" s="284">
        <v>53.9</v>
      </c>
    </row>
    <row r="33" spans="1:15" s="256" customFormat="1" ht="16.5" customHeight="1">
      <c r="A33" s="251">
        <v>25</v>
      </c>
      <c r="B33" s="252">
        <v>137</v>
      </c>
      <c r="C33" s="253" t="s">
        <v>949</v>
      </c>
      <c r="D33" s="254" t="s">
        <v>950</v>
      </c>
      <c r="E33" s="280" t="s">
        <v>951</v>
      </c>
      <c r="F33" s="155" t="s">
        <v>43</v>
      </c>
      <c r="G33" s="155"/>
      <c r="H33" s="155" t="s">
        <v>144</v>
      </c>
      <c r="I33" s="56"/>
      <c r="J33" s="281">
        <v>0.0006425925925925926</v>
      </c>
      <c r="K33" s="108">
        <v>0.152</v>
      </c>
      <c r="L33" s="302" t="str">
        <f t="shared" si="0"/>
        <v>II A</v>
      </c>
      <c r="M33" s="110" t="s">
        <v>952</v>
      </c>
      <c r="N33" s="283"/>
      <c r="O33" s="284">
        <v>55.64</v>
      </c>
    </row>
    <row r="34" spans="1:15" s="256" customFormat="1" ht="16.5" customHeight="1">
      <c r="A34" s="251">
        <v>26</v>
      </c>
      <c r="B34" s="252">
        <v>72</v>
      </c>
      <c r="C34" s="253" t="s">
        <v>500</v>
      </c>
      <c r="D34" s="254" t="s">
        <v>972</v>
      </c>
      <c r="E34" s="280" t="s">
        <v>973</v>
      </c>
      <c r="F34" s="155" t="s">
        <v>46</v>
      </c>
      <c r="G34" s="155" t="s">
        <v>89</v>
      </c>
      <c r="H34" s="155" t="s">
        <v>974</v>
      </c>
      <c r="I34" s="56"/>
      <c r="J34" s="281">
        <v>0.0006435185185185185</v>
      </c>
      <c r="K34" s="108">
        <v>0.176</v>
      </c>
      <c r="L34" s="302" t="str">
        <f t="shared" si="0"/>
        <v>II A</v>
      </c>
      <c r="M34" s="110" t="s">
        <v>975</v>
      </c>
      <c r="N34" s="283"/>
      <c r="O34" s="284">
        <v>55.29</v>
      </c>
    </row>
    <row r="35" spans="1:15" s="256" customFormat="1" ht="16.5" customHeight="1">
      <c r="A35" s="251">
        <v>27</v>
      </c>
      <c r="B35" s="252">
        <v>100</v>
      </c>
      <c r="C35" s="253" t="s">
        <v>422</v>
      </c>
      <c r="D35" s="254" t="s">
        <v>953</v>
      </c>
      <c r="E35" s="280" t="s">
        <v>954</v>
      </c>
      <c r="F35" s="155" t="s">
        <v>955</v>
      </c>
      <c r="G35" s="155" t="s">
        <v>383</v>
      </c>
      <c r="H35" s="155" t="s">
        <v>384</v>
      </c>
      <c r="I35" s="56"/>
      <c r="J35" s="281">
        <v>0.0006472222222222223</v>
      </c>
      <c r="K35" s="108">
        <v>0.253</v>
      </c>
      <c r="L35" s="302" t="str">
        <f t="shared" si="0"/>
        <v>II A</v>
      </c>
      <c r="M35" s="110" t="s">
        <v>385</v>
      </c>
      <c r="N35" s="283"/>
      <c r="O35" s="284">
        <v>55.44</v>
      </c>
    </row>
    <row r="36" spans="1:18" ht="15.75" customHeight="1">
      <c r="A36" s="238" t="s">
        <v>938</v>
      </c>
      <c r="B36" s="239"/>
      <c r="C36" s="29"/>
      <c r="D36" s="29"/>
      <c r="F36" s="240"/>
      <c r="G36" s="237"/>
      <c r="H36" s="237"/>
      <c r="P36" s="32"/>
      <c r="Q36" s="32"/>
      <c r="R36" s="32"/>
    </row>
    <row r="37" spans="1:18" ht="13.5" customHeight="1">
      <c r="A37" s="303" t="s">
        <v>1056</v>
      </c>
      <c r="C37" s="29"/>
      <c r="D37" s="29"/>
      <c r="F37" s="237"/>
      <c r="G37" s="237"/>
      <c r="H37" s="237"/>
      <c r="P37" s="32"/>
      <c r="Q37" s="32"/>
      <c r="R37" s="32"/>
    </row>
    <row r="38" spans="1:18" s="181" customFormat="1" ht="12.75" customHeight="1">
      <c r="A38" s="245" t="s">
        <v>68</v>
      </c>
      <c r="B38" s="246" t="s">
        <v>69</v>
      </c>
      <c r="C38" s="247" t="s">
        <v>70</v>
      </c>
      <c r="D38" s="248" t="s">
        <v>71</v>
      </c>
      <c r="E38" s="169" t="s">
        <v>72</v>
      </c>
      <c r="F38" s="249" t="s">
        <v>73</v>
      </c>
      <c r="G38" s="250" t="s">
        <v>74</v>
      </c>
      <c r="H38" s="249" t="s">
        <v>75</v>
      </c>
      <c r="I38" s="95" t="s">
        <v>76</v>
      </c>
      <c r="J38" s="96" t="s">
        <v>346</v>
      </c>
      <c r="K38" s="134" t="s">
        <v>128</v>
      </c>
      <c r="L38" s="133" t="s">
        <v>130</v>
      </c>
      <c r="M38" s="215" t="s">
        <v>85</v>
      </c>
      <c r="N38" s="244"/>
      <c r="O38" s="277"/>
      <c r="P38" s="32"/>
      <c r="Q38" s="32"/>
      <c r="R38" s="32"/>
    </row>
    <row r="39" spans="1:15" s="256" customFormat="1" ht="16.5" customHeight="1">
      <c r="A39" s="251">
        <v>28</v>
      </c>
      <c r="B39" s="252">
        <v>39</v>
      </c>
      <c r="C39" s="253" t="s">
        <v>500</v>
      </c>
      <c r="D39" s="254" t="s">
        <v>940</v>
      </c>
      <c r="E39" s="280" t="s">
        <v>941</v>
      </c>
      <c r="F39" s="155" t="s">
        <v>2</v>
      </c>
      <c r="G39" s="155" t="s">
        <v>122</v>
      </c>
      <c r="H39" s="155"/>
      <c r="I39" s="56"/>
      <c r="J39" s="281">
        <v>0.0006649305555555557</v>
      </c>
      <c r="K39" s="108">
        <v>0.186</v>
      </c>
      <c r="L39" s="302" t="str">
        <f t="shared" si="0"/>
        <v>III A</v>
      </c>
      <c r="M39" s="110" t="s">
        <v>679</v>
      </c>
      <c r="N39" s="283"/>
      <c r="O39" s="284">
        <v>57.9</v>
      </c>
    </row>
    <row r="40" spans="1:15" s="256" customFormat="1" ht="16.5" customHeight="1">
      <c r="A40" s="251">
        <v>29</v>
      </c>
      <c r="B40" s="252">
        <v>58</v>
      </c>
      <c r="C40" s="253" t="s">
        <v>956</v>
      </c>
      <c r="D40" s="254" t="s">
        <v>957</v>
      </c>
      <c r="E40" s="280">
        <v>34427</v>
      </c>
      <c r="F40" s="155" t="s">
        <v>54</v>
      </c>
      <c r="G40" s="155" t="s">
        <v>151</v>
      </c>
      <c r="H40" s="155"/>
      <c r="I40" s="56"/>
      <c r="J40" s="281">
        <v>0.0006825231481481481</v>
      </c>
      <c r="K40" s="108">
        <v>0.229</v>
      </c>
      <c r="L40" s="302" t="str">
        <f t="shared" si="0"/>
        <v>III A</v>
      </c>
      <c r="M40" s="110" t="s">
        <v>608</v>
      </c>
      <c r="N40" s="283"/>
      <c r="O40" s="284" t="s">
        <v>958</v>
      </c>
    </row>
    <row r="41" spans="1:17" s="256" customFormat="1" ht="16.5" customHeight="1">
      <c r="A41" s="251">
        <v>30</v>
      </c>
      <c r="B41" s="252">
        <v>115</v>
      </c>
      <c r="C41" s="253" t="s">
        <v>942</v>
      </c>
      <c r="D41" s="254" t="s">
        <v>943</v>
      </c>
      <c r="E41" s="280" t="s">
        <v>944</v>
      </c>
      <c r="F41" s="155" t="s">
        <v>389</v>
      </c>
      <c r="G41" s="155" t="s">
        <v>107</v>
      </c>
      <c r="H41" s="155" t="s">
        <v>108</v>
      </c>
      <c r="I41" s="56"/>
      <c r="J41" s="227">
        <v>0.0006996527777777778</v>
      </c>
      <c r="K41" s="108">
        <v>0.195</v>
      </c>
      <c r="L41" s="302">
        <f t="shared" si="0"/>
      </c>
      <c r="M41" s="110" t="s">
        <v>372</v>
      </c>
      <c r="N41" s="283"/>
      <c r="O41" s="284" t="s">
        <v>945</v>
      </c>
      <c r="Q41" s="285"/>
    </row>
    <row r="42" spans="1:15" s="256" customFormat="1" ht="16.5" customHeight="1">
      <c r="A42" s="251">
        <v>31</v>
      </c>
      <c r="B42" s="252">
        <v>78</v>
      </c>
      <c r="C42" s="253" t="s">
        <v>279</v>
      </c>
      <c r="D42" s="254" t="s">
        <v>946</v>
      </c>
      <c r="E42" s="280" t="s">
        <v>947</v>
      </c>
      <c r="F42" s="155" t="s">
        <v>51</v>
      </c>
      <c r="G42" s="155" t="s">
        <v>393</v>
      </c>
      <c r="H42" s="155" t="s">
        <v>778</v>
      </c>
      <c r="I42" s="56"/>
      <c r="J42" s="227">
        <v>0.0007100694444444445</v>
      </c>
      <c r="K42" s="108">
        <v>0.212</v>
      </c>
      <c r="L42" s="282">
        <f t="shared" si="0"/>
      </c>
      <c r="M42" s="110" t="s">
        <v>779</v>
      </c>
      <c r="N42" s="283"/>
      <c r="O42" s="284" t="s">
        <v>948</v>
      </c>
    </row>
    <row r="43" spans="1:15" s="256" customFormat="1" ht="16.5" customHeight="1">
      <c r="A43" s="251">
        <v>32</v>
      </c>
      <c r="B43" s="252">
        <v>79</v>
      </c>
      <c r="C43" s="253" t="s">
        <v>959</v>
      </c>
      <c r="D43" s="254" t="s">
        <v>946</v>
      </c>
      <c r="E43" s="280" t="s">
        <v>960</v>
      </c>
      <c r="F43" s="155" t="s">
        <v>961</v>
      </c>
      <c r="G43" s="155" t="s">
        <v>393</v>
      </c>
      <c r="H43" s="155" t="s">
        <v>778</v>
      </c>
      <c r="I43" s="56" t="s">
        <v>163</v>
      </c>
      <c r="J43" s="227">
        <v>0.0007525462962962962</v>
      </c>
      <c r="K43" s="108">
        <v>0.172</v>
      </c>
      <c r="L43" s="282">
        <f t="shared" si="0"/>
      </c>
      <c r="M43" s="110" t="s">
        <v>779</v>
      </c>
      <c r="N43" s="283"/>
      <c r="O43" s="284" t="s">
        <v>962</v>
      </c>
    </row>
    <row r="44" spans="1:15" s="256" customFormat="1" ht="16.5" customHeight="1">
      <c r="A44" s="251"/>
      <c r="B44" s="252">
        <v>16</v>
      </c>
      <c r="C44" s="253" t="s">
        <v>1039</v>
      </c>
      <c r="D44" s="254" t="s">
        <v>1040</v>
      </c>
      <c r="E44" s="280" t="s">
        <v>1041</v>
      </c>
      <c r="F44" s="155" t="s">
        <v>162</v>
      </c>
      <c r="G44" s="155"/>
      <c r="H44" s="155"/>
      <c r="I44" s="56" t="s">
        <v>163</v>
      </c>
      <c r="J44" s="164" t="s">
        <v>880</v>
      </c>
      <c r="K44" s="108">
        <v>0.208</v>
      </c>
      <c r="L44" s="282">
        <f t="shared" si="0"/>
      </c>
      <c r="M44" s="110" t="s">
        <v>1042</v>
      </c>
      <c r="N44" s="283"/>
      <c r="O44" s="284">
        <v>51.11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4">
      <selection activeCell="H29" sqref="H29"/>
    </sheetView>
  </sheetViews>
  <sheetFormatPr defaultColWidth="12.140625" defaultRowHeight="12.75"/>
  <cols>
    <col min="1" max="1" width="4.8515625" style="79" customWidth="1"/>
    <col min="2" max="2" width="4.140625" style="26" customWidth="1"/>
    <col min="3" max="3" width="9.421875" style="113" customWidth="1"/>
    <col min="4" max="4" width="15.57421875" style="113" customWidth="1"/>
    <col min="5" max="5" width="10.421875" style="26" customWidth="1"/>
    <col min="6" max="6" width="15.57421875" style="79" customWidth="1"/>
    <col min="7" max="7" width="9.28125" style="79" customWidth="1"/>
    <col min="8" max="8" width="13.00390625" style="79" customWidth="1"/>
    <col min="9" max="9" width="6.28125" style="28" customWidth="1"/>
    <col min="10" max="10" width="8.57421875" style="29" customWidth="1"/>
    <col min="11" max="11" width="5.421875" style="29" customWidth="1"/>
    <col min="12" max="12" width="23.7109375" style="125" customWidth="1"/>
    <col min="13" max="13" width="7.57421875" style="75" hidden="1" customWidth="1"/>
    <col min="14" max="14" width="31.57421875" style="114" customWidth="1"/>
    <col min="15" max="15" width="17.00390625" style="114" customWidth="1"/>
    <col min="16" max="16" width="23.57421875" style="33" customWidth="1"/>
    <col min="17" max="17" width="15.57421875" style="33" customWidth="1"/>
    <col min="18" max="18" width="13.00390625" style="33" customWidth="1"/>
    <col min="19" max="19" width="50.28125" style="34" customWidth="1"/>
    <col min="20" max="16384" width="12.140625" style="33" customWidth="1"/>
  </cols>
  <sheetData>
    <row r="1" spans="1:16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124"/>
      <c r="N1" s="76"/>
      <c r="O1" s="76"/>
      <c r="P1" s="76"/>
    </row>
    <row r="2" spans="1:16" ht="15" customHeight="1">
      <c r="A2" s="7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124"/>
      <c r="N2" s="76"/>
      <c r="O2" s="76"/>
      <c r="P2" s="76"/>
    </row>
    <row r="3" spans="3:16" ht="3.75" customHeight="1">
      <c r="C3" s="26"/>
      <c r="D3" s="26"/>
      <c r="E3" s="159">
        <v>1.1574074074074073E-05</v>
      </c>
      <c r="F3" s="27"/>
      <c r="G3" s="27"/>
      <c r="H3" s="27"/>
      <c r="N3" s="76"/>
      <c r="O3" s="76"/>
      <c r="P3" s="76"/>
    </row>
    <row r="4" spans="1:16" ht="15.75" customHeight="1">
      <c r="A4" s="80" t="s">
        <v>623</v>
      </c>
      <c r="B4" s="81"/>
      <c r="C4" s="26"/>
      <c r="D4" s="26"/>
      <c r="F4" s="82"/>
      <c r="G4" s="27"/>
      <c r="H4" s="27"/>
      <c r="N4" s="76"/>
      <c r="O4" s="76"/>
      <c r="P4" s="76"/>
    </row>
    <row r="5" spans="3:16" ht="3.75" customHeight="1">
      <c r="C5" s="26"/>
      <c r="D5" s="26"/>
      <c r="F5" s="27"/>
      <c r="G5" s="27"/>
      <c r="H5" s="27"/>
      <c r="N5" s="76"/>
      <c r="O5" s="76"/>
      <c r="P5" s="76"/>
    </row>
    <row r="6" spans="1:16" ht="14.25" customHeight="1">
      <c r="A6" s="83"/>
      <c r="B6" s="84"/>
      <c r="C6" s="85" t="s">
        <v>77</v>
      </c>
      <c r="D6" s="86" t="s">
        <v>126</v>
      </c>
      <c r="E6" s="87"/>
      <c r="F6" s="27"/>
      <c r="G6" s="27"/>
      <c r="H6" s="27"/>
      <c r="N6" s="76"/>
      <c r="O6" s="76"/>
      <c r="P6" s="76"/>
    </row>
    <row r="7" spans="1:16" ht="3" customHeight="1">
      <c r="A7" s="27"/>
      <c r="C7" s="26"/>
      <c r="D7" s="26"/>
      <c r="F7" s="27"/>
      <c r="G7" s="27"/>
      <c r="H7" s="27"/>
      <c r="N7" s="76"/>
      <c r="O7" s="76"/>
      <c r="P7" s="76"/>
    </row>
    <row r="8" spans="1:16" s="34" customFormat="1" ht="12.75" customHeight="1">
      <c r="A8" s="88" t="s">
        <v>624</v>
      </c>
      <c r="B8" s="126" t="s">
        <v>69</v>
      </c>
      <c r="C8" s="127" t="s">
        <v>70</v>
      </c>
      <c r="D8" s="128" t="s">
        <v>71</v>
      </c>
      <c r="E8" s="129" t="s">
        <v>72</v>
      </c>
      <c r="F8" s="130" t="s">
        <v>73</v>
      </c>
      <c r="G8" s="131" t="s">
        <v>74</v>
      </c>
      <c r="H8" s="130" t="s">
        <v>75</v>
      </c>
      <c r="I8" s="95" t="s">
        <v>76</v>
      </c>
      <c r="J8" s="96" t="s">
        <v>346</v>
      </c>
      <c r="K8" s="133" t="s">
        <v>130</v>
      </c>
      <c r="L8" s="135" t="s">
        <v>85</v>
      </c>
      <c r="M8" s="75"/>
      <c r="N8" s="76"/>
      <c r="O8" s="76"/>
      <c r="P8" s="76"/>
    </row>
    <row r="9" spans="1:13" s="112" customFormat="1" ht="16.5" customHeight="1">
      <c r="A9" s="162">
        <v>1</v>
      </c>
      <c r="B9" s="100">
        <v>50</v>
      </c>
      <c r="C9" s="101" t="s">
        <v>369</v>
      </c>
      <c r="D9" s="102" t="s">
        <v>625</v>
      </c>
      <c r="E9" s="103" t="s">
        <v>626</v>
      </c>
      <c r="F9" s="105" t="s">
        <v>48</v>
      </c>
      <c r="G9" s="105" t="s">
        <v>174</v>
      </c>
      <c r="H9" s="105" t="s">
        <v>446</v>
      </c>
      <c r="I9" s="56">
        <f>IF(ISBLANK(J9),"",TRUNC(0.0569*((J9/$E$3)-264)^2))</f>
        <v>708</v>
      </c>
      <c r="J9" s="227">
        <v>0.0017644675925925926</v>
      </c>
      <c r="K9" s="219" t="str">
        <f>IF(ISBLANK(J9),"",IF(J9&gt;0.00202546296296296,"",IF(J9&lt;=0.00143518518518519,"TSM",IF(J9&lt;=0.00148148148148148,"SM",IF(J9&lt;=0.0015625,"KSM",IF(J9&lt;=0.00166666666666667,"I A",IF(J9&lt;=0.00181712962962963,"II A",IF(J9&lt;=0.00202546296296296,"III A"))))))))</f>
        <v>II A</v>
      </c>
      <c r="L9" s="104" t="s">
        <v>627</v>
      </c>
      <c r="M9" s="138" t="s">
        <v>628</v>
      </c>
    </row>
    <row r="10" spans="1:13" s="112" customFormat="1" ht="16.5" customHeight="1">
      <c r="A10" s="162">
        <v>2</v>
      </c>
      <c r="B10" s="100">
        <v>106</v>
      </c>
      <c r="C10" s="101" t="s">
        <v>196</v>
      </c>
      <c r="D10" s="102" t="s">
        <v>629</v>
      </c>
      <c r="E10" s="103" t="s">
        <v>630</v>
      </c>
      <c r="F10" s="105" t="s">
        <v>631</v>
      </c>
      <c r="G10" s="105" t="s">
        <v>383</v>
      </c>
      <c r="H10" s="105" t="s">
        <v>632</v>
      </c>
      <c r="I10" s="56">
        <f>IF(ISBLANK(J10),"",TRUNC(0.0569*((J10/$E$3)-264)^2))</f>
        <v>682</v>
      </c>
      <c r="J10" s="227">
        <v>0.0017875</v>
      </c>
      <c r="K10" s="219" t="str">
        <f>IF(ISBLANK(J10),"",IF(J10&gt;0.00202546296296296,"",IF(J10&lt;=0.00143518518518519,"TSM",IF(J10&lt;=0.00148148148148148,"SM",IF(J10&lt;=0.0015625,"KSM",IF(J10&lt;=0.00166666666666667,"I A",IF(J10&lt;=0.00181712962962963,"II A",IF(J10&lt;=0.00202546296296296,"III A"))))))))</f>
        <v>II A</v>
      </c>
      <c r="L10" s="104" t="s">
        <v>633</v>
      </c>
      <c r="M10" s="138" t="s">
        <v>634</v>
      </c>
    </row>
    <row r="11" spans="1:13" s="112" customFormat="1" ht="16.5" customHeight="1">
      <c r="A11" s="162">
        <v>3</v>
      </c>
      <c r="B11" s="100">
        <v>120</v>
      </c>
      <c r="C11" s="101" t="s">
        <v>363</v>
      </c>
      <c r="D11" s="102" t="s">
        <v>635</v>
      </c>
      <c r="E11" s="103" t="s">
        <v>636</v>
      </c>
      <c r="F11" s="105" t="s">
        <v>389</v>
      </c>
      <c r="G11" s="105" t="s">
        <v>107</v>
      </c>
      <c r="H11" s="105" t="s">
        <v>108</v>
      </c>
      <c r="I11" s="56">
        <f>IF(ISBLANK(J11),"",TRUNC(0.0569*((J11/$E$3)-264)^2))</f>
        <v>637</v>
      </c>
      <c r="J11" s="227">
        <v>0.0018306712962962962</v>
      </c>
      <c r="K11" s="219" t="str">
        <f>IF(ISBLANK(J11),"",IF(J11&gt;0.00202546296296296,"",IF(J11&lt;=0.00143518518518519,"TSM",IF(J11&lt;=0.00148148148148148,"SM",IF(J11&lt;=0.0015625,"KSM",IF(J11&lt;=0.00166666666666667,"I A",IF(J11&lt;=0.00181712962962963,"II A",IF(J11&lt;=0.00202546296296296,"III A"))))))))</f>
        <v>III A</v>
      </c>
      <c r="L11" s="104" t="s">
        <v>372</v>
      </c>
      <c r="M11" s="138" t="s">
        <v>637</v>
      </c>
    </row>
    <row r="12" spans="1:13" s="112" customFormat="1" ht="16.5" customHeight="1">
      <c r="A12" s="162">
        <v>4</v>
      </c>
      <c r="B12" s="100">
        <v>51</v>
      </c>
      <c r="C12" s="101" t="s">
        <v>638</v>
      </c>
      <c r="D12" s="102" t="s">
        <v>639</v>
      </c>
      <c r="E12" s="103" t="s">
        <v>640</v>
      </c>
      <c r="F12" s="105" t="s">
        <v>48</v>
      </c>
      <c r="G12" s="105" t="s">
        <v>174</v>
      </c>
      <c r="H12" s="105" t="s">
        <v>446</v>
      </c>
      <c r="I12" s="56">
        <f>IF(ISBLANK(J12),"",TRUNC(0.0569*((J12/$E$3)-264)^2))</f>
        <v>569</v>
      </c>
      <c r="J12" s="227">
        <v>0.0018978009259259258</v>
      </c>
      <c r="K12" s="219" t="str">
        <f>IF(ISBLANK(J12),"",IF(J12&gt;0.00202546296296296,"",IF(J12&lt;=0.00143518518518519,"TSM",IF(J12&lt;=0.00148148148148148,"SM",IF(J12&lt;=0.0015625,"KSM",IF(J12&lt;=0.00166666666666667,"I A",IF(J12&lt;=0.00181712962962963,"II A",IF(J12&lt;=0.00202546296296296,"III A"))))))))</f>
        <v>III A</v>
      </c>
      <c r="L12" s="104" t="s">
        <v>447</v>
      </c>
      <c r="M12" s="138" t="s">
        <v>641</v>
      </c>
    </row>
    <row r="13" spans="1:13" s="112" customFormat="1" ht="16.5" customHeight="1">
      <c r="A13" s="162">
        <v>6</v>
      </c>
      <c r="B13" s="100">
        <v>48</v>
      </c>
      <c r="C13" s="101" t="s">
        <v>328</v>
      </c>
      <c r="D13" s="102" t="s">
        <v>642</v>
      </c>
      <c r="E13" s="103" t="s">
        <v>643</v>
      </c>
      <c r="F13" s="105" t="s">
        <v>43</v>
      </c>
      <c r="G13" s="105"/>
      <c r="H13" s="105" t="s">
        <v>144</v>
      </c>
      <c r="I13" s="56">
        <f>IF(ISBLANK(J13),"",TRUNC(0.0569*((J13/$E$3)-264)^2))</f>
        <v>521</v>
      </c>
      <c r="J13" s="227">
        <v>0.0019475694444444445</v>
      </c>
      <c r="K13" s="219" t="str">
        <f>IF(ISBLANK(J13),"",IF(J13&gt;0.00202546296296296,"",IF(J13&lt;=0.00143518518518519,"TSM",IF(J13&lt;=0.00148148148148148,"SM",IF(J13&lt;=0.0015625,"KSM",IF(J13&lt;=0.00166666666666667,"I A",IF(J13&lt;=0.00181712962962963,"II A",IF(J13&lt;=0.00202546296296296,"III A"))))))))</f>
        <v>III A</v>
      </c>
      <c r="L13" s="104" t="s">
        <v>644</v>
      </c>
      <c r="M13" s="138" t="s">
        <v>645</v>
      </c>
    </row>
    <row r="14" spans="3:16" ht="3.75" customHeight="1">
      <c r="C14" s="26"/>
      <c r="D14" s="26"/>
      <c r="F14" s="27"/>
      <c r="G14" s="27"/>
      <c r="H14" s="27"/>
      <c r="N14" s="76"/>
      <c r="O14" s="76"/>
      <c r="P14" s="76"/>
    </row>
    <row r="15" spans="1:16" ht="14.25" customHeight="1">
      <c r="A15" s="83"/>
      <c r="B15" s="84"/>
      <c r="C15" s="85" t="s">
        <v>78</v>
      </c>
      <c r="D15" s="86" t="s">
        <v>126</v>
      </c>
      <c r="E15" s="87"/>
      <c r="F15" s="27"/>
      <c r="G15" s="27"/>
      <c r="H15" s="27"/>
      <c r="N15" s="76"/>
      <c r="O15" s="76"/>
      <c r="P15" s="76"/>
    </row>
    <row r="16" spans="1:16" ht="3" customHeight="1">
      <c r="A16" s="27"/>
      <c r="C16" s="26"/>
      <c r="D16" s="26"/>
      <c r="F16" s="27"/>
      <c r="G16" s="27"/>
      <c r="H16" s="27"/>
      <c r="N16" s="76"/>
      <c r="O16" s="76"/>
      <c r="P16" s="76"/>
    </row>
    <row r="17" spans="1:16" s="34" customFormat="1" ht="12.75" customHeight="1">
      <c r="A17" s="88" t="s">
        <v>624</v>
      </c>
      <c r="B17" s="126" t="s">
        <v>69</v>
      </c>
      <c r="C17" s="127" t="s">
        <v>70</v>
      </c>
      <c r="D17" s="128" t="s">
        <v>71</v>
      </c>
      <c r="E17" s="129" t="s">
        <v>72</v>
      </c>
      <c r="F17" s="130" t="s">
        <v>73</v>
      </c>
      <c r="G17" s="131" t="s">
        <v>74</v>
      </c>
      <c r="H17" s="130" t="s">
        <v>75</v>
      </c>
      <c r="I17" s="95" t="s">
        <v>76</v>
      </c>
      <c r="J17" s="96" t="s">
        <v>346</v>
      </c>
      <c r="K17" s="133" t="s">
        <v>130</v>
      </c>
      <c r="L17" s="135" t="s">
        <v>85</v>
      </c>
      <c r="M17" s="75"/>
      <c r="N17" s="76"/>
      <c r="O17" s="76"/>
      <c r="P17" s="76"/>
    </row>
    <row r="18" spans="1:13" s="112" customFormat="1" ht="16.5" customHeight="1">
      <c r="A18" s="162">
        <v>1</v>
      </c>
      <c r="B18" s="100">
        <v>133</v>
      </c>
      <c r="C18" s="101" t="s">
        <v>646</v>
      </c>
      <c r="D18" s="102" t="s">
        <v>647</v>
      </c>
      <c r="E18" s="103" t="s">
        <v>248</v>
      </c>
      <c r="F18" s="105" t="s">
        <v>2</v>
      </c>
      <c r="G18" s="105" t="s">
        <v>377</v>
      </c>
      <c r="H18" s="105" t="s">
        <v>355</v>
      </c>
      <c r="I18" s="56">
        <f aca="true" t="shared" si="0" ref="I18:I24">IF(ISBLANK(J18),"",TRUNC(0.0569*((J18/$E$3)-264)^2))</f>
        <v>838</v>
      </c>
      <c r="J18" s="227">
        <v>0.001650810185185185</v>
      </c>
      <c r="K18" s="219" t="str">
        <f aca="true" t="shared" si="1" ref="K18:K24">IF(ISBLANK(J18),"",IF(J18&gt;0.00202546296296296,"",IF(J18&lt;=0.00143518518518519,"TSM",IF(J18&lt;=0.00148148148148148,"SM",IF(J18&lt;=0.0015625,"KSM",IF(J18&lt;=0.00166666666666667,"I A",IF(J18&lt;=0.00181712962962963,"II A",IF(J18&lt;=0.00202546296296296,"III A"))))))))</f>
        <v>I A</v>
      </c>
      <c r="L18" s="104" t="s">
        <v>648</v>
      </c>
      <c r="M18" s="138" t="s">
        <v>649</v>
      </c>
    </row>
    <row r="19" spans="1:13" s="112" customFormat="1" ht="16.5" customHeight="1">
      <c r="A19" s="162">
        <v>2</v>
      </c>
      <c r="B19" s="100">
        <v>140</v>
      </c>
      <c r="C19" s="101" t="s">
        <v>369</v>
      </c>
      <c r="D19" s="102" t="s">
        <v>650</v>
      </c>
      <c r="E19" s="103" t="s">
        <v>651</v>
      </c>
      <c r="F19" s="105" t="s">
        <v>2</v>
      </c>
      <c r="G19" s="105" t="s">
        <v>122</v>
      </c>
      <c r="H19" s="105" t="s">
        <v>123</v>
      </c>
      <c r="I19" s="56">
        <f t="shared" si="0"/>
        <v>808</v>
      </c>
      <c r="J19" s="227">
        <v>0.0016756944444444447</v>
      </c>
      <c r="K19" s="219" t="str">
        <f t="shared" si="1"/>
        <v>II A</v>
      </c>
      <c r="L19" s="104" t="s">
        <v>652</v>
      </c>
      <c r="M19" s="138" t="s">
        <v>653</v>
      </c>
    </row>
    <row r="20" spans="1:13" s="112" customFormat="1" ht="16.5" customHeight="1">
      <c r="A20" s="162">
        <v>3</v>
      </c>
      <c r="B20" s="100">
        <v>63</v>
      </c>
      <c r="C20" s="101" t="s">
        <v>654</v>
      </c>
      <c r="D20" s="102" t="s">
        <v>655</v>
      </c>
      <c r="E20" s="103" t="s">
        <v>656</v>
      </c>
      <c r="F20" s="105" t="s">
        <v>657</v>
      </c>
      <c r="G20" s="105" t="s">
        <v>383</v>
      </c>
      <c r="H20" s="105" t="s">
        <v>621</v>
      </c>
      <c r="I20" s="56">
        <f t="shared" si="0"/>
        <v>799</v>
      </c>
      <c r="J20" s="227">
        <v>0.0016834490740740742</v>
      </c>
      <c r="K20" s="219" t="str">
        <f t="shared" si="1"/>
        <v>II A</v>
      </c>
      <c r="L20" s="104" t="s">
        <v>658</v>
      </c>
      <c r="M20" s="228" t="s">
        <v>659</v>
      </c>
    </row>
    <row r="21" spans="1:13" s="112" customFormat="1" ht="16.5" customHeight="1">
      <c r="A21" s="162">
        <v>4</v>
      </c>
      <c r="B21" s="100">
        <v>134</v>
      </c>
      <c r="C21" s="101" t="s">
        <v>660</v>
      </c>
      <c r="D21" s="102" t="s">
        <v>661</v>
      </c>
      <c r="E21" s="103" t="s">
        <v>662</v>
      </c>
      <c r="F21" s="105" t="s">
        <v>2</v>
      </c>
      <c r="G21" s="105" t="s">
        <v>663</v>
      </c>
      <c r="H21" s="105" t="s">
        <v>355</v>
      </c>
      <c r="I21" s="56">
        <f t="shared" si="0"/>
        <v>785</v>
      </c>
      <c r="J21" s="227">
        <v>0.0016958333333333333</v>
      </c>
      <c r="K21" s="219" t="str">
        <f t="shared" si="1"/>
        <v>II A</v>
      </c>
      <c r="L21" s="104" t="s">
        <v>664</v>
      </c>
      <c r="M21" s="138" t="s">
        <v>665</v>
      </c>
    </row>
    <row r="22" spans="1:13" s="112" customFormat="1" ht="16.5" customHeight="1">
      <c r="A22" s="162">
        <v>5</v>
      </c>
      <c r="B22" s="100">
        <v>57</v>
      </c>
      <c r="C22" s="101" t="s">
        <v>666</v>
      </c>
      <c r="D22" s="102" t="s">
        <v>667</v>
      </c>
      <c r="E22" s="103" t="s">
        <v>668</v>
      </c>
      <c r="F22" s="105" t="s">
        <v>59</v>
      </c>
      <c r="G22" s="105" t="s">
        <v>393</v>
      </c>
      <c r="H22" s="105"/>
      <c r="I22" s="56">
        <f t="shared" si="0"/>
        <v>725</v>
      </c>
      <c r="J22" s="227">
        <v>0.0017488425925925926</v>
      </c>
      <c r="K22" s="219" t="str">
        <f t="shared" si="1"/>
        <v>II A</v>
      </c>
      <c r="L22" s="104" t="s">
        <v>394</v>
      </c>
      <c r="M22" s="138" t="s">
        <v>669</v>
      </c>
    </row>
    <row r="23" spans="1:13" s="112" customFormat="1" ht="16.5" customHeight="1">
      <c r="A23" s="162">
        <v>6</v>
      </c>
      <c r="B23" s="100">
        <v>56</v>
      </c>
      <c r="C23" s="101" t="s">
        <v>638</v>
      </c>
      <c r="D23" s="102" t="s">
        <v>670</v>
      </c>
      <c r="E23" s="103" t="s">
        <v>671</v>
      </c>
      <c r="F23" s="105" t="s">
        <v>59</v>
      </c>
      <c r="G23" s="105" t="s">
        <v>393</v>
      </c>
      <c r="H23" s="105"/>
      <c r="I23" s="56">
        <f t="shared" si="0"/>
        <v>690</v>
      </c>
      <c r="J23" s="227">
        <v>0.0017800925925925927</v>
      </c>
      <c r="K23" s="219" t="str">
        <f t="shared" si="1"/>
        <v>II A</v>
      </c>
      <c r="L23" s="104" t="s">
        <v>394</v>
      </c>
      <c r="M23" s="138" t="s">
        <v>672</v>
      </c>
    </row>
    <row r="24" spans="1:13" s="112" customFormat="1" ht="16.5" customHeight="1">
      <c r="A24" s="162">
        <v>7</v>
      </c>
      <c r="B24" s="100">
        <v>119</v>
      </c>
      <c r="C24" s="101" t="s">
        <v>230</v>
      </c>
      <c r="D24" s="102" t="s">
        <v>673</v>
      </c>
      <c r="E24" s="103" t="s">
        <v>674</v>
      </c>
      <c r="F24" s="105" t="s">
        <v>389</v>
      </c>
      <c r="G24" s="105" t="s">
        <v>107</v>
      </c>
      <c r="H24" s="105" t="s">
        <v>108</v>
      </c>
      <c r="I24" s="56">
        <f t="shared" si="0"/>
        <v>683</v>
      </c>
      <c r="J24" s="227">
        <v>0.001786574074074074</v>
      </c>
      <c r="K24" s="219" t="str">
        <f t="shared" si="1"/>
        <v>II A</v>
      </c>
      <c r="L24" s="104" t="s">
        <v>675</v>
      </c>
      <c r="M24" s="138" t="s">
        <v>676</v>
      </c>
    </row>
    <row r="25" spans="3:16" ht="3.75" customHeight="1">
      <c r="C25" s="26"/>
      <c r="D25" s="26"/>
      <c r="F25" s="27"/>
      <c r="G25" s="27"/>
      <c r="H25" s="27"/>
      <c r="N25" s="76"/>
      <c r="O25" s="76"/>
      <c r="P25" s="76"/>
    </row>
    <row r="26" spans="1:16" ht="14.25" customHeight="1">
      <c r="A26" s="83"/>
      <c r="B26" s="84"/>
      <c r="C26" s="85" t="s">
        <v>79</v>
      </c>
      <c r="D26" s="86" t="s">
        <v>126</v>
      </c>
      <c r="E26" s="87"/>
      <c r="F26" s="27"/>
      <c r="G26" s="27"/>
      <c r="H26" s="27"/>
      <c r="N26" s="76"/>
      <c r="O26" s="76"/>
      <c r="P26" s="76"/>
    </row>
    <row r="27" spans="1:16" ht="3" customHeight="1">
      <c r="A27" s="27"/>
      <c r="C27" s="26"/>
      <c r="D27" s="26"/>
      <c r="F27" s="27"/>
      <c r="G27" s="27"/>
      <c r="H27" s="27"/>
      <c r="N27" s="76"/>
      <c r="O27" s="76"/>
      <c r="P27" s="76"/>
    </row>
    <row r="28" spans="1:16" s="34" customFormat="1" ht="12.75" customHeight="1">
      <c r="A28" s="88" t="s">
        <v>624</v>
      </c>
      <c r="B28" s="126" t="s">
        <v>69</v>
      </c>
      <c r="C28" s="127" t="s">
        <v>70</v>
      </c>
      <c r="D28" s="128" t="s">
        <v>71</v>
      </c>
      <c r="E28" s="129" t="s">
        <v>72</v>
      </c>
      <c r="F28" s="130" t="s">
        <v>73</v>
      </c>
      <c r="G28" s="131" t="s">
        <v>74</v>
      </c>
      <c r="H28" s="130" t="s">
        <v>75</v>
      </c>
      <c r="I28" s="95" t="s">
        <v>76</v>
      </c>
      <c r="J28" s="96" t="s">
        <v>346</v>
      </c>
      <c r="K28" s="133" t="s">
        <v>130</v>
      </c>
      <c r="L28" s="135" t="s">
        <v>85</v>
      </c>
      <c r="M28" s="75"/>
      <c r="N28" s="76"/>
      <c r="O28" s="76"/>
      <c r="P28" s="76"/>
    </row>
    <row r="29" spans="1:13" s="112" customFormat="1" ht="16.5" customHeight="1">
      <c r="A29" s="162">
        <v>1</v>
      </c>
      <c r="B29" s="100">
        <v>73</v>
      </c>
      <c r="C29" s="101" t="s">
        <v>660</v>
      </c>
      <c r="D29" s="102" t="s">
        <v>677</v>
      </c>
      <c r="E29" s="103" t="s">
        <v>678</v>
      </c>
      <c r="F29" s="105" t="s">
        <v>2</v>
      </c>
      <c r="G29" s="105" t="s">
        <v>122</v>
      </c>
      <c r="H29" s="105"/>
      <c r="I29" s="56">
        <f aca="true" t="shared" si="2" ref="I29:I35">IF(ISBLANK(J29),"",TRUNC(0.0569*((J29/$E$3)-264)^2))</f>
        <v>940</v>
      </c>
      <c r="J29" s="227">
        <v>0.0015678240740740741</v>
      </c>
      <c r="K29" s="219" t="str">
        <f aca="true" t="shared" si="3" ref="K29:K35">IF(ISBLANK(J29),"",IF(J29&gt;0.00202546296296296,"",IF(J29&lt;=0.00143518518518519,"TSM",IF(J29&lt;=0.00148148148148148,"SM",IF(J29&lt;=0.0015625,"KSM",IF(J29&lt;=0.00166666666666667,"I A",IF(J29&lt;=0.00181712962962963,"II A",IF(J29&lt;=0.00202546296296296,"III A"))))))))</f>
        <v>I A</v>
      </c>
      <c r="L29" s="104" t="s">
        <v>679</v>
      </c>
      <c r="M29" s="138" t="s">
        <v>680</v>
      </c>
    </row>
    <row r="30" spans="1:13" s="112" customFormat="1" ht="16.5" customHeight="1">
      <c r="A30" s="162">
        <v>2</v>
      </c>
      <c r="B30" s="100">
        <v>108</v>
      </c>
      <c r="C30" s="101" t="s">
        <v>166</v>
      </c>
      <c r="D30" s="102" t="s">
        <v>149</v>
      </c>
      <c r="E30" s="103" t="s">
        <v>681</v>
      </c>
      <c r="F30" s="105" t="s">
        <v>682</v>
      </c>
      <c r="G30" s="105" t="s">
        <v>383</v>
      </c>
      <c r="H30" s="105" t="s">
        <v>175</v>
      </c>
      <c r="I30" s="56">
        <f t="shared" si="2"/>
        <v>921</v>
      </c>
      <c r="J30" s="227">
        <v>0.0015829861111111112</v>
      </c>
      <c r="K30" s="219" t="str">
        <f t="shared" si="3"/>
        <v>I A</v>
      </c>
      <c r="L30" s="104" t="s">
        <v>683</v>
      </c>
      <c r="M30" s="138" t="s">
        <v>684</v>
      </c>
    </row>
    <row r="31" spans="1:13" s="112" customFormat="1" ht="16.5" customHeight="1">
      <c r="A31" s="162">
        <v>3</v>
      </c>
      <c r="B31" s="100">
        <v>68</v>
      </c>
      <c r="C31" s="101" t="s">
        <v>685</v>
      </c>
      <c r="D31" s="102" t="s">
        <v>686</v>
      </c>
      <c r="E31" s="103" t="s">
        <v>687</v>
      </c>
      <c r="F31" s="105" t="s">
        <v>2</v>
      </c>
      <c r="G31" s="105" t="s">
        <v>122</v>
      </c>
      <c r="H31" s="105" t="s">
        <v>1345</v>
      </c>
      <c r="I31" s="56">
        <f t="shared" si="2"/>
        <v>920</v>
      </c>
      <c r="J31" s="227">
        <v>0.0015832175925925927</v>
      </c>
      <c r="K31" s="219" t="str">
        <f t="shared" si="3"/>
        <v>I A</v>
      </c>
      <c r="L31" s="104" t="s">
        <v>688</v>
      </c>
      <c r="M31" s="138" t="s">
        <v>689</v>
      </c>
    </row>
    <row r="32" spans="1:13" s="112" customFormat="1" ht="16.5" customHeight="1">
      <c r="A32" s="162">
        <v>4</v>
      </c>
      <c r="B32" s="100">
        <v>78</v>
      </c>
      <c r="C32" s="101" t="s">
        <v>594</v>
      </c>
      <c r="D32" s="102" t="s">
        <v>690</v>
      </c>
      <c r="E32" s="103" t="s">
        <v>691</v>
      </c>
      <c r="F32" s="105" t="s">
        <v>692</v>
      </c>
      <c r="G32" s="105" t="s">
        <v>151</v>
      </c>
      <c r="H32" s="105" t="s">
        <v>169</v>
      </c>
      <c r="I32" s="56">
        <f t="shared" si="2"/>
        <v>908</v>
      </c>
      <c r="J32" s="227">
        <v>0.0015934027777777778</v>
      </c>
      <c r="K32" s="219" t="str">
        <f t="shared" si="3"/>
        <v>I A</v>
      </c>
      <c r="L32" s="104" t="s">
        <v>170</v>
      </c>
      <c r="M32" s="138" t="s">
        <v>693</v>
      </c>
    </row>
    <row r="33" spans="1:13" s="112" customFormat="1" ht="16.5" customHeight="1">
      <c r="A33" s="162">
        <v>5</v>
      </c>
      <c r="B33" s="100">
        <v>107</v>
      </c>
      <c r="C33" s="101" t="s">
        <v>136</v>
      </c>
      <c r="D33" s="102" t="s">
        <v>694</v>
      </c>
      <c r="E33" s="103" t="s">
        <v>695</v>
      </c>
      <c r="F33" s="105" t="s">
        <v>631</v>
      </c>
      <c r="G33" s="105" t="s">
        <v>383</v>
      </c>
      <c r="H33" s="105" t="s">
        <v>632</v>
      </c>
      <c r="I33" s="56">
        <f t="shared" si="2"/>
        <v>847</v>
      </c>
      <c r="J33" s="227">
        <v>0.0016434027777777777</v>
      </c>
      <c r="K33" s="219" t="str">
        <f t="shared" si="3"/>
        <v>I A</v>
      </c>
      <c r="L33" s="104" t="s">
        <v>633</v>
      </c>
      <c r="M33" s="138" t="s">
        <v>696</v>
      </c>
    </row>
    <row r="34" spans="1:13" s="112" customFormat="1" ht="16.5" customHeight="1">
      <c r="A34" s="162">
        <v>6</v>
      </c>
      <c r="B34" s="100">
        <v>82</v>
      </c>
      <c r="C34" s="101" t="s">
        <v>697</v>
      </c>
      <c r="D34" s="102" t="s">
        <v>698</v>
      </c>
      <c r="E34" s="103" t="s">
        <v>699</v>
      </c>
      <c r="F34" s="105" t="s">
        <v>54</v>
      </c>
      <c r="G34" s="105" t="s">
        <v>151</v>
      </c>
      <c r="H34" s="105" t="s">
        <v>619</v>
      </c>
      <c r="I34" s="56">
        <f t="shared" si="2"/>
        <v>786</v>
      </c>
      <c r="J34" s="227">
        <v>0.0016951388888888886</v>
      </c>
      <c r="K34" s="219" t="str">
        <f t="shared" si="3"/>
        <v>II A</v>
      </c>
      <c r="L34" s="104" t="s">
        <v>700</v>
      </c>
      <c r="M34" s="138" t="s">
        <v>701</v>
      </c>
    </row>
    <row r="35" spans="1:13" s="112" customFormat="1" ht="16.5" customHeight="1">
      <c r="A35" s="162">
        <v>7</v>
      </c>
      <c r="B35" s="100">
        <v>122</v>
      </c>
      <c r="C35" s="101" t="s">
        <v>702</v>
      </c>
      <c r="D35" s="102" t="s">
        <v>703</v>
      </c>
      <c r="E35" s="103" t="s">
        <v>704</v>
      </c>
      <c r="F35" s="105" t="s">
        <v>45</v>
      </c>
      <c r="G35" s="105" t="s">
        <v>107</v>
      </c>
      <c r="H35" s="105" t="s">
        <v>108</v>
      </c>
      <c r="I35" s="56">
        <f t="shared" si="2"/>
        <v>715</v>
      </c>
      <c r="J35" s="227">
        <v>0.0017577546296296297</v>
      </c>
      <c r="K35" s="219" t="str">
        <f t="shared" si="3"/>
        <v>II A</v>
      </c>
      <c r="L35" s="104" t="s">
        <v>372</v>
      </c>
      <c r="M35" s="138" t="s">
        <v>705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8515625" style="0" customWidth="1"/>
    <col min="2" max="2" width="3.28125" style="0" customWidth="1"/>
    <col min="3" max="3" width="47.8515625" style="0" customWidth="1"/>
    <col min="4" max="4" width="7.00390625" style="0" customWidth="1"/>
    <col min="5" max="5" width="4.140625" style="0" customWidth="1"/>
    <col min="6" max="6" width="5.8515625" style="0" customWidth="1"/>
    <col min="7" max="7" width="3.28125" style="0" customWidth="1"/>
    <col min="8" max="8" width="51.00390625" style="0" customWidth="1"/>
    <col min="9" max="9" width="7.00390625" style="0" customWidth="1"/>
    <col min="10" max="10" width="4.140625" style="0" customWidth="1"/>
    <col min="11" max="11" width="3.28125" style="0" customWidth="1"/>
    <col min="12" max="12" width="13.7109375" style="0" bestFit="1" customWidth="1"/>
    <col min="13" max="13" width="6.7109375" style="0" customWidth="1"/>
    <col min="14" max="14" width="4.140625" style="0" customWidth="1"/>
  </cols>
  <sheetData>
    <row r="1" spans="2:14" ht="15.75">
      <c r="B1" s="334"/>
      <c r="C1" s="334"/>
      <c r="D1" s="7" t="s">
        <v>5</v>
      </c>
      <c r="E1" s="334"/>
      <c r="F1" s="334"/>
      <c r="G1" s="334"/>
      <c r="H1" s="334"/>
      <c r="I1" s="7"/>
      <c r="J1" s="334"/>
      <c r="K1" s="334"/>
      <c r="L1" s="334"/>
      <c r="M1" s="334"/>
      <c r="N1" s="334"/>
    </row>
    <row r="2" spans="2:14" ht="6.75" customHeight="1">
      <c r="B2" s="334"/>
      <c r="C2" s="338"/>
      <c r="D2" s="337"/>
      <c r="E2" s="334"/>
      <c r="F2" s="334"/>
      <c r="G2" s="334"/>
      <c r="H2" s="338"/>
      <c r="I2" s="337"/>
      <c r="J2" s="334"/>
      <c r="K2" s="334"/>
      <c r="L2" s="334"/>
      <c r="M2" s="334"/>
      <c r="N2" s="334"/>
    </row>
    <row r="3" spans="2:10" ht="15.75">
      <c r="B3" s="334"/>
      <c r="C3" s="338" t="s">
        <v>6</v>
      </c>
      <c r="D3" s="337"/>
      <c r="E3" s="334"/>
      <c r="F3" s="334"/>
      <c r="G3" s="334"/>
      <c r="H3" s="338" t="s">
        <v>7</v>
      </c>
      <c r="I3" s="337"/>
      <c r="J3" s="334"/>
    </row>
    <row r="4" spans="2:10" ht="6" customHeight="1">
      <c r="B4" s="334"/>
      <c r="C4" s="334"/>
      <c r="D4" s="337"/>
      <c r="E4" s="334"/>
      <c r="F4" s="334"/>
      <c r="G4" s="334"/>
      <c r="H4" s="334"/>
      <c r="I4" s="337"/>
      <c r="J4" s="334"/>
    </row>
    <row r="5" spans="2:10" ht="15.75">
      <c r="B5" s="338" t="s">
        <v>77</v>
      </c>
      <c r="C5" s="336" t="s">
        <v>8</v>
      </c>
      <c r="D5" s="331">
        <v>10475</v>
      </c>
      <c r="E5" s="334" t="s">
        <v>9</v>
      </c>
      <c r="F5" s="334"/>
      <c r="G5" s="338" t="s">
        <v>77</v>
      </c>
      <c r="H5" s="336" t="s">
        <v>12</v>
      </c>
      <c r="I5" s="335">
        <v>4095</v>
      </c>
      <c r="J5" s="334" t="s">
        <v>9</v>
      </c>
    </row>
    <row r="6" spans="2:10" ht="15.75">
      <c r="B6" s="338" t="s">
        <v>78</v>
      </c>
      <c r="C6" s="336" t="s">
        <v>15</v>
      </c>
      <c r="D6" s="331">
        <v>9563</v>
      </c>
      <c r="E6" s="334" t="s">
        <v>9</v>
      </c>
      <c r="F6" s="334"/>
      <c r="G6" s="338" t="s">
        <v>78</v>
      </c>
      <c r="H6" s="336" t="s">
        <v>30</v>
      </c>
      <c r="I6" s="335">
        <v>3540</v>
      </c>
      <c r="J6" s="334" t="s">
        <v>9</v>
      </c>
    </row>
    <row r="7" spans="2:10" ht="15.75">
      <c r="B7" s="338" t="s">
        <v>79</v>
      </c>
      <c r="C7" s="336" t="s">
        <v>11</v>
      </c>
      <c r="D7" s="331">
        <v>8520</v>
      </c>
      <c r="E7" s="334" t="s">
        <v>9</v>
      </c>
      <c r="F7" s="334"/>
      <c r="G7" s="338" t="s">
        <v>79</v>
      </c>
      <c r="H7" s="336" t="s">
        <v>18</v>
      </c>
      <c r="I7" s="335">
        <v>3532</v>
      </c>
      <c r="J7" s="334" t="s">
        <v>9</v>
      </c>
    </row>
    <row r="8" spans="2:10" ht="15.75">
      <c r="B8" s="338" t="s">
        <v>556</v>
      </c>
      <c r="C8" s="336" t="s">
        <v>19</v>
      </c>
      <c r="D8" s="331">
        <v>7528</v>
      </c>
      <c r="E8" s="334" t="s">
        <v>9</v>
      </c>
      <c r="F8" s="334"/>
      <c r="G8" s="338" t="s">
        <v>556</v>
      </c>
      <c r="H8" s="336" t="s">
        <v>24</v>
      </c>
      <c r="I8" s="335">
        <v>3039</v>
      </c>
      <c r="J8" s="334" t="s">
        <v>9</v>
      </c>
    </row>
    <row r="9" spans="2:10" ht="15.75">
      <c r="B9" s="338" t="s">
        <v>81</v>
      </c>
      <c r="C9" s="336" t="s">
        <v>23</v>
      </c>
      <c r="D9" s="331">
        <v>7301</v>
      </c>
      <c r="E9" s="334" t="s">
        <v>9</v>
      </c>
      <c r="F9" s="334"/>
      <c r="G9" s="338" t="s">
        <v>81</v>
      </c>
      <c r="H9" s="336" t="s">
        <v>22</v>
      </c>
      <c r="I9" s="335">
        <v>2562</v>
      </c>
      <c r="J9" s="334" t="s">
        <v>9</v>
      </c>
    </row>
    <row r="10" spans="2:10" ht="15.75">
      <c r="B10" s="338" t="s">
        <v>82</v>
      </c>
      <c r="C10" s="336" t="s">
        <v>31</v>
      </c>
      <c r="D10" s="331">
        <v>6222</v>
      </c>
      <c r="E10" s="334" t="s">
        <v>9</v>
      </c>
      <c r="F10" s="334"/>
      <c r="G10" s="338" t="s">
        <v>82</v>
      </c>
      <c r="H10" s="336" t="s">
        <v>28</v>
      </c>
      <c r="I10" s="335">
        <v>2048</v>
      </c>
      <c r="J10" s="334" t="s">
        <v>9</v>
      </c>
    </row>
    <row r="11" spans="2:10" ht="15.75">
      <c r="B11" s="338" t="s">
        <v>570</v>
      </c>
      <c r="C11" s="336" t="s">
        <v>25</v>
      </c>
      <c r="D11" s="331">
        <v>6202</v>
      </c>
      <c r="E11" s="334" t="s">
        <v>9</v>
      </c>
      <c r="F11" s="334"/>
      <c r="G11" s="338" t="s">
        <v>570</v>
      </c>
      <c r="H11" s="336" t="s">
        <v>36</v>
      </c>
      <c r="I11" s="335">
        <v>1820</v>
      </c>
      <c r="J11" s="334" t="s">
        <v>9</v>
      </c>
    </row>
    <row r="12" spans="2:10" ht="15.75">
      <c r="B12" s="338" t="s">
        <v>1022</v>
      </c>
      <c r="C12" s="336" t="s">
        <v>27</v>
      </c>
      <c r="D12" s="331">
        <v>5120</v>
      </c>
      <c r="E12" s="334" t="s">
        <v>9</v>
      </c>
      <c r="F12" s="334"/>
      <c r="G12" s="338" t="s">
        <v>1022</v>
      </c>
      <c r="H12" s="336" t="s">
        <v>38</v>
      </c>
      <c r="I12" s="335">
        <v>1798</v>
      </c>
      <c r="J12" s="334" t="s">
        <v>9</v>
      </c>
    </row>
    <row r="13" spans="2:14" ht="15.75">
      <c r="B13" s="338" t="s">
        <v>1032</v>
      </c>
      <c r="C13" s="336" t="s">
        <v>29</v>
      </c>
      <c r="D13" s="333">
        <v>4189</v>
      </c>
      <c r="E13" s="334" t="s">
        <v>9</v>
      </c>
      <c r="F13" s="334"/>
      <c r="G13" s="338" t="s">
        <v>1032</v>
      </c>
      <c r="H13" s="336" t="s">
        <v>32</v>
      </c>
      <c r="I13" s="335">
        <v>1652</v>
      </c>
      <c r="J13" s="334" t="s">
        <v>9</v>
      </c>
      <c r="K13" s="338"/>
      <c r="L13" s="334"/>
      <c r="M13" s="337"/>
      <c r="N13" s="334"/>
    </row>
    <row r="14" spans="2:11" ht="15.75">
      <c r="B14" s="338" t="s">
        <v>1043</v>
      </c>
      <c r="C14" s="336" t="s">
        <v>39</v>
      </c>
      <c r="D14" s="333">
        <v>3386</v>
      </c>
      <c r="E14" s="334" t="s">
        <v>9</v>
      </c>
      <c r="F14" s="334"/>
      <c r="G14" s="338" t="s">
        <v>1043</v>
      </c>
      <c r="H14" s="336" t="s">
        <v>14</v>
      </c>
      <c r="I14" s="335">
        <v>1646</v>
      </c>
      <c r="J14" s="334" t="s">
        <v>9</v>
      </c>
      <c r="K14" s="338"/>
    </row>
    <row r="15" spans="2:11" ht="15.75">
      <c r="B15" s="338" t="s">
        <v>1335</v>
      </c>
      <c r="C15" s="336" t="s">
        <v>40</v>
      </c>
      <c r="D15" s="331">
        <v>3362</v>
      </c>
      <c r="E15" s="334" t="s">
        <v>9</v>
      </c>
      <c r="F15" s="334"/>
      <c r="G15" s="338" t="s">
        <v>1335</v>
      </c>
      <c r="H15" s="336" t="s">
        <v>20</v>
      </c>
      <c r="I15" s="335">
        <v>959</v>
      </c>
      <c r="J15" s="334" t="s">
        <v>9</v>
      </c>
      <c r="K15" s="338"/>
    </row>
    <row r="16" spans="2:11" ht="15.75">
      <c r="B16" s="338" t="s">
        <v>1336</v>
      </c>
      <c r="C16" s="336" t="s">
        <v>41</v>
      </c>
      <c r="D16" s="331">
        <v>2633</v>
      </c>
      <c r="E16" s="334" t="s">
        <v>9</v>
      </c>
      <c r="F16" s="334"/>
      <c r="G16" s="338" t="s">
        <v>1336</v>
      </c>
      <c r="H16" s="336" t="s">
        <v>34</v>
      </c>
      <c r="I16" s="335">
        <v>876</v>
      </c>
      <c r="J16" s="334" t="s">
        <v>9</v>
      </c>
      <c r="K16" s="338"/>
    </row>
    <row r="17" spans="2:11" ht="15.75">
      <c r="B17" s="338" t="s">
        <v>1291</v>
      </c>
      <c r="C17" s="336" t="s">
        <v>13</v>
      </c>
      <c r="D17" s="331">
        <v>2585</v>
      </c>
      <c r="E17" s="334" t="s">
        <v>9</v>
      </c>
      <c r="F17" s="334"/>
      <c r="G17" s="338" t="s">
        <v>1291</v>
      </c>
      <c r="H17" s="336" t="s">
        <v>16</v>
      </c>
      <c r="I17" s="335">
        <v>851</v>
      </c>
      <c r="J17" s="334" t="s">
        <v>9</v>
      </c>
      <c r="K17" s="338"/>
    </row>
    <row r="18" spans="2:11" ht="15.75">
      <c r="B18" s="338" t="s">
        <v>1292</v>
      </c>
      <c r="C18" s="336" t="s">
        <v>37</v>
      </c>
      <c r="D18" s="331">
        <v>1875</v>
      </c>
      <c r="E18" s="334" t="s">
        <v>9</v>
      </c>
      <c r="F18" s="334"/>
      <c r="G18" s="338"/>
      <c r="H18" s="336" t="s">
        <v>10</v>
      </c>
      <c r="I18" s="335">
        <v>0</v>
      </c>
      <c r="J18" s="334" t="s">
        <v>9</v>
      </c>
      <c r="K18" s="338"/>
    </row>
    <row r="19" spans="2:11" ht="15.75">
      <c r="B19" s="338" t="s">
        <v>1293</v>
      </c>
      <c r="C19" s="336" t="s">
        <v>35</v>
      </c>
      <c r="D19" s="331">
        <v>1715</v>
      </c>
      <c r="E19" s="334" t="s">
        <v>9</v>
      </c>
      <c r="F19" s="334"/>
      <c r="G19" s="338"/>
      <c r="H19" s="336" t="s">
        <v>26</v>
      </c>
      <c r="I19" s="335">
        <v>0</v>
      </c>
      <c r="J19" s="334" t="s">
        <v>9</v>
      </c>
      <c r="K19" s="338"/>
    </row>
    <row r="20" spans="2:11" ht="15.75">
      <c r="B20" s="338" t="s">
        <v>1294</v>
      </c>
      <c r="C20" s="336" t="s">
        <v>33</v>
      </c>
      <c r="D20" s="331">
        <v>1539</v>
      </c>
      <c r="E20" s="334" t="s">
        <v>9</v>
      </c>
      <c r="F20" s="334"/>
      <c r="H20" s="336" t="s">
        <v>1342</v>
      </c>
      <c r="I20" s="332">
        <v>0</v>
      </c>
      <c r="J20" s="334" t="s">
        <v>9</v>
      </c>
      <c r="K20" s="338"/>
    </row>
    <row r="21" spans="3:11" ht="15.75">
      <c r="C21" s="336" t="s">
        <v>17</v>
      </c>
      <c r="D21" s="331">
        <v>0</v>
      </c>
      <c r="E21" s="334" t="s">
        <v>9</v>
      </c>
      <c r="F21" s="334"/>
      <c r="K21" s="338"/>
    </row>
    <row r="22" spans="2:14" ht="15.75">
      <c r="B22" s="334"/>
      <c r="C22" s="336" t="s">
        <v>21</v>
      </c>
      <c r="D22" s="331">
        <v>0</v>
      </c>
      <c r="E22" s="334" t="s">
        <v>9</v>
      </c>
      <c r="F22" s="334"/>
      <c r="H22" s="338" t="s">
        <v>42</v>
      </c>
      <c r="I22" s="337"/>
      <c r="J22" s="334"/>
      <c r="K22" s="338"/>
      <c r="L22" s="334"/>
      <c r="M22" s="337"/>
      <c r="N22" s="334"/>
    </row>
    <row r="23" spans="2:14" ht="15.75">
      <c r="B23" s="334"/>
      <c r="D23" s="334"/>
      <c r="E23" s="334"/>
      <c r="F23" s="334"/>
      <c r="G23" s="8">
        <v>1</v>
      </c>
      <c r="H23" s="336" t="s">
        <v>53</v>
      </c>
      <c r="I23" s="333">
        <v>3821</v>
      </c>
      <c r="J23" s="334" t="s">
        <v>9</v>
      </c>
      <c r="K23" s="338"/>
      <c r="L23" s="334"/>
      <c r="M23" s="337"/>
      <c r="N23" s="334"/>
    </row>
    <row r="24" spans="2:14" ht="15.75">
      <c r="B24" s="338"/>
      <c r="C24" s="338" t="s">
        <v>44</v>
      </c>
      <c r="D24" s="337"/>
      <c r="E24" s="334"/>
      <c r="F24" s="334"/>
      <c r="G24" s="8">
        <v>2</v>
      </c>
      <c r="H24" s="336" t="s">
        <v>47</v>
      </c>
      <c r="I24" s="331">
        <v>3386</v>
      </c>
      <c r="J24" s="334" t="s">
        <v>9</v>
      </c>
      <c r="K24" s="338"/>
      <c r="L24" s="334"/>
      <c r="M24" s="337"/>
      <c r="N24" s="334"/>
    </row>
    <row r="25" spans="2:14" ht="15.75">
      <c r="B25" s="338" t="s">
        <v>77</v>
      </c>
      <c r="C25" s="334" t="s">
        <v>46</v>
      </c>
      <c r="D25" s="337" t="s">
        <v>1344</v>
      </c>
      <c r="E25" s="334" t="s">
        <v>9</v>
      </c>
      <c r="F25" s="334"/>
      <c r="G25" s="8">
        <v>3</v>
      </c>
      <c r="H25" s="336" t="s">
        <v>45</v>
      </c>
      <c r="I25" s="331">
        <v>2570</v>
      </c>
      <c r="J25" s="334" t="s">
        <v>9</v>
      </c>
      <c r="K25" s="338"/>
      <c r="L25" s="334"/>
      <c r="M25" s="337"/>
      <c r="N25" s="334"/>
    </row>
    <row r="26" spans="2:14" ht="15.75">
      <c r="B26" s="338" t="s">
        <v>78</v>
      </c>
      <c r="C26" s="334" t="s">
        <v>2</v>
      </c>
      <c r="D26" s="337" t="s">
        <v>1337</v>
      </c>
      <c r="E26" s="334" t="s">
        <v>9</v>
      </c>
      <c r="F26" s="334"/>
      <c r="G26" s="8">
        <v>4</v>
      </c>
      <c r="H26" s="336" t="s">
        <v>43</v>
      </c>
      <c r="I26" s="331">
        <v>2478</v>
      </c>
      <c r="J26" s="334" t="s">
        <v>9</v>
      </c>
      <c r="K26" s="334"/>
      <c r="L26" s="334"/>
      <c r="M26" s="334"/>
      <c r="N26" s="334"/>
    </row>
    <row r="27" spans="2:14" ht="15.75">
      <c r="B27" s="338"/>
      <c r="C27" s="334"/>
      <c r="D27" s="337"/>
      <c r="E27" s="334"/>
      <c r="F27" s="334"/>
      <c r="G27" s="8">
        <v>5</v>
      </c>
      <c r="H27" s="336" t="s">
        <v>48</v>
      </c>
      <c r="I27" s="333">
        <v>2048</v>
      </c>
      <c r="J27" s="334" t="s">
        <v>9</v>
      </c>
      <c r="K27" s="334"/>
      <c r="L27" s="334"/>
      <c r="M27" s="334"/>
      <c r="N27" s="334"/>
    </row>
    <row r="28" spans="2:14" ht="15.75">
      <c r="B28" s="338"/>
      <c r="C28" s="338" t="s">
        <v>50</v>
      </c>
      <c r="D28" s="337"/>
      <c r="E28" s="334"/>
      <c r="F28" s="334"/>
      <c r="G28" s="8">
        <v>6</v>
      </c>
      <c r="H28" s="336" t="s">
        <v>51</v>
      </c>
      <c r="I28" s="331">
        <v>1844</v>
      </c>
      <c r="J28" s="334" t="s">
        <v>9</v>
      </c>
      <c r="K28" s="334"/>
      <c r="L28" s="334"/>
      <c r="M28" s="334"/>
      <c r="N28" s="334"/>
    </row>
    <row r="29" spans="2:14" ht="15.75">
      <c r="B29" s="338" t="s">
        <v>77</v>
      </c>
      <c r="C29" s="334" t="s">
        <v>52</v>
      </c>
      <c r="D29" s="337" t="s">
        <v>1338</v>
      </c>
      <c r="E29" s="334" t="s">
        <v>9</v>
      </c>
      <c r="F29" s="334"/>
      <c r="G29" s="8">
        <v>7</v>
      </c>
      <c r="H29" s="336" t="s">
        <v>60</v>
      </c>
      <c r="I29" s="335">
        <v>1798</v>
      </c>
      <c r="J29" s="334" t="s">
        <v>9</v>
      </c>
      <c r="K29" s="334"/>
      <c r="L29" s="334"/>
      <c r="M29" s="334"/>
      <c r="N29" s="334"/>
    </row>
    <row r="30" spans="2:14" ht="15.75">
      <c r="B30" s="338" t="s">
        <v>78</v>
      </c>
      <c r="C30" s="334" t="s">
        <v>54</v>
      </c>
      <c r="D30" s="337" t="s">
        <v>1339</v>
      </c>
      <c r="E30" s="334" t="s">
        <v>9</v>
      </c>
      <c r="F30" s="334"/>
      <c r="G30" s="8">
        <v>8</v>
      </c>
      <c r="H30" s="336" t="s">
        <v>57</v>
      </c>
      <c r="I30" s="333">
        <v>1749</v>
      </c>
      <c r="J30" s="334" t="s">
        <v>9</v>
      </c>
      <c r="K30" s="334"/>
      <c r="L30" s="334"/>
      <c r="M30" s="334"/>
      <c r="N30" s="334"/>
    </row>
    <row r="31" spans="2:14" ht="15.75">
      <c r="B31" s="338" t="s">
        <v>79</v>
      </c>
      <c r="C31" s="334" t="s">
        <v>56</v>
      </c>
      <c r="D31" s="337" t="s">
        <v>1340</v>
      </c>
      <c r="E31" s="334" t="s">
        <v>9</v>
      </c>
      <c r="F31" s="334"/>
      <c r="G31" s="8">
        <v>9</v>
      </c>
      <c r="H31" s="336" t="s">
        <v>55</v>
      </c>
      <c r="I31" s="331">
        <v>979</v>
      </c>
      <c r="J31" s="334" t="s">
        <v>9</v>
      </c>
      <c r="K31" s="334"/>
      <c r="L31" s="334"/>
      <c r="M31" s="334"/>
      <c r="N31" s="334"/>
    </row>
    <row r="32" spans="2:10" ht="15.75">
      <c r="B32" s="338" t="s">
        <v>556</v>
      </c>
      <c r="C32" s="334" t="s">
        <v>58</v>
      </c>
      <c r="D32" s="337" t="s">
        <v>1341</v>
      </c>
      <c r="E32" s="334" t="s">
        <v>9</v>
      </c>
      <c r="G32" s="8">
        <v>10</v>
      </c>
      <c r="H32" s="336" t="s">
        <v>49</v>
      </c>
      <c r="I32" s="331">
        <v>895</v>
      </c>
      <c r="J32" s="334" t="s">
        <v>9</v>
      </c>
    </row>
    <row r="33" spans="2:10" ht="15.75">
      <c r="B33" s="338"/>
      <c r="C33" s="334"/>
      <c r="D33" s="337"/>
      <c r="E33" s="334"/>
      <c r="G33" s="8">
        <v>11</v>
      </c>
      <c r="H33" s="336" t="s">
        <v>63</v>
      </c>
      <c r="I33" s="335">
        <v>855</v>
      </c>
      <c r="J33" s="334" t="s">
        <v>9</v>
      </c>
    </row>
    <row r="34" spans="2:10" ht="15.75">
      <c r="B34" s="338"/>
      <c r="C34" s="334"/>
      <c r="D34" s="337"/>
      <c r="E34" s="334"/>
      <c r="G34" s="8"/>
      <c r="H34" s="336" t="s">
        <v>59</v>
      </c>
      <c r="I34" s="331">
        <v>0</v>
      </c>
      <c r="J34" s="334" t="s">
        <v>9</v>
      </c>
    </row>
    <row r="35" spans="2:10" ht="15.75">
      <c r="B35" s="338"/>
      <c r="C35" s="334"/>
      <c r="D35" s="337"/>
      <c r="E35" s="334"/>
      <c r="G35" s="8"/>
      <c r="H35" s="336" t="s">
        <v>61</v>
      </c>
      <c r="I35" s="335">
        <v>0</v>
      </c>
      <c r="J35" s="334" t="s">
        <v>9</v>
      </c>
    </row>
    <row r="36" spans="2:10" ht="15.75">
      <c r="B36" s="338"/>
      <c r="C36" s="334"/>
      <c r="D36" s="337"/>
      <c r="E36" s="334"/>
      <c r="G36" s="8"/>
      <c r="H36" s="336" t="s">
        <v>62</v>
      </c>
      <c r="I36" s="335">
        <v>0</v>
      </c>
      <c r="J36" s="334" t="s">
        <v>9</v>
      </c>
    </row>
  </sheetData>
  <sheetProtection/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18" sqref="G18"/>
    </sheetView>
  </sheetViews>
  <sheetFormatPr defaultColWidth="12.140625" defaultRowHeight="12.75"/>
  <cols>
    <col min="1" max="1" width="4.8515625" style="236" customWidth="1"/>
    <col min="2" max="2" width="4.140625" style="29" customWidth="1"/>
    <col min="3" max="3" width="9.421875" style="214" customWidth="1"/>
    <col min="4" max="4" width="15.57421875" style="214" customWidth="1"/>
    <col min="5" max="5" width="10.421875" style="29" customWidth="1"/>
    <col min="6" max="6" width="15.57421875" style="236" customWidth="1"/>
    <col min="7" max="7" width="9.28125" style="236" customWidth="1"/>
    <col min="8" max="8" width="13.00390625" style="236" customWidth="1"/>
    <col min="9" max="9" width="6.28125" style="28" customWidth="1"/>
    <col min="10" max="10" width="8.57421875" style="29" customWidth="1"/>
    <col min="11" max="11" width="5.421875" style="29" customWidth="1"/>
    <col min="12" max="12" width="23.7109375" style="30" customWidth="1"/>
    <col min="13" max="13" width="7.57421875" style="232" hidden="1" customWidth="1"/>
    <col min="14" max="14" width="31.57421875" style="258" customWidth="1"/>
    <col min="15" max="15" width="17.00390625" style="258" customWidth="1"/>
    <col min="16" max="16" width="23.57421875" style="233" customWidth="1"/>
    <col min="17" max="17" width="15.57421875" style="233" customWidth="1"/>
    <col min="18" max="18" width="13.00390625" style="233" customWidth="1"/>
    <col min="19" max="19" width="50.28125" style="181" customWidth="1"/>
    <col min="20" max="16384" width="12.140625" style="233" customWidth="1"/>
  </cols>
  <sheetData>
    <row r="1" spans="1:16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4"/>
      <c r="N1" s="32"/>
      <c r="O1" s="32"/>
      <c r="P1" s="32"/>
    </row>
    <row r="2" spans="1:16" ht="1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4"/>
      <c r="N2" s="32"/>
      <c r="O2" s="32"/>
      <c r="P2" s="32"/>
    </row>
    <row r="3" spans="3:16" ht="3.75" customHeight="1">
      <c r="C3" s="29"/>
      <c r="D3" s="29"/>
      <c r="E3" s="29">
        <v>1.1574074074074073E-05</v>
      </c>
      <c r="F3" s="237"/>
      <c r="G3" s="237"/>
      <c r="H3" s="237"/>
      <c r="N3" s="32"/>
      <c r="O3" s="32"/>
      <c r="P3" s="32"/>
    </row>
    <row r="4" spans="1:16" ht="15.75" customHeight="1">
      <c r="A4" s="238" t="s">
        <v>623</v>
      </c>
      <c r="B4" s="239"/>
      <c r="C4" s="29"/>
      <c r="D4" s="29"/>
      <c r="F4" s="240"/>
      <c r="G4" s="237"/>
      <c r="H4" s="237"/>
      <c r="N4" s="32"/>
      <c r="O4" s="32"/>
      <c r="P4" s="32"/>
    </row>
    <row r="5" spans="3:16" ht="3.75" customHeight="1">
      <c r="C5" s="29"/>
      <c r="D5" s="29"/>
      <c r="F5" s="237"/>
      <c r="G5" s="237"/>
      <c r="H5" s="237"/>
      <c r="N5" s="32"/>
      <c r="O5" s="32"/>
      <c r="P5" s="32"/>
    </row>
    <row r="6" spans="1:16" ht="14.25" customHeight="1">
      <c r="A6" s="241"/>
      <c r="B6" s="242"/>
      <c r="C6" s="243"/>
      <c r="D6" s="168" t="s">
        <v>208</v>
      </c>
      <c r="E6" s="244"/>
      <c r="F6" s="237"/>
      <c r="G6" s="237"/>
      <c r="H6" s="237"/>
      <c r="N6" s="32"/>
      <c r="O6" s="32"/>
      <c r="P6" s="32"/>
    </row>
    <row r="7" spans="1:16" ht="3" customHeight="1">
      <c r="A7" s="237"/>
      <c r="C7" s="29"/>
      <c r="D7" s="29"/>
      <c r="F7" s="237"/>
      <c r="G7" s="237"/>
      <c r="H7" s="237"/>
      <c r="N7" s="32"/>
      <c r="O7" s="32"/>
      <c r="P7" s="32"/>
    </row>
    <row r="8" spans="1:16" s="181" customFormat="1" ht="12.75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95" t="s">
        <v>76</v>
      </c>
      <c r="J8" s="96" t="s">
        <v>346</v>
      </c>
      <c r="K8" s="133" t="s">
        <v>130</v>
      </c>
      <c r="L8" s="215" t="s">
        <v>85</v>
      </c>
      <c r="M8" s="232"/>
      <c r="N8" s="32"/>
      <c r="O8" s="32"/>
      <c r="P8" s="32"/>
    </row>
    <row r="9" spans="1:13" s="256" customFormat="1" ht="16.5" customHeight="1">
      <c r="A9" s="251">
        <v>1</v>
      </c>
      <c r="B9" s="252">
        <v>73</v>
      </c>
      <c r="C9" s="253" t="s">
        <v>660</v>
      </c>
      <c r="D9" s="254" t="s">
        <v>677</v>
      </c>
      <c r="E9" s="218" t="s">
        <v>678</v>
      </c>
      <c r="F9" s="155" t="s">
        <v>2</v>
      </c>
      <c r="G9" s="155" t="s">
        <v>122</v>
      </c>
      <c r="H9" s="155"/>
      <c r="I9" s="56">
        <f aca="true" t="shared" si="0" ref="I9:I16">IF(ISBLANK(J9),"",TRUNC(0.0569*((J9/$E$3)-264)^2))</f>
        <v>940</v>
      </c>
      <c r="J9" s="227">
        <v>0.0015678240740740741</v>
      </c>
      <c r="K9" s="219" t="str">
        <f aca="true" t="shared" si="1" ref="K9:K27">IF(ISBLANK(J9),"",IF(J9&gt;0.00202546296296296,"",IF(J9&lt;=0.00143518518518519,"TSM",IF(J9&lt;=0.00148148148148148,"SM",IF(J9&lt;=0.0015625,"KSM",IF(J9&lt;=0.00166666666666667,"I A",IF(J9&lt;=0.00181712962962963,"II A",IF(J9&lt;=0.00202546296296296,"III A"))))))))</f>
        <v>I A</v>
      </c>
      <c r="L9" s="110" t="s">
        <v>679</v>
      </c>
      <c r="M9" s="255" t="s">
        <v>680</v>
      </c>
    </row>
    <row r="10" spans="1:13" s="256" customFormat="1" ht="16.5" customHeight="1">
      <c r="A10" s="251">
        <v>2</v>
      </c>
      <c r="B10" s="252">
        <v>108</v>
      </c>
      <c r="C10" s="253" t="s">
        <v>166</v>
      </c>
      <c r="D10" s="254" t="s">
        <v>149</v>
      </c>
      <c r="E10" s="218" t="s">
        <v>681</v>
      </c>
      <c r="F10" s="155" t="s">
        <v>682</v>
      </c>
      <c r="G10" s="155" t="s">
        <v>383</v>
      </c>
      <c r="H10" s="155" t="s">
        <v>175</v>
      </c>
      <c r="I10" s="56">
        <f t="shared" si="0"/>
        <v>921</v>
      </c>
      <c r="J10" s="227">
        <v>0.0015829861111111112</v>
      </c>
      <c r="K10" s="219" t="str">
        <f t="shared" si="1"/>
        <v>I A</v>
      </c>
      <c r="L10" s="110" t="s">
        <v>683</v>
      </c>
      <c r="M10" s="255" t="s">
        <v>684</v>
      </c>
    </row>
    <row r="11" spans="1:13" s="256" customFormat="1" ht="16.5" customHeight="1">
      <c r="A11" s="251">
        <v>3</v>
      </c>
      <c r="B11" s="252">
        <v>68</v>
      </c>
      <c r="C11" s="253" t="s">
        <v>685</v>
      </c>
      <c r="D11" s="254" t="s">
        <v>686</v>
      </c>
      <c r="E11" s="218" t="s">
        <v>687</v>
      </c>
      <c r="F11" s="155" t="s">
        <v>2</v>
      </c>
      <c r="G11" s="155" t="s">
        <v>122</v>
      </c>
      <c r="H11" s="155" t="s">
        <v>1345</v>
      </c>
      <c r="I11" s="56">
        <f t="shared" si="0"/>
        <v>920</v>
      </c>
      <c r="J11" s="227">
        <v>0.0015832175925925927</v>
      </c>
      <c r="K11" s="219" t="str">
        <f t="shared" si="1"/>
        <v>I A</v>
      </c>
      <c r="L11" s="110" t="s">
        <v>688</v>
      </c>
      <c r="M11" s="255" t="s">
        <v>689</v>
      </c>
    </row>
    <row r="12" spans="1:13" s="256" customFormat="1" ht="16.5" customHeight="1">
      <c r="A12" s="251">
        <v>4</v>
      </c>
      <c r="B12" s="252">
        <v>78</v>
      </c>
      <c r="C12" s="253" t="s">
        <v>594</v>
      </c>
      <c r="D12" s="254" t="s">
        <v>690</v>
      </c>
      <c r="E12" s="218" t="s">
        <v>691</v>
      </c>
      <c r="F12" s="155" t="s">
        <v>692</v>
      </c>
      <c r="G12" s="155" t="s">
        <v>151</v>
      </c>
      <c r="H12" s="155" t="s">
        <v>169</v>
      </c>
      <c r="I12" s="56">
        <f t="shared" si="0"/>
        <v>908</v>
      </c>
      <c r="J12" s="227">
        <v>0.0015934027777777778</v>
      </c>
      <c r="K12" s="219" t="str">
        <f t="shared" si="1"/>
        <v>I A</v>
      </c>
      <c r="L12" s="110" t="s">
        <v>170</v>
      </c>
      <c r="M12" s="255" t="s">
        <v>693</v>
      </c>
    </row>
    <row r="13" spans="1:13" s="256" customFormat="1" ht="16.5" customHeight="1">
      <c r="A13" s="251">
        <v>5</v>
      </c>
      <c r="B13" s="252">
        <v>107</v>
      </c>
      <c r="C13" s="253" t="s">
        <v>136</v>
      </c>
      <c r="D13" s="254" t="s">
        <v>694</v>
      </c>
      <c r="E13" s="218" t="s">
        <v>695</v>
      </c>
      <c r="F13" s="155" t="s">
        <v>631</v>
      </c>
      <c r="G13" s="155" t="s">
        <v>383</v>
      </c>
      <c r="H13" s="155" t="s">
        <v>632</v>
      </c>
      <c r="I13" s="56">
        <f t="shared" si="0"/>
        <v>847</v>
      </c>
      <c r="J13" s="227">
        <v>0.0016434027777777777</v>
      </c>
      <c r="K13" s="219" t="str">
        <f t="shared" si="1"/>
        <v>I A</v>
      </c>
      <c r="L13" s="110" t="s">
        <v>633</v>
      </c>
      <c r="M13" s="255" t="s">
        <v>696</v>
      </c>
    </row>
    <row r="14" spans="1:13" s="256" customFormat="1" ht="16.5" customHeight="1">
      <c r="A14" s="251">
        <v>6</v>
      </c>
      <c r="B14" s="252">
        <v>133</v>
      </c>
      <c r="C14" s="253" t="s">
        <v>646</v>
      </c>
      <c r="D14" s="254" t="s">
        <v>647</v>
      </c>
      <c r="E14" s="218" t="s">
        <v>248</v>
      </c>
      <c r="F14" s="155" t="s">
        <v>2</v>
      </c>
      <c r="G14" s="155" t="s">
        <v>377</v>
      </c>
      <c r="H14" s="155" t="s">
        <v>355</v>
      </c>
      <c r="I14" s="56">
        <f t="shared" si="0"/>
        <v>838</v>
      </c>
      <c r="J14" s="227">
        <v>0.001650810185185185</v>
      </c>
      <c r="K14" s="219" t="str">
        <f t="shared" si="1"/>
        <v>I A</v>
      </c>
      <c r="L14" s="110" t="s">
        <v>648</v>
      </c>
      <c r="M14" s="255" t="s">
        <v>649</v>
      </c>
    </row>
    <row r="15" spans="1:13" s="256" customFormat="1" ht="16.5" customHeight="1">
      <c r="A15" s="251">
        <v>7</v>
      </c>
      <c r="B15" s="252">
        <v>140</v>
      </c>
      <c r="C15" s="253" t="s">
        <v>369</v>
      </c>
      <c r="D15" s="254" t="s">
        <v>650</v>
      </c>
      <c r="E15" s="218" t="s">
        <v>651</v>
      </c>
      <c r="F15" s="155" t="s">
        <v>2</v>
      </c>
      <c r="G15" s="155" t="s">
        <v>122</v>
      </c>
      <c r="H15" s="155" t="s">
        <v>123</v>
      </c>
      <c r="I15" s="56">
        <f t="shared" si="0"/>
        <v>808</v>
      </c>
      <c r="J15" s="227">
        <v>0.0016756944444444447</v>
      </c>
      <c r="K15" s="219" t="str">
        <f t="shared" si="1"/>
        <v>II A</v>
      </c>
      <c r="L15" s="110" t="s">
        <v>652</v>
      </c>
      <c r="M15" s="255" t="s">
        <v>653</v>
      </c>
    </row>
    <row r="16" spans="1:13" s="256" customFormat="1" ht="16.5" customHeight="1">
      <c r="A16" s="251">
        <v>8</v>
      </c>
      <c r="B16" s="252">
        <v>63</v>
      </c>
      <c r="C16" s="253" t="s">
        <v>654</v>
      </c>
      <c r="D16" s="254" t="s">
        <v>655</v>
      </c>
      <c r="E16" s="218" t="s">
        <v>656</v>
      </c>
      <c r="F16" s="155" t="s">
        <v>657</v>
      </c>
      <c r="G16" s="155" t="s">
        <v>383</v>
      </c>
      <c r="H16" s="155" t="s">
        <v>621</v>
      </c>
      <c r="I16" s="56">
        <f t="shared" si="0"/>
        <v>799</v>
      </c>
      <c r="J16" s="227">
        <v>0.0016834490740740742</v>
      </c>
      <c r="K16" s="219" t="str">
        <f t="shared" si="1"/>
        <v>II A</v>
      </c>
      <c r="L16" s="110" t="s">
        <v>658</v>
      </c>
      <c r="M16" s="257" t="s">
        <v>659</v>
      </c>
    </row>
    <row r="17" spans="1:13" s="256" customFormat="1" ht="16.5" customHeight="1">
      <c r="A17" s="251">
        <v>9</v>
      </c>
      <c r="B17" s="252">
        <v>82</v>
      </c>
      <c r="C17" s="253" t="s">
        <v>697</v>
      </c>
      <c r="D17" s="254" t="s">
        <v>698</v>
      </c>
      <c r="E17" s="218" t="s">
        <v>699</v>
      </c>
      <c r="F17" s="155" t="s">
        <v>54</v>
      </c>
      <c r="G17" s="155" t="s">
        <v>151</v>
      </c>
      <c r="H17" s="155" t="s">
        <v>619</v>
      </c>
      <c r="I17" s="56"/>
      <c r="J17" s="227">
        <v>0.0016951388888888886</v>
      </c>
      <c r="K17" s="219" t="str">
        <f t="shared" si="1"/>
        <v>II A</v>
      </c>
      <c r="L17" s="110" t="s">
        <v>700</v>
      </c>
      <c r="M17" s="255" t="s">
        <v>701</v>
      </c>
    </row>
    <row r="18" spans="1:13" s="256" customFormat="1" ht="16.5" customHeight="1">
      <c r="A18" s="251">
        <v>10</v>
      </c>
      <c r="B18" s="252">
        <v>134</v>
      </c>
      <c r="C18" s="253" t="s">
        <v>660</v>
      </c>
      <c r="D18" s="254" t="s">
        <v>661</v>
      </c>
      <c r="E18" s="218" t="s">
        <v>662</v>
      </c>
      <c r="F18" s="155" t="s">
        <v>2</v>
      </c>
      <c r="G18" s="155" t="s">
        <v>663</v>
      </c>
      <c r="H18" s="155" t="s">
        <v>355</v>
      </c>
      <c r="I18" s="56"/>
      <c r="J18" s="227">
        <v>0.0016958333333333333</v>
      </c>
      <c r="K18" s="219" t="str">
        <f t="shared" si="1"/>
        <v>II A</v>
      </c>
      <c r="L18" s="110" t="s">
        <v>664</v>
      </c>
      <c r="M18" s="255" t="s">
        <v>665</v>
      </c>
    </row>
    <row r="19" spans="1:13" s="256" customFormat="1" ht="16.5" customHeight="1">
      <c r="A19" s="251">
        <v>11</v>
      </c>
      <c r="B19" s="252">
        <v>57</v>
      </c>
      <c r="C19" s="253" t="s">
        <v>666</v>
      </c>
      <c r="D19" s="254" t="s">
        <v>667</v>
      </c>
      <c r="E19" s="218" t="s">
        <v>668</v>
      </c>
      <c r="F19" s="155" t="s">
        <v>59</v>
      </c>
      <c r="G19" s="155" t="s">
        <v>393</v>
      </c>
      <c r="H19" s="155"/>
      <c r="I19" s="56"/>
      <c r="J19" s="227">
        <v>0.0017488425925925926</v>
      </c>
      <c r="K19" s="219" t="str">
        <f t="shared" si="1"/>
        <v>II A</v>
      </c>
      <c r="L19" s="110" t="s">
        <v>394</v>
      </c>
      <c r="M19" s="255" t="s">
        <v>669</v>
      </c>
    </row>
    <row r="20" spans="1:13" s="256" customFormat="1" ht="16.5" customHeight="1">
      <c r="A20" s="251">
        <v>12</v>
      </c>
      <c r="B20" s="252">
        <v>122</v>
      </c>
      <c r="C20" s="253" t="s">
        <v>702</v>
      </c>
      <c r="D20" s="254" t="s">
        <v>703</v>
      </c>
      <c r="E20" s="218" t="s">
        <v>704</v>
      </c>
      <c r="F20" s="155" t="s">
        <v>45</v>
      </c>
      <c r="G20" s="155" t="s">
        <v>107</v>
      </c>
      <c r="H20" s="155" t="s">
        <v>108</v>
      </c>
      <c r="I20" s="56"/>
      <c r="J20" s="227">
        <v>0.0017577546296296297</v>
      </c>
      <c r="K20" s="219" t="str">
        <f t="shared" si="1"/>
        <v>II A</v>
      </c>
      <c r="L20" s="110" t="s">
        <v>372</v>
      </c>
      <c r="M20" s="255" t="s">
        <v>705</v>
      </c>
    </row>
    <row r="21" spans="1:13" s="256" customFormat="1" ht="16.5" customHeight="1">
      <c r="A21" s="251">
        <v>13</v>
      </c>
      <c r="B21" s="252">
        <v>50</v>
      </c>
      <c r="C21" s="253" t="s">
        <v>369</v>
      </c>
      <c r="D21" s="254" t="s">
        <v>625</v>
      </c>
      <c r="E21" s="218" t="s">
        <v>626</v>
      </c>
      <c r="F21" s="155" t="s">
        <v>48</v>
      </c>
      <c r="G21" s="155" t="s">
        <v>174</v>
      </c>
      <c r="H21" s="155" t="s">
        <v>446</v>
      </c>
      <c r="I21" s="56"/>
      <c r="J21" s="227">
        <v>0.0017644675925925926</v>
      </c>
      <c r="K21" s="219" t="str">
        <f t="shared" si="1"/>
        <v>II A</v>
      </c>
      <c r="L21" s="110" t="s">
        <v>627</v>
      </c>
      <c r="M21" s="255" t="s">
        <v>628</v>
      </c>
    </row>
    <row r="22" spans="1:13" s="256" customFormat="1" ht="16.5" customHeight="1">
      <c r="A22" s="251">
        <v>14</v>
      </c>
      <c r="B22" s="252">
        <v>56</v>
      </c>
      <c r="C22" s="253" t="s">
        <v>638</v>
      </c>
      <c r="D22" s="254" t="s">
        <v>670</v>
      </c>
      <c r="E22" s="218" t="s">
        <v>671</v>
      </c>
      <c r="F22" s="155" t="s">
        <v>59</v>
      </c>
      <c r="G22" s="155" t="s">
        <v>393</v>
      </c>
      <c r="H22" s="155"/>
      <c r="I22" s="56"/>
      <c r="J22" s="227">
        <v>0.0017800925925925927</v>
      </c>
      <c r="K22" s="219" t="str">
        <f t="shared" si="1"/>
        <v>II A</v>
      </c>
      <c r="L22" s="110" t="s">
        <v>394</v>
      </c>
      <c r="M22" s="255" t="s">
        <v>672</v>
      </c>
    </row>
    <row r="23" spans="1:13" s="256" customFormat="1" ht="16.5" customHeight="1">
      <c r="A23" s="251">
        <v>15</v>
      </c>
      <c r="B23" s="252">
        <v>119</v>
      </c>
      <c r="C23" s="253" t="s">
        <v>230</v>
      </c>
      <c r="D23" s="254" t="s">
        <v>673</v>
      </c>
      <c r="E23" s="218" t="s">
        <v>674</v>
      </c>
      <c r="F23" s="155" t="s">
        <v>389</v>
      </c>
      <c r="G23" s="155" t="s">
        <v>107</v>
      </c>
      <c r="H23" s="155" t="s">
        <v>108</v>
      </c>
      <c r="I23" s="56"/>
      <c r="J23" s="227">
        <v>0.001786574074074074</v>
      </c>
      <c r="K23" s="219" t="str">
        <f t="shared" si="1"/>
        <v>II A</v>
      </c>
      <c r="L23" s="110" t="s">
        <v>675</v>
      </c>
      <c r="M23" s="255" t="s">
        <v>676</v>
      </c>
    </row>
    <row r="24" spans="1:13" s="256" customFormat="1" ht="16.5" customHeight="1">
      <c r="A24" s="251">
        <v>16</v>
      </c>
      <c r="B24" s="252">
        <v>106</v>
      </c>
      <c r="C24" s="253" t="s">
        <v>196</v>
      </c>
      <c r="D24" s="254" t="s">
        <v>629</v>
      </c>
      <c r="E24" s="218" t="s">
        <v>630</v>
      </c>
      <c r="F24" s="155" t="s">
        <v>631</v>
      </c>
      <c r="G24" s="155" t="s">
        <v>383</v>
      </c>
      <c r="H24" s="155" t="s">
        <v>632</v>
      </c>
      <c r="I24" s="56"/>
      <c r="J24" s="227">
        <v>0.0017875</v>
      </c>
      <c r="K24" s="219" t="str">
        <f t="shared" si="1"/>
        <v>II A</v>
      </c>
      <c r="L24" s="110" t="s">
        <v>633</v>
      </c>
      <c r="M24" s="255" t="s">
        <v>634</v>
      </c>
    </row>
    <row r="25" spans="1:13" s="256" customFormat="1" ht="16.5" customHeight="1">
      <c r="A25" s="251">
        <v>17</v>
      </c>
      <c r="B25" s="252">
        <v>120</v>
      </c>
      <c r="C25" s="253" t="s">
        <v>363</v>
      </c>
      <c r="D25" s="254" t="s">
        <v>635</v>
      </c>
      <c r="E25" s="218" t="s">
        <v>636</v>
      </c>
      <c r="F25" s="155" t="s">
        <v>389</v>
      </c>
      <c r="G25" s="155" t="s">
        <v>107</v>
      </c>
      <c r="H25" s="155" t="s">
        <v>108</v>
      </c>
      <c r="I25" s="56"/>
      <c r="J25" s="227">
        <v>0.0018306712962962962</v>
      </c>
      <c r="K25" s="219" t="str">
        <f t="shared" si="1"/>
        <v>III A</v>
      </c>
      <c r="L25" s="110" t="s">
        <v>372</v>
      </c>
      <c r="M25" s="255" t="s">
        <v>637</v>
      </c>
    </row>
    <row r="26" spans="1:13" s="256" customFormat="1" ht="16.5" customHeight="1">
      <c r="A26" s="251">
        <v>18</v>
      </c>
      <c r="B26" s="252">
        <v>51</v>
      </c>
      <c r="C26" s="253" t="s">
        <v>638</v>
      </c>
      <c r="D26" s="254" t="s">
        <v>639</v>
      </c>
      <c r="E26" s="218" t="s">
        <v>640</v>
      </c>
      <c r="F26" s="155" t="s">
        <v>48</v>
      </c>
      <c r="G26" s="155" t="s">
        <v>174</v>
      </c>
      <c r="H26" s="155" t="s">
        <v>446</v>
      </c>
      <c r="I26" s="56"/>
      <c r="J26" s="227">
        <v>0.0018978009259259258</v>
      </c>
      <c r="K26" s="219" t="str">
        <f t="shared" si="1"/>
        <v>III A</v>
      </c>
      <c r="L26" s="110" t="s">
        <v>447</v>
      </c>
      <c r="M26" s="255" t="s">
        <v>641</v>
      </c>
    </row>
    <row r="27" spans="1:13" s="256" customFormat="1" ht="16.5" customHeight="1">
      <c r="A27" s="251">
        <v>19</v>
      </c>
      <c r="B27" s="252">
        <v>48</v>
      </c>
      <c r="C27" s="253" t="s">
        <v>328</v>
      </c>
      <c r="D27" s="254" t="s">
        <v>642</v>
      </c>
      <c r="E27" s="218" t="s">
        <v>643</v>
      </c>
      <c r="F27" s="155" t="s">
        <v>43</v>
      </c>
      <c r="G27" s="155"/>
      <c r="H27" s="155" t="s">
        <v>144</v>
      </c>
      <c r="I27" s="56"/>
      <c r="J27" s="227">
        <v>0.0019475694444444445</v>
      </c>
      <c r="K27" s="219" t="str">
        <f t="shared" si="1"/>
        <v>III A</v>
      </c>
      <c r="L27" s="110" t="s">
        <v>644</v>
      </c>
      <c r="M27" s="255" t="s">
        <v>645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0">
      <selection activeCell="H16" sqref="H16"/>
    </sheetView>
  </sheetViews>
  <sheetFormatPr defaultColWidth="12.140625" defaultRowHeight="12.75"/>
  <cols>
    <col min="1" max="1" width="3.8515625" style="79" customWidth="1"/>
    <col min="2" max="2" width="4.140625" style="26" customWidth="1"/>
    <col min="3" max="3" width="10.140625" style="113" customWidth="1"/>
    <col min="4" max="4" width="15.57421875" style="113" customWidth="1"/>
    <col min="5" max="5" width="10.00390625" style="29" customWidth="1"/>
    <col min="6" max="6" width="15.57421875" style="236" customWidth="1"/>
    <col min="7" max="7" width="9.28125" style="236" customWidth="1"/>
    <col min="8" max="8" width="13.00390625" style="236" customWidth="1"/>
    <col min="9" max="9" width="5.57421875" style="28" customWidth="1"/>
    <col min="10" max="10" width="8.57421875" style="29" customWidth="1"/>
    <col min="11" max="11" width="5.421875" style="29" customWidth="1"/>
    <col min="12" max="12" width="23.7109375" style="125" customWidth="1"/>
    <col min="13" max="13" width="7.57421875" style="75" hidden="1" customWidth="1"/>
    <col min="14" max="14" width="31.57421875" style="114" customWidth="1"/>
    <col min="15" max="15" width="17.00390625" style="114" customWidth="1"/>
    <col min="16" max="16" width="23.57421875" style="33" customWidth="1"/>
    <col min="17" max="17" width="15.57421875" style="33" customWidth="1"/>
    <col min="18" max="18" width="13.00390625" style="33" customWidth="1"/>
    <col min="19" max="19" width="50.28125" style="34" customWidth="1"/>
    <col min="20" max="16384" width="12.140625" style="33" customWidth="1"/>
  </cols>
  <sheetData>
    <row r="1" spans="1:16" ht="18" customHeight="1">
      <c r="A1" s="68" t="s">
        <v>542</v>
      </c>
      <c r="B1" s="69"/>
      <c r="C1" s="70"/>
      <c r="D1" s="70"/>
      <c r="E1" s="73"/>
      <c r="F1" s="231"/>
      <c r="G1" s="231"/>
      <c r="H1" s="231"/>
      <c r="I1" s="72"/>
      <c r="J1" s="73"/>
      <c r="K1" s="73"/>
      <c r="L1" s="124"/>
      <c r="N1" s="76"/>
      <c r="O1" s="76"/>
      <c r="P1" s="76"/>
    </row>
    <row r="2" spans="1:16" ht="15" customHeight="1">
      <c r="A2" s="77" t="s">
        <v>65</v>
      </c>
      <c r="B2" s="78"/>
      <c r="C2" s="70"/>
      <c r="D2" s="70"/>
      <c r="E2" s="73"/>
      <c r="F2" s="231"/>
      <c r="G2" s="231"/>
      <c r="H2" s="231"/>
      <c r="I2" s="72"/>
      <c r="J2" s="73"/>
      <c r="K2" s="73"/>
      <c r="L2" s="124"/>
      <c r="N2" s="76"/>
      <c r="O2" s="76"/>
      <c r="P2" s="76"/>
    </row>
    <row r="3" spans="3:16" ht="3.75" customHeight="1">
      <c r="C3" s="26"/>
      <c r="D3" s="26"/>
      <c r="E3" s="29">
        <v>1.1574074074074073E-05</v>
      </c>
      <c r="F3" s="237"/>
      <c r="G3" s="237"/>
      <c r="H3" s="237"/>
      <c r="N3" s="76"/>
      <c r="O3" s="76"/>
      <c r="P3" s="76"/>
    </row>
    <row r="4" spans="1:16" ht="15.75" customHeight="1">
      <c r="A4" s="80" t="s">
        <v>706</v>
      </c>
      <c r="B4" s="81"/>
      <c r="C4" s="26"/>
      <c r="D4" s="26"/>
      <c r="F4" s="240"/>
      <c r="G4" s="237"/>
      <c r="H4" s="237"/>
      <c r="N4" s="76"/>
      <c r="O4" s="76"/>
      <c r="P4" s="76"/>
    </row>
    <row r="5" spans="3:16" ht="3.75" customHeight="1">
      <c r="C5" s="26"/>
      <c r="D5" s="26"/>
      <c r="F5" s="237"/>
      <c r="G5" s="237"/>
      <c r="H5" s="237"/>
      <c r="N5" s="76"/>
      <c r="O5" s="76"/>
      <c r="P5" s="76"/>
    </row>
    <row r="6" spans="1:16" ht="14.25" customHeight="1">
      <c r="A6" s="83"/>
      <c r="B6" s="84"/>
      <c r="C6" s="85" t="s">
        <v>77</v>
      </c>
      <c r="D6" s="86" t="s">
        <v>126</v>
      </c>
      <c r="E6" s="168"/>
      <c r="F6" s="237"/>
      <c r="G6" s="237"/>
      <c r="H6" s="237"/>
      <c r="N6" s="76"/>
      <c r="O6" s="76"/>
      <c r="P6" s="76"/>
    </row>
    <row r="7" spans="1:16" ht="3.75" customHeight="1">
      <c r="A7" s="27"/>
      <c r="C7" s="26"/>
      <c r="D7" s="26"/>
      <c r="F7" s="237"/>
      <c r="G7" s="237"/>
      <c r="H7" s="237"/>
      <c r="N7" s="76"/>
      <c r="O7" s="76"/>
      <c r="P7" s="76"/>
    </row>
    <row r="8" spans="1:16" s="34" customFormat="1" ht="12.75" customHeight="1">
      <c r="A8" s="88" t="s">
        <v>68</v>
      </c>
      <c r="B8" s="126" t="s">
        <v>69</v>
      </c>
      <c r="C8" s="127" t="s">
        <v>70</v>
      </c>
      <c r="D8" s="12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95" t="s">
        <v>76</v>
      </c>
      <c r="J8" s="96" t="s">
        <v>346</v>
      </c>
      <c r="K8" s="96" t="s">
        <v>130</v>
      </c>
      <c r="L8" s="135" t="s">
        <v>85</v>
      </c>
      <c r="M8" s="75"/>
      <c r="N8" s="76"/>
      <c r="O8" s="76"/>
      <c r="P8" s="76"/>
    </row>
    <row r="9" spans="1:13" s="112" customFormat="1" ht="15">
      <c r="A9" s="162">
        <v>1</v>
      </c>
      <c r="B9" s="100">
        <v>57</v>
      </c>
      <c r="C9" s="101" t="s">
        <v>707</v>
      </c>
      <c r="D9" s="102" t="s">
        <v>708</v>
      </c>
      <c r="E9" s="170" t="s">
        <v>709</v>
      </c>
      <c r="F9" s="155" t="s">
        <v>114</v>
      </c>
      <c r="G9" s="155"/>
      <c r="H9" s="155" t="s">
        <v>139</v>
      </c>
      <c r="I9" s="259">
        <f aca="true" t="shared" si="0" ref="I9:I15">IF(ISBLANK(J9),"",TRUNC(0.1974*((J9/$E$3)-184)^2))</f>
        <v>819</v>
      </c>
      <c r="J9" s="164">
        <v>0.0013836805555555555</v>
      </c>
      <c r="K9" s="165" t="str">
        <f aca="true" t="shared" si="1" ref="K9:K16">IF(ISBLANK(J9),"",IF(J9&gt;0.00164351851851852,"",IF(J9&lt;=0.00125578703703704,"TSM",IF(J9&lt;=0.00129050925925926,"SM",IF(J9&lt;=0.00134259259259259,"KSM",IF(J9&lt;=0.00142361111111111,"I A",IF(J9&lt;=0.00152777777777778,"II A",IF(J9&lt;=0.00164351851851852,"III A"))))))))</f>
        <v>I A</v>
      </c>
      <c r="L9" s="260" t="s">
        <v>140</v>
      </c>
      <c r="M9" s="138" t="s">
        <v>710</v>
      </c>
    </row>
    <row r="10" spans="1:13" s="112" customFormat="1" ht="15">
      <c r="A10" s="162">
        <v>2</v>
      </c>
      <c r="B10" s="100">
        <v>96</v>
      </c>
      <c r="C10" s="101" t="s">
        <v>711</v>
      </c>
      <c r="D10" s="102" t="s">
        <v>712</v>
      </c>
      <c r="E10" s="170" t="s">
        <v>713</v>
      </c>
      <c r="F10" s="155" t="s">
        <v>631</v>
      </c>
      <c r="G10" s="155" t="s">
        <v>383</v>
      </c>
      <c r="H10" s="155" t="s">
        <v>632</v>
      </c>
      <c r="I10" s="259">
        <f t="shared" si="0"/>
        <v>627</v>
      </c>
      <c r="J10" s="164">
        <v>0.001477314814814815</v>
      </c>
      <c r="K10" s="165" t="str">
        <f t="shared" si="1"/>
        <v>II A</v>
      </c>
      <c r="L10" s="260" t="s">
        <v>633</v>
      </c>
      <c r="M10" s="138" t="s">
        <v>714</v>
      </c>
    </row>
    <row r="11" spans="1:13" s="112" customFormat="1" ht="15">
      <c r="A11" s="162">
        <v>3</v>
      </c>
      <c r="B11" s="100">
        <v>112</v>
      </c>
      <c r="C11" s="101" t="s">
        <v>276</v>
      </c>
      <c r="D11" s="102" t="s">
        <v>715</v>
      </c>
      <c r="E11" s="170" t="s">
        <v>716</v>
      </c>
      <c r="F11" s="155" t="s">
        <v>53</v>
      </c>
      <c r="G11" s="155" t="s">
        <v>366</v>
      </c>
      <c r="H11" s="155"/>
      <c r="I11" s="259">
        <f t="shared" si="0"/>
        <v>611</v>
      </c>
      <c r="J11" s="164">
        <v>0.0014854166666666664</v>
      </c>
      <c r="K11" s="165" t="str">
        <f t="shared" si="1"/>
        <v>II A</v>
      </c>
      <c r="L11" s="260" t="s">
        <v>367</v>
      </c>
      <c r="M11" s="138" t="s">
        <v>717</v>
      </c>
    </row>
    <row r="12" spans="1:13" s="112" customFormat="1" ht="15">
      <c r="A12" s="162">
        <v>4</v>
      </c>
      <c r="B12" s="100">
        <v>46</v>
      </c>
      <c r="C12" s="101" t="s">
        <v>718</v>
      </c>
      <c r="D12" s="102" t="s">
        <v>719</v>
      </c>
      <c r="E12" s="170" t="s">
        <v>720</v>
      </c>
      <c r="F12" s="155" t="s">
        <v>2</v>
      </c>
      <c r="G12" s="155" t="s">
        <v>122</v>
      </c>
      <c r="H12" s="155" t="s">
        <v>334</v>
      </c>
      <c r="I12" s="259">
        <f t="shared" si="0"/>
        <v>603</v>
      </c>
      <c r="J12" s="164">
        <v>0.0014899305555555558</v>
      </c>
      <c r="K12" s="165" t="str">
        <f t="shared" si="1"/>
        <v>II A</v>
      </c>
      <c r="L12" s="260" t="s">
        <v>335</v>
      </c>
      <c r="M12" s="138" t="s">
        <v>721</v>
      </c>
    </row>
    <row r="13" spans="1:13" s="112" customFormat="1" ht="15">
      <c r="A13" s="162">
        <v>5</v>
      </c>
      <c r="B13" s="100">
        <v>34</v>
      </c>
      <c r="C13" s="101" t="s">
        <v>722</v>
      </c>
      <c r="D13" s="102" t="s">
        <v>723</v>
      </c>
      <c r="E13" s="170" t="s">
        <v>724</v>
      </c>
      <c r="F13" s="155" t="s">
        <v>2</v>
      </c>
      <c r="G13" s="155" t="s">
        <v>122</v>
      </c>
      <c r="H13" s="155" t="s">
        <v>1345</v>
      </c>
      <c r="I13" s="259">
        <f t="shared" si="0"/>
        <v>582</v>
      </c>
      <c r="J13" s="164">
        <v>0.0015006944444444445</v>
      </c>
      <c r="K13" s="165" t="str">
        <f t="shared" si="1"/>
        <v>II A</v>
      </c>
      <c r="L13" s="260" t="s">
        <v>725</v>
      </c>
      <c r="M13" s="138" t="s">
        <v>726</v>
      </c>
    </row>
    <row r="14" spans="1:13" s="112" customFormat="1" ht="15">
      <c r="A14" s="162">
        <v>6</v>
      </c>
      <c r="B14" s="100">
        <v>108</v>
      </c>
      <c r="C14" s="101" t="s">
        <v>727</v>
      </c>
      <c r="D14" s="102" t="s">
        <v>728</v>
      </c>
      <c r="E14" s="170" t="s">
        <v>729</v>
      </c>
      <c r="F14" s="155" t="s">
        <v>53</v>
      </c>
      <c r="G14" s="155" t="s">
        <v>366</v>
      </c>
      <c r="H14" s="155"/>
      <c r="I14" s="259">
        <f t="shared" si="0"/>
        <v>494</v>
      </c>
      <c r="J14" s="164">
        <v>0.0015505787037037035</v>
      </c>
      <c r="K14" s="165" t="str">
        <f t="shared" si="1"/>
        <v>III A</v>
      </c>
      <c r="L14" s="260" t="s">
        <v>730</v>
      </c>
      <c r="M14" s="138" t="s">
        <v>731</v>
      </c>
    </row>
    <row r="15" spans="1:13" s="112" customFormat="1" ht="15">
      <c r="A15" s="162">
        <v>7</v>
      </c>
      <c r="B15" s="100">
        <v>109</v>
      </c>
      <c r="C15" s="101" t="s">
        <v>732</v>
      </c>
      <c r="D15" s="102" t="s">
        <v>733</v>
      </c>
      <c r="E15" s="170" t="s">
        <v>734</v>
      </c>
      <c r="F15" s="155" t="s">
        <v>53</v>
      </c>
      <c r="G15" s="155" t="s">
        <v>366</v>
      </c>
      <c r="H15" s="155"/>
      <c r="I15" s="259">
        <f t="shared" si="0"/>
        <v>446</v>
      </c>
      <c r="J15" s="164">
        <v>0.0015790509259259258</v>
      </c>
      <c r="K15" s="165" t="str">
        <f t="shared" si="1"/>
        <v>III A</v>
      </c>
      <c r="L15" s="260" t="s">
        <v>730</v>
      </c>
      <c r="M15" s="138" t="s">
        <v>735</v>
      </c>
    </row>
    <row r="16" spans="1:13" s="112" customFormat="1" ht="15">
      <c r="A16" s="162"/>
      <c r="B16" s="100">
        <v>110</v>
      </c>
      <c r="C16" s="101" t="s">
        <v>736</v>
      </c>
      <c r="D16" s="102" t="s">
        <v>737</v>
      </c>
      <c r="E16" s="170" t="s">
        <v>738</v>
      </c>
      <c r="F16" s="155" t="s">
        <v>53</v>
      </c>
      <c r="G16" s="155" t="s">
        <v>366</v>
      </c>
      <c r="H16" s="155"/>
      <c r="I16" s="259"/>
      <c r="J16" s="164" t="s">
        <v>739</v>
      </c>
      <c r="K16" s="165">
        <f t="shared" si="1"/>
      </c>
      <c r="L16" s="260" t="s">
        <v>730</v>
      </c>
      <c r="M16" s="138" t="s">
        <v>740</v>
      </c>
    </row>
    <row r="17" spans="3:16" ht="3.75" customHeight="1">
      <c r="C17" s="26"/>
      <c r="D17" s="26"/>
      <c r="F17" s="237"/>
      <c r="G17" s="237"/>
      <c r="H17" s="237"/>
      <c r="N17" s="76"/>
      <c r="O17" s="76"/>
      <c r="P17" s="76"/>
    </row>
    <row r="18" spans="1:16" ht="14.25" customHeight="1">
      <c r="A18" s="83"/>
      <c r="B18" s="84"/>
      <c r="C18" s="85" t="s">
        <v>78</v>
      </c>
      <c r="D18" s="86" t="s">
        <v>126</v>
      </c>
      <c r="E18" s="168"/>
      <c r="F18" s="237"/>
      <c r="G18" s="237"/>
      <c r="H18" s="237"/>
      <c r="N18" s="76"/>
      <c r="O18" s="76"/>
      <c r="P18" s="76"/>
    </row>
    <row r="19" spans="1:16" ht="3.75" customHeight="1">
      <c r="A19" s="27"/>
      <c r="C19" s="26"/>
      <c r="D19" s="26"/>
      <c r="F19" s="237"/>
      <c r="G19" s="237"/>
      <c r="H19" s="237"/>
      <c r="N19" s="76"/>
      <c r="O19" s="76"/>
      <c r="P19" s="76"/>
    </row>
    <row r="20" spans="1:16" s="34" customFormat="1" ht="12.75" customHeight="1">
      <c r="A20" s="88" t="s">
        <v>68</v>
      </c>
      <c r="B20" s="126" t="s">
        <v>69</v>
      </c>
      <c r="C20" s="127" t="s">
        <v>70</v>
      </c>
      <c r="D20" s="128" t="s">
        <v>71</v>
      </c>
      <c r="E20" s="169" t="s">
        <v>72</v>
      </c>
      <c r="F20" s="249" t="s">
        <v>73</v>
      </c>
      <c r="G20" s="250" t="s">
        <v>74</v>
      </c>
      <c r="H20" s="249" t="s">
        <v>75</v>
      </c>
      <c r="I20" s="95" t="s">
        <v>76</v>
      </c>
      <c r="J20" s="96" t="s">
        <v>346</v>
      </c>
      <c r="K20" s="96" t="s">
        <v>130</v>
      </c>
      <c r="L20" s="135" t="s">
        <v>85</v>
      </c>
      <c r="M20" s="75"/>
      <c r="N20" s="76"/>
      <c r="O20" s="76"/>
      <c r="P20" s="76"/>
    </row>
    <row r="21" spans="1:13" s="112" customFormat="1" ht="15">
      <c r="A21" s="162">
        <v>1</v>
      </c>
      <c r="B21" s="100">
        <v>99</v>
      </c>
      <c r="C21" s="101" t="s">
        <v>741</v>
      </c>
      <c r="D21" s="102" t="s">
        <v>742</v>
      </c>
      <c r="E21" s="170" t="s">
        <v>743</v>
      </c>
      <c r="F21" s="155" t="s">
        <v>382</v>
      </c>
      <c r="G21" s="155" t="s">
        <v>383</v>
      </c>
      <c r="H21" s="155" t="s">
        <v>632</v>
      </c>
      <c r="I21" s="259">
        <f aca="true" t="shared" si="2" ref="I21:I28">IF(ISBLANK(J21),"",TRUNC(0.1974*((J21/$E$3)-184)^2))</f>
        <v>799</v>
      </c>
      <c r="J21" s="164">
        <v>0.0013931712962962962</v>
      </c>
      <c r="K21" s="165" t="str">
        <f aca="true" t="shared" si="3" ref="K21:K28">IF(ISBLANK(J21),"",IF(J21&gt;0.00164351851851852,"",IF(J21&lt;=0.00125578703703704,"TSM",IF(J21&lt;=0.00129050925925926,"SM",IF(J21&lt;=0.00134259259259259,"KSM",IF(J21&lt;=0.00142361111111111,"I A",IF(J21&lt;=0.00152777777777778,"II A",IF(J21&lt;=0.00164351851851852,"III A"))))))))</f>
        <v>I A</v>
      </c>
      <c r="L21" s="260" t="s">
        <v>633</v>
      </c>
      <c r="M21" s="138" t="s">
        <v>744</v>
      </c>
    </row>
    <row r="22" spans="1:13" s="112" customFormat="1" ht="15">
      <c r="A22" s="162">
        <v>2</v>
      </c>
      <c r="B22" s="100">
        <v>37</v>
      </c>
      <c r="C22" s="101" t="s">
        <v>745</v>
      </c>
      <c r="D22" s="102" t="s">
        <v>746</v>
      </c>
      <c r="E22" s="170" t="s">
        <v>747</v>
      </c>
      <c r="F22" s="155" t="s">
        <v>2</v>
      </c>
      <c r="G22" s="155"/>
      <c r="H22" s="155"/>
      <c r="I22" s="259">
        <f t="shared" si="2"/>
        <v>700</v>
      </c>
      <c r="J22" s="164">
        <v>0.0014400462962962963</v>
      </c>
      <c r="K22" s="165" t="str">
        <f t="shared" si="3"/>
        <v>II A</v>
      </c>
      <c r="L22" s="260" t="s">
        <v>748</v>
      </c>
      <c r="M22" s="138" t="s">
        <v>749</v>
      </c>
    </row>
    <row r="23" spans="1:13" s="112" customFormat="1" ht="15">
      <c r="A23" s="162">
        <v>3</v>
      </c>
      <c r="B23" s="100">
        <v>118</v>
      </c>
      <c r="C23" s="101" t="s">
        <v>750</v>
      </c>
      <c r="D23" s="102" t="s">
        <v>751</v>
      </c>
      <c r="E23" s="170" t="s">
        <v>752</v>
      </c>
      <c r="F23" s="155" t="s">
        <v>46</v>
      </c>
      <c r="G23" s="155" t="s">
        <v>89</v>
      </c>
      <c r="H23" s="155" t="s">
        <v>361</v>
      </c>
      <c r="I23" s="259">
        <f t="shared" si="2"/>
        <v>692</v>
      </c>
      <c r="J23" s="164">
        <v>0.0014438657407407406</v>
      </c>
      <c r="K23" s="165" t="str">
        <f t="shared" si="3"/>
        <v>II A</v>
      </c>
      <c r="L23" s="104" t="s">
        <v>414</v>
      </c>
      <c r="M23" s="261" t="s">
        <v>753</v>
      </c>
    </row>
    <row r="24" spans="1:13" s="112" customFormat="1" ht="15">
      <c r="A24" s="162">
        <v>4</v>
      </c>
      <c r="B24" s="100">
        <v>20</v>
      </c>
      <c r="C24" s="101" t="s">
        <v>291</v>
      </c>
      <c r="D24" s="102" t="s">
        <v>754</v>
      </c>
      <c r="E24" s="170" t="s">
        <v>755</v>
      </c>
      <c r="F24" s="155" t="s">
        <v>58</v>
      </c>
      <c r="G24" s="155" t="s">
        <v>438</v>
      </c>
      <c r="H24" s="155"/>
      <c r="I24" s="259">
        <f t="shared" si="2"/>
        <v>689</v>
      </c>
      <c r="J24" s="164">
        <v>0.0014453703703703703</v>
      </c>
      <c r="K24" s="165" t="str">
        <f t="shared" si="3"/>
        <v>II A</v>
      </c>
      <c r="L24" s="260" t="s">
        <v>756</v>
      </c>
      <c r="M24" s="138" t="s">
        <v>757</v>
      </c>
    </row>
    <row r="25" spans="1:13" s="112" customFormat="1" ht="15">
      <c r="A25" s="162">
        <v>5</v>
      </c>
      <c r="B25" s="100">
        <v>76</v>
      </c>
      <c r="C25" s="101" t="s">
        <v>448</v>
      </c>
      <c r="D25" s="102" t="s">
        <v>758</v>
      </c>
      <c r="E25" s="170" t="s">
        <v>759</v>
      </c>
      <c r="F25" s="155" t="s">
        <v>61</v>
      </c>
      <c r="G25" s="155" t="s">
        <v>383</v>
      </c>
      <c r="H25" s="155" t="s">
        <v>586</v>
      </c>
      <c r="I25" s="259">
        <f t="shared" si="2"/>
        <v>683</v>
      </c>
      <c r="J25" s="164">
        <v>0.0014487268518518519</v>
      </c>
      <c r="K25" s="165" t="str">
        <f t="shared" si="3"/>
        <v>II A</v>
      </c>
      <c r="L25" s="260" t="s">
        <v>587</v>
      </c>
      <c r="M25" s="138" t="s">
        <v>760</v>
      </c>
    </row>
    <row r="26" spans="1:13" s="112" customFormat="1" ht="15">
      <c r="A26" s="162">
        <v>6</v>
      </c>
      <c r="B26" s="100">
        <v>123</v>
      </c>
      <c r="C26" s="101" t="s">
        <v>764</v>
      </c>
      <c r="D26" s="102" t="s">
        <v>765</v>
      </c>
      <c r="E26" s="170" t="s">
        <v>766</v>
      </c>
      <c r="F26" s="155" t="s">
        <v>333</v>
      </c>
      <c r="G26" s="155" t="s">
        <v>122</v>
      </c>
      <c r="H26" s="155" t="s">
        <v>355</v>
      </c>
      <c r="I26" s="259">
        <f t="shared" si="2"/>
        <v>671</v>
      </c>
      <c r="J26" s="164">
        <v>0.0014546296296296295</v>
      </c>
      <c r="K26" s="165" t="str">
        <f t="shared" si="3"/>
        <v>II A</v>
      </c>
      <c r="L26" s="260" t="s">
        <v>434</v>
      </c>
      <c r="M26" s="138" t="s">
        <v>767</v>
      </c>
    </row>
    <row r="27" spans="1:13" s="112" customFormat="1" ht="15">
      <c r="A27" s="162">
        <v>7</v>
      </c>
      <c r="B27" s="100">
        <v>75</v>
      </c>
      <c r="C27" s="101" t="s">
        <v>297</v>
      </c>
      <c r="D27" s="102" t="s">
        <v>768</v>
      </c>
      <c r="E27" s="170" t="s">
        <v>183</v>
      </c>
      <c r="F27" s="155" t="s">
        <v>62</v>
      </c>
      <c r="G27" s="155"/>
      <c r="H27" s="155"/>
      <c r="I27" s="259">
        <f t="shared" si="2"/>
        <v>569</v>
      </c>
      <c r="J27" s="164">
        <v>0.0015077546296296297</v>
      </c>
      <c r="K27" s="165" t="str">
        <f t="shared" si="3"/>
        <v>II A</v>
      </c>
      <c r="L27" s="260" t="s">
        <v>502</v>
      </c>
      <c r="M27" s="138" t="s">
        <v>769</v>
      </c>
    </row>
    <row r="28" spans="1:13" s="112" customFormat="1" ht="15">
      <c r="A28" s="162">
        <v>8</v>
      </c>
      <c r="B28" s="100">
        <v>116</v>
      </c>
      <c r="C28" s="101" t="s">
        <v>92</v>
      </c>
      <c r="D28" s="102" t="s">
        <v>761</v>
      </c>
      <c r="E28" s="170" t="s">
        <v>762</v>
      </c>
      <c r="F28" s="155" t="s">
        <v>389</v>
      </c>
      <c r="G28" s="155" t="s">
        <v>107</v>
      </c>
      <c r="H28" s="155" t="s">
        <v>108</v>
      </c>
      <c r="I28" s="259">
        <f t="shared" si="2"/>
        <v>536</v>
      </c>
      <c r="J28" s="164">
        <v>0.0015260416666666666</v>
      </c>
      <c r="K28" s="165" t="str">
        <f t="shared" si="3"/>
        <v>II A</v>
      </c>
      <c r="L28" s="260" t="s">
        <v>372</v>
      </c>
      <c r="M28" s="138" t="s">
        <v>763</v>
      </c>
    </row>
    <row r="29" spans="3:16" ht="3.75" customHeight="1">
      <c r="C29" s="26"/>
      <c r="D29" s="26"/>
      <c r="F29" s="237"/>
      <c r="G29" s="237"/>
      <c r="H29" s="237"/>
      <c r="N29" s="76"/>
      <c r="O29" s="76"/>
      <c r="P29" s="76"/>
    </row>
    <row r="30" spans="1:16" ht="14.25" customHeight="1">
      <c r="A30" s="83"/>
      <c r="B30" s="84"/>
      <c r="C30" s="85" t="s">
        <v>79</v>
      </c>
      <c r="D30" s="86" t="s">
        <v>126</v>
      </c>
      <c r="E30" s="168"/>
      <c r="F30" s="237"/>
      <c r="G30" s="237"/>
      <c r="H30" s="237"/>
      <c r="N30" s="76"/>
      <c r="O30" s="76"/>
      <c r="P30" s="76"/>
    </row>
    <row r="31" spans="1:16" ht="3.75" customHeight="1">
      <c r="A31" s="27"/>
      <c r="C31" s="26"/>
      <c r="D31" s="26"/>
      <c r="F31" s="237"/>
      <c r="G31" s="237"/>
      <c r="H31" s="237"/>
      <c r="N31" s="76"/>
      <c r="O31" s="76"/>
      <c r="P31" s="76"/>
    </row>
    <row r="32" spans="1:16" s="34" customFormat="1" ht="12.75" customHeight="1">
      <c r="A32" s="88" t="s">
        <v>68</v>
      </c>
      <c r="B32" s="126" t="s">
        <v>69</v>
      </c>
      <c r="C32" s="127" t="s">
        <v>70</v>
      </c>
      <c r="D32" s="128" t="s">
        <v>71</v>
      </c>
      <c r="E32" s="169" t="s">
        <v>72</v>
      </c>
      <c r="F32" s="249" t="s">
        <v>73</v>
      </c>
      <c r="G32" s="250" t="s">
        <v>74</v>
      </c>
      <c r="H32" s="249" t="s">
        <v>75</v>
      </c>
      <c r="I32" s="95" t="s">
        <v>76</v>
      </c>
      <c r="J32" s="96" t="s">
        <v>346</v>
      </c>
      <c r="K32" s="96" t="s">
        <v>130</v>
      </c>
      <c r="L32" s="135" t="s">
        <v>85</v>
      </c>
      <c r="M32" s="75"/>
      <c r="N32" s="76"/>
      <c r="O32" s="76"/>
      <c r="P32" s="76"/>
    </row>
    <row r="33" spans="1:13" s="112" customFormat="1" ht="15">
      <c r="A33" s="162">
        <v>1</v>
      </c>
      <c r="B33" s="100">
        <v>129</v>
      </c>
      <c r="C33" s="101" t="s">
        <v>770</v>
      </c>
      <c r="D33" s="102" t="s">
        <v>771</v>
      </c>
      <c r="E33" s="170" t="s">
        <v>772</v>
      </c>
      <c r="F33" s="155" t="s">
        <v>2</v>
      </c>
      <c r="G33" s="155" t="s">
        <v>773</v>
      </c>
      <c r="H33" s="155" t="s">
        <v>355</v>
      </c>
      <c r="I33" s="259">
        <f aca="true" t="shared" si="4" ref="I33:I39">IF(ISBLANK(J33),"",TRUNC(0.1974*((J33/$E$3)-184)^2))</f>
        <v>862</v>
      </c>
      <c r="J33" s="164">
        <v>0.001364699074074074</v>
      </c>
      <c r="K33" s="165" t="str">
        <f aca="true" t="shared" si="5" ref="K33:K39">IF(ISBLANK(J33),"",IF(J33&gt;0.00164351851851852,"",IF(J33&lt;=0.00125578703703704,"TSM",IF(J33&lt;=0.00129050925925926,"SM",IF(J33&lt;=0.00134259259259259,"KSM",IF(J33&lt;=0.00142361111111111,"I A",IF(J33&lt;=0.00152777777777778,"II A",IF(J33&lt;=0.00164351851851852,"III A"))))))))</f>
        <v>I A</v>
      </c>
      <c r="L33" s="260" t="s">
        <v>648</v>
      </c>
      <c r="M33" s="138" t="s">
        <v>774</v>
      </c>
    </row>
    <row r="34" spans="1:13" s="112" customFormat="1" ht="15">
      <c r="A34" s="162">
        <v>2</v>
      </c>
      <c r="B34" s="100">
        <v>77</v>
      </c>
      <c r="C34" s="101" t="s">
        <v>775</v>
      </c>
      <c r="D34" s="102" t="s">
        <v>776</v>
      </c>
      <c r="E34" s="170" t="s">
        <v>777</v>
      </c>
      <c r="F34" s="155" t="s">
        <v>51</v>
      </c>
      <c r="G34" s="155" t="s">
        <v>393</v>
      </c>
      <c r="H34" s="155" t="s">
        <v>778</v>
      </c>
      <c r="I34" s="259">
        <f t="shared" si="4"/>
        <v>851</v>
      </c>
      <c r="J34" s="164">
        <v>0.0013693287037037035</v>
      </c>
      <c r="K34" s="165" t="str">
        <f t="shared" si="5"/>
        <v>I A</v>
      </c>
      <c r="L34" s="260" t="s">
        <v>779</v>
      </c>
      <c r="M34" s="138" t="s">
        <v>780</v>
      </c>
    </row>
    <row r="35" spans="1:13" s="112" customFormat="1" ht="15">
      <c r="A35" s="162">
        <v>3</v>
      </c>
      <c r="B35" s="100">
        <v>80</v>
      </c>
      <c r="C35" s="101" t="s">
        <v>448</v>
      </c>
      <c r="D35" s="102" t="s">
        <v>781</v>
      </c>
      <c r="E35" s="170" t="s">
        <v>782</v>
      </c>
      <c r="F35" s="155" t="s">
        <v>783</v>
      </c>
      <c r="G35" s="155" t="s">
        <v>377</v>
      </c>
      <c r="H35" s="155" t="s">
        <v>446</v>
      </c>
      <c r="I35" s="259">
        <f t="shared" si="4"/>
        <v>830</v>
      </c>
      <c r="J35" s="164">
        <v>0.0013788194444444444</v>
      </c>
      <c r="K35" s="165" t="str">
        <f t="shared" si="5"/>
        <v>I A</v>
      </c>
      <c r="L35" s="260" t="s">
        <v>784</v>
      </c>
      <c r="M35" s="138" t="s">
        <v>785</v>
      </c>
    </row>
    <row r="36" spans="1:13" s="112" customFormat="1" ht="15">
      <c r="A36" s="162">
        <v>4</v>
      </c>
      <c r="B36" s="100">
        <v>111</v>
      </c>
      <c r="C36" s="101" t="s">
        <v>786</v>
      </c>
      <c r="D36" s="102" t="s">
        <v>787</v>
      </c>
      <c r="E36" s="170" t="s">
        <v>788</v>
      </c>
      <c r="F36" s="155" t="s">
        <v>53</v>
      </c>
      <c r="G36" s="155" t="s">
        <v>366</v>
      </c>
      <c r="H36" s="155"/>
      <c r="I36" s="259">
        <f t="shared" si="4"/>
        <v>802</v>
      </c>
      <c r="J36" s="164">
        <v>0.0013916666666666667</v>
      </c>
      <c r="K36" s="165" t="str">
        <f t="shared" si="5"/>
        <v>I A</v>
      </c>
      <c r="L36" s="260" t="s">
        <v>730</v>
      </c>
      <c r="M36" s="138" t="s">
        <v>789</v>
      </c>
    </row>
    <row r="37" spans="1:13" s="112" customFormat="1" ht="15">
      <c r="A37" s="162">
        <v>5</v>
      </c>
      <c r="B37" s="100">
        <v>48</v>
      </c>
      <c r="C37" s="101" t="s">
        <v>476</v>
      </c>
      <c r="D37" s="102" t="s">
        <v>790</v>
      </c>
      <c r="E37" s="170" t="s">
        <v>791</v>
      </c>
      <c r="F37" s="155" t="s">
        <v>54</v>
      </c>
      <c r="G37" s="155" t="s">
        <v>151</v>
      </c>
      <c r="H37" s="155" t="s">
        <v>194</v>
      </c>
      <c r="I37" s="259">
        <f t="shared" si="4"/>
        <v>715</v>
      </c>
      <c r="J37" s="164">
        <v>0.0014329861111111112</v>
      </c>
      <c r="K37" s="165" t="str">
        <f t="shared" si="5"/>
        <v>II A</v>
      </c>
      <c r="L37" s="260" t="s">
        <v>700</v>
      </c>
      <c r="M37" s="138" t="s">
        <v>792</v>
      </c>
    </row>
    <row r="38" spans="1:13" s="112" customFormat="1" ht="15">
      <c r="A38" s="162">
        <v>6</v>
      </c>
      <c r="B38" s="100">
        <v>134</v>
      </c>
      <c r="C38" s="101" t="s">
        <v>793</v>
      </c>
      <c r="D38" s="102" t="s">
        <v>794</v>
      </c>
      <c r="E38" s="170" t="s">
        <v>795</v>
      </c>
      <c r="F38" s="155" t="s">
        <v>2</v>
      </c>
      <c r="G38" s="155" t="s">
        <v>122</v>
      </c>
      <c r="H38" s="155" t="s">
        <v>343</v>
      </c>
      <c r="I38" s="259">
        <f t="shared" si="4"/>
        <v>683</v>
      </c>
      <c r="J38" s="164">
        <v>0.0014486111111111108</v>
      </c>
      <c r="K38" s="165" t="str">
        <f t="shared" si="5"/>
        <v>II A</v>
      </c>
      <c r="L38" s="260" t="s">
        <v>344</v>
      </c>
      <c r="M38" s="138" t="s">
        <v>796</v>
      </c>
    </row>
    <row r="39" spans="1:13" s="112" customFormat="1" ht="15">
      <c r="A39" s="162">
        <v>7</v>
      </c>
      <c r="B39" s="100">
        <v>98</v>
      </c>
      <c r="C39" s="101" t="s">
        <v>797</v>
      </c>
      <c r="D39" s="102" t="s">
        <v>798</v>
      </c>
      <c r="E39" s="170" t="s">
        <v>799</v>
      </c>
      <c r="F39" s="155" t="s">
        <v>382</v>
      </c>
      <c r="G39" s="155" t="s">
        <v>383</v>
      </c>
      <c r="H39" s="155" t="s">
        <v>632</v>
      </c>
      <c r="I39" s="259">
        <f t="shared" si="4"/>
        <v>658</v>
      </c>
      <c r="J39" s="164">
        <v>0.0014609953703703703</v>
      </c>
      <c r="K39" s="165" t="str">
        <f t="shared" si="5"/>
        <v>II A</v>
      </c>
      <c r="L39" s="260" t="s">
        <v>633</v>
      </c>
      <c r="M39" s="138" t="s">
        <v>800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F22" sqref="F22"/>
    </sheetView>
  </sheetViews>
  <sheetFormatPr defaultColWidth="12.140625" defaultRowHeight="12.75"/>
  <cols>
    <col min="1" max="1" width="4.57421875" style="79" customWidth="1"/>
    <col min="2" max="2" width="4.140625" style="26" hidden="1" customWidth="1"/>
    <col min="3" max="3" width="10.140625" style="113" customWidth="1"/>
    <col min="4" max="4" width="15.57421875" style="113" customWidth="1"/>
    <col min="5" max="5" width="10.00390625" style="29" customWidth="1"/>
    <col min="6" max="6" width="15.57421875" style="236" customWidth="1"/>
    <col min="7" max="7" width="10.7109375" style="236" customWidth="1"/>
    <col min="8" max="8" width="13.00390625" style="236" customWidth="1"/>
    <col min="9" max="9" width="5.57421875" style="28" customWidth="1"/>
    <col min="10" max="10" width="8.57421875" style="29" customWidth="1"/>
    <col min="11" max="11" width="5.421875" style="29" customWidth="1"/>
    <col min="12" max="12" width="23.7109375" style="125" customWidth="1"/>
    <col min="13" max="13" width="7.57421875" style="75" hidden="1" customWidth="1"/>
    <col min="14" max="14" width="31.57421875" style="114" customWidth="1"/>
    <col min="15" max="15" width="17.00390625" style="114" customWidth="1"/>
    <col min="16" max="16" width="23.57421875" style="33" customWidth="1"/>
    <col min="17" max="17" width="15.57421875" style="33" customWidth="1"/>
    <col min="18" max="18" width="13.00390625" style="33" customWidth="1"/>
    <col min="19" max="19" width="50.28125" style="34" customWidth="1"/>
    <col min="20" max="16384" width="12.140625" style="33" customWidth="1"/>
  </cols>
  <sheetData>
    <row r="1" spans="1:16" ht="18" customHeight="1">
      <c r="A1" s="68" t="s">
        <v>542</v>
      </c>
      <c r="B1" s="69"/>
      <c r="C1" s="70"/>
      <c r="D1" s="70"/>
      <c r="E1" s="73"/>
      <c r="F1" s="231"/>
      <c r="G1" s="231"/>
      <c r="H1" s="231"/>
      <c r="I1" s="72"/>
      <c r="J1" s="73"/>
      <c r="K1" s="73"/>
      <c r="L1" s="124"/>
      <c r="N1" s="76"/>
      <c r="O1" s="76"/>
      <c r="P1" s="76"/>
    </row>
    <row r="2" spans="1:16" ht="15" customHeight="1">
      <c r="A2" s="77" t="s">
        <v>65</v>
      </c>
      <c r="B2" s="78"/>
      <c r="C2" s="70"/>
      <c r="D2" s="70"/>
      <c r="E2" s="73"/>
      <c r="F2" s="231"/>
      <c r="G2" s="231"/>
      <c r="H2" s="231"/>
      <c r="I2" s="72"/>
      <c r="J2" s="73"/>
      <c r="K2" s="73"/>
      <c r="L2" s="124"/>
      <c r="N2" s="76"/>
      <c r="O2" s="76"/>
      <c r="P2" s="76"/>
    </row>
    <row r="3" spans="3:16" ht="3.75" customHeight="1">
      <c r="C3" s="26"/>
      <c r="D3" s="26"/>
      <c r="E3" s="29">
        <v>1.1574074074074073E-05</v>
      </c>
      <c r="F3" s="237"/>
      <c r="G3" s="237"/>
      <c r="H3" s="237"/>
      <c r="N3" s="76"/>
      <c r="O3" s="76"/>
      <c r="P3" s="76"/>
    </row>
    <row r="4" spans="1:16" ht="15.75" customHeight="1">
      <c r="A4" s="80" t="s">
        <v>706</v>
      </c>
      <c r="B4" s="81"/>
      <c r="C4" s="26"/>
      <c r="D4" s="26"/>
      <c r="F4" s="240"/>
      <c r="G4" s="237"/>
      <c r="H4" s="237"/>
      <c r="N4" s="76"/>
      <c r="O4" s="76"/>
      <c r="P4" s="76"/>
    </row>
    <row r="5" spans="3:16" ht="3.75" customHeight="1">
      <c r="C5" s="26"/>
      <c r="D5" s="26"/>
      <c r="F5" s="237"/>
      <c r="G5" s="237"/>
      <c r="H5" s="237"/>
      <c r="N5" s="76"/>
      <c r="O5" s="76"/>
      <c r="P5" s="76"/>
    </row>
    <row r="6" spans="1:16" ht="14.25" customHeight="1">
      <c r="A6" s="83"/>
      <c r="B6" s="84"/>
      <c r="C6" s="85"/>
      <c r="D6" s="115" t="s">
        <v>208</v>
      </c>
      <c r="E6" s="168"/>
      <c r="F6" s="237"/>
      <c r="G6" s="237"/>
      <c r="H6" s="237"/>
      <c r="N6" s="76"/>
      <c r="O6" s="76"/>
      <c r="P6" s="76"/>
    </row>
    <row r="7" spans="1:16" ht="3.75" customHeight="1">
      <c r="A7" s="27"/>
      <c r="C7" s="26"/>
      <c r="D7" s="26"/>
      <c r="F7" s="237"/>
      <c r="G7" s="237"/>
      <c r="H7" s="237"/>
      <c r="N7" s="76"/>
      <c r="O7" s="76"/>
      <c r="P7" s="76"/>
    </row>
    <row r="8" spans="1:16" s="34" customFormat="1" ht="12.75" customHeight="1">
      <c r="A8" s="88" t="s">
        <v>68</v>
      </c>
      <c r="B8" s="126" t="s">
        <v>69</v>
      </c>
      <c r="C8" s="127" t="s">
        <v>70</v>
      </c>
      <c r="D8" s="12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95" t="s">
        <v>76</v>
      </c>
      <c r="J8" s="96" t="s">
        <v>346</v>
      </c>
      <c r="K8" s="96" t="s">
        <v>130</v>
      </c>
      <c r="L8" s="135" t="s">
        <v>85</v>
      </c>
      <c r="M8" s="75"/>
      <c r="N8" s="76"/>
      <c r="O8" s="76"/>
      <c r="P8" s="76"/>
    </row>
    <row r="9" spans="1:13" s="112" customFormat="1" ht="15">
      <c r="A9" s="162">
        <v>1</v>
      </c>
      <c r="B9" s="100">
        <v>129</v>
      </c>
      <c r="C9" s="101" t="s">
        <v>770</v>
      </c>
      <c r="D9" s="102" t="s">
        <v>771</v>
      </c>
      <c r="E9" s="170" t="s">
        <v>772</v>
      </c>
      <c r="F9" s="155" t="s">
        <v>2</v>
      </c>
      <c r="G9" s="155" t="s">
        <v>773</v>
      </c>
      <c r="H9" s="155" t="s">
        <v>355</v>
      </c>
      <c r="I9" s="259">
        <f aca="true" t="shared" si="0" ref="I9:I16">IF(ISBLANK(J9),"",TRUNC(0.1974*((J9/$E$3)-184)^2))</f>
        <v>862</v>
      </c>
      <c r="J9" s="164">
        <v>0.001364699074074074</v>
      </c>
      <c r="K9" s="165" t="str">
        <f aca="true" t="shared" si="1" ref="K9:K31">IF(ISBLANK(J9),"",IF(J9&gt;0.00164351851851852,"",IF(J9&lt;=0.00125578703703704,"TSM",IF(J9&lt;=0.00129050925925926,"SM",IF(J9&lt;=0.00134259259259259,"KSM",IF(J9&lt;=0.00142361111111111,"I A",IF(J9&lt;=0.00152777777777778,"II A",IF(J9&lt;=0.00164351851851852,"III A"))))))))</f>
        <v>I A</v>
      </c>
      <c r="L9" s="260" t="s">
        <v>648</v>
      </c>
      <c r="M9" s="138" t="s">
        <v>774</v>
      </c>
    </row>
    <row r="10" spans="1:13" s="112" customFormat="1" ht="15">
      <c r="A10" s="162">
        <v>2</v>
      </c>
      <c r="B10" s="100">
        <v>77</v>
      </c>
      <c r="C10" s="101" t="s">
        <v>775</v>
      </c>
      <c r="D10" s="102" t="s">
        <v>776</v>
      </c>
      <c r="E10" s="170" t="s">
        <v>777</v>
      </c>
      <c r="F10" s="155" t="s">
        <v>51</v>
      </c>
      <c r="G10" s="155" t="s">
        <v>393</v>
      </c>
      <c r="H10" s="155" t="s">
        <v>778</v>
      </c>
      <c r="I10" s="259">
        <f t="shared" si="0"/>
        <v>851</v>
      </c>
      <c r="J10" s="164">
        <v>0.0013693287037037035</v>
      </c>
      <c r="K10" s="165" t="str">
        <f t="shared" si="1"/>
        <v>I A</v>
      </c>
      <c r="L10" s="260" t="s">
        <v>779</v>
      </c>
      <c r="M10" s="138" t="s">
        <v>780</v>
      </c>
    </row>
    <row r="11" spans="1:13" s="112" customFormat="1" ht="15">
      <c r="A11" s="162">
        <v>3</v>
      </c>
      <c r="B11" s="100">
        <v>80</v>
      </c>
      <c r="C11" s="101" t="s">
        <v>448</v>
      </c>
      <c r="D11" s="102" t="s">
        <v>781</v>
      </c>
      <c r="E11" s="170" t="s">
        <v>782</v>
      </c>
      <c r="F11" s="155" t="s">
        <v>783</v>
      </c>
      <c r="G11" s="155" t="s">
        <v>377</v>
      </c>
      <c r="H11" s="155" t="s">
        <v>446</v>
      </c>
      <c r="I11" s="259">
        <f t="shared" si="0"/>
        <v>830</v>
      </c>
      <c r="J11" s="164">
        <v>0.0013788194444444444</v>
      </c>
      <c r="K11" s="165" t="str">
        <f t="shared" si="1"/>
        <v>I A</v>
      </c>
      <c r="L11" s="260" t="s">
        <v>784</v>
      </c>
      <c r="M11" s="138" t="s">
        <v>785</v>
      </c>
    </row>
    <row r="12" spans="1:13" s="112" customFormat="1" ht="15">
      <c r="A12" s="162">
        <v>4</v>
      </c>
      <c r="B12" s="100">
        <v>57</v>
      </c>
      <c r="C12" s="101" t="s">
        <v>707</v>
      </c>
      <c r="D12" s="102" t="s">
        <v>708</v>
      </c>
      <c r="E12" s="170" t="s">
        <v>709</v>
      </c>
      <c r="F12" s="155" t="s">
        <v>114</v>
      </c>
      <c r="G12" s="155"/>
      <c r="H12" s="155" t="s">
        <v>139</v>
      </c>
      <c r="I12" s="259">
        <f t="shared" si="0"/>
        <v>819</v>
      </c>
      <c r="J12" s="164">
        <v>0.0013836805555555555</v>
      </c>
      <c r="K12" s="165" t="str">
        <f t="shared" si="1"/>
        <v>I A</v>
      </c>
      <c r="L12" s="260" t="s">
        <v>140</v>
      </c>
      <c r="M12" s="138" t="s">
        <v>710</v>
      </c>
    </row>
    <row r="13" spans="1:13" s="112" customFormat="1" ht="15">
      <c r="A13" s="162">
        <v>5</v>
      </c>
      <c r="B13" s="100">
        <v>111</v>
      </c>
      <c r="C13" s="101" t="s">
        <v>786</v>
      </c>
      <c r="D13" s="102" t="s">
        <v>787</v>
      </c>
      <c r="E13" s="170" t="s">
        <v>788</v>
      </c>
      <c r="F13" s="155" t="s">
        <v>53</v>
      </c>
      <c r="G13" s="155" t="s">
        <v>366</v>
      </c>
      <c r="H13" s="155"/>
      <c r="I13" s="259">
        <f t="shared" si="0"/>
        <v>802</v>
      </c>
      <c r="J13" s="164">
        <v>0.0013916666666666667</v>
      </c>
      <c r="K13" s="165" t="str">
        <f t="shared" si="1"/>
        <v>I A</v>
      </c>
      <c r="L13" s="260" t="s">
        <v>730</v>
      </c>
      <c r="M13" s="138" t="s">
        <v>789</v>
      </c>
    </row>
    <row r="14" spans="1:13" s="112" customFormat="1" ht="15">
      <c r="A14" s="162">
        <v>6</v>
      </c>
      <c r="B14" s="100">
        <v>99</v>
      </c>
      <c r="C14" s="101" t="s">
        <v>741</v>
      </c>
      <c r="D14" s="102" t="s">
        <v>742</v>
      </c>
      <c r="E14" s="170" t="s">
        <v>743</v>
      </c>
      <c r="F14" s="155" t="s">
        <v>382</v>
      </c>
      <c r="G14" s="155" t="s">
        <v>383</v>
      </c>
      <c r="H14" s="155" t="s">
        <v>632</v>
      </c>
      <c r="I14" s="259">
        <f t="shared" si="0"/>
        <v>799</v>
      </c>
      <c r="J14" s="164">
        <v>0.0013931712962962962</v>
      </c>
      <c r="K14" s="165" t="str">
        <f t="shared" si="1"/>
        <v>I A</v>
      </c>
      <c r="L14" s="260" t="s">
        <v>633</v>
      </c>
      <c r="M14" s="138" t="s">
        <v>744</v>
      </c>
    </row>
    <row r="15" spans="1:13" s="112" customFormat="1" ht="15">
      <c r="A15" s="162">
        <v>7</v>
      </c>
      <c r="B15" s="100">
        <v>48</v>
      </c>
      <c r="C15" s="101" t="s">
        <v>476</v>
      </c>
      <c r="D15" s="102" t="s">
        <v>790</v>
      </c>
      <c r="E15" s="170" t="s">
        <v>791</v>
      </c>
      <c r="F15" s="155" t="s">
        <v>54</v>
      </c>
      <c r="G15" s="155" t="s">
        <v>151</v>
      </c>
      <c r="H15" s="155" t="s">
        <v>194</v>
      </c>
      <c r="I15" s="259">
        <f t="shared" si="0"/>
        <v>715</v>
      </c>
      <c r="J15" s="164">
        <v>0.0014329861111111112</v>
      </c>
      <c r="K15" s="165" t="str">
        <f t="shared" si="1"/>
        <v>II A</v>
      </c>
      <c r="L15" s="260" t="s">
        <v>700</v>
      </c>
      <c r="M15" s="138" t="s">
        <v>792</v>
      </c>
    </row>
    <row r="16" spans="1:13" s="112" customFormat="1" ht="15">
      <c r="A16" s="162">
        <v>8</v>
      </c>
      <c r="B16" s="100">
        <v>37</v>
      </c>
      <c r="C16" s="101" t="s">
        <v>745</v>
      </c>
      <c r="D16" s="102" t="s">
        <v>746</v>
      </c>
      <c r="E16" s="170" t="s">
        <v>747</v>
      </c>
      <c r="F16" s="155" t="s">
        <v>2</v>
      </c>
      <c r="G16" s="155"/>
      <c r="H16" s="155"/>
      <c r="I16" s="259">
        <f t="shared" si="0"/>
        <v>700</v>
      </c>
      <c r="J16" s="164">
        <v>0.0014400462962962963</v>
      </c>
      <c r="K16" s="165" t="str">
        <f t="shared" si="1"/>
        <v>II A</v>
      </c>
      <c r="L16" s="260" t="s">
        <v>748</v>
      </c>
      <c r="M16" s="138" t="s">
        <v>749</v>
      </c>
    </row>
    <row r="17" spans="1:13" s="112" customFormat="1" ht="15">
      <c r="A17" s="162">
        <v>9</v>
      </c>
      <c r="B17" s="100">
        <v>118</v>
      </c>
      <c r="C17" s="101" t="s">
        <v>750</v>
      </c>
      <c r="D17" s="102" t="s">
        <v>751</v>
      </c>
      <c r="E17" s="170" t="s">
        <v>752</v>
      </c>
      <c r="F17" s="155" t="s">
        <v>46</v>
      </c>
      <c r="G17" s="155" t="s">
        <v>89</v>
      </c>
      <c r="H17" s="155" t="s">
        <v>361</v>
      </c>
      <c r="I17" s="259"/>
      <c r="J17" s="164">
        <v>0.0014438657407407406</v>
      </c>
      <c r="K17" s="165" t="str">
        <f t="shared" si="1"/>
        <v>II A</v>
      </c>
      <c r="L17" s="104" t="s">
        <v>414</v>
      </c>
      <c r="M17" s="261" t="s">
        <v>753</v>
      </c>
    </row>
    <row r="18" spans="1:13" s="112" customFormat="1" ht="15">
      <c r="A18" s="162">
        <v>10</v>
      </c>
      <c r="B18" s="100">
        <v>20</v>
      </c>
      <c r="C18" s="101" t="s">
        <v>291</v>
      </c>
      <c r="D18" s="102" t="s">
        <v>754</v>
      </c>
      <c r="E18" s="170" t="s">
        <v>755</v>
      </c>
      <c r="F18" s="155" t="s">
        <v>58</v>
      </c>
      <c r="G18" s="155" t="s">
        <v>438</v>
      </c>
      <c r="H18" s="155"/>
      <c r="I18" s="259"/>
      <c r="J18" s="164">
        <v>0.0014453703703703703</v>
      </c>
      <c r="K18" s="165" t="str">
        <f t="shared" si="1"/>
        <v>II A</v>
      </c>
      <c r="L18" s="260" t="s">
        <v>756</v>
      </c>
      <c r="M18" s="138" t="s">
        <v>757</v>
      </c>
    </row>
    <row r="19" spans="1:13" s="112" customFormat="1" ht="15">
      <c r="A19" s="162">
        <v>11</v>
      </c>
      <c r="B19" s="100">
        <v>134</v>
      </c>
      <c r="C19" s="101" t="s">
        <v>793</v>
      </c>
      <c r="D19" s="102" t="s">
        <v>794</v>
      </c>
      <c r="E19" s="170" t="s">
        <v>795</v>
      </c>
      <c r="F19" s="155" t="s">
        <v>2</v>
      </c>
      <c r="G19" s="155" t="s">
        <v>122</v>
      </c>
      <c r="H19" s="155" t="s">
        <v>343</v>
      </c>
      <c r="I19" s="259"/>
      <c r="J19" s="164">
        <v>0.0014486111111111108</v>
      </c>
      <c r="K19" s="165" t="str">
        <f t="shared" si="1"/>
        <v>II A</v>
      </c>
      <c r="L19" s="260" t="s">
        <v>344</v>
      </c>
      <c r="M19" s="138" t="s">
        <v>796</v>
      </c>
    </row>
    <row r="20" spans="1:13" s="112" customFormat="1" ht="15">
      <c r="A20" s="162">
        <v>12</v>
      </c>
      <c r="B20" s="100">
        <v>76</v>
      </c>
      <c r="C20" s="101" t="s">
        <v>448</v>
      </c>
      <c r="D20" s="102" t="s">
        <v>758</v>
      </c>
      <c r="E20" s="170" t="s">
        <v>759</v>
      </c>
      <c r="F20" s="155" t="s">
        <v>61</v>
      </c>
      <c r="G20" s="155" t="s">
        <v>383</v>
      </c>
      <c r="H20" s="155" t="s">
        <v>586</v>
      </c>
      <c r="I20" s="259"/>
      <c r="J20" s="164">
        <v>0.0014487268518518519</v>
      </c>
      <c r="K20" s="165" t="str">
        <f t="shared" si="1"/>
        <v>II A</v>
      </c>
      <c r="L20" s="260" t="s">
        <v>587</v>
      </c>
      <c r="M20" s="138" t="s">
        <v>760</v>
      </c>
    </row>
    <row r="21" spans="1:13" s="112" customFormat="1" ht="15">
      <c r="A21" s="162">
        <v>13</v>
      </c>
      <c r="B21" s="100">
        <v>123</v>
      </c>
      <c r="C21" s="101" t="s">
        <v>764</v>
      </c>
      <c r="D21" s="102" t="s">
        <v>765</v>
      </c>
      <c r="E21" s="170" t="s">
        <v>766</v>
      </c>
      <c r="F21" s="155" t="s">
        <v>333</v>
      </c>
      <c r="G21" s="155" t="s">
        <v>122</v>
      </c>
      <c r="H21" s="155" t="s">
        <v>355</v>
      </c>
      <c r="I21" s="259"/>
      <c r="J21" s="164">
        <v>0.0014546296296296295</v>
      </c>
      <c r="K21" s="165" t="str">
        <f t="shared" si="1"/>
        <v>II A</v>
      </c>
      <c r="L21" s="260" t="s">
        <v>434</v>
      </c>
      <c r="M21" s="138" t="s">
        <v>767</v>
      </c>
    </row>
    <row r="22" spans="1:13" s="112" customFormat="1" ht="15">
      <c r="A22" s="162">
        <v>14</v>
      </c>
      <c r="B22" s="100">
        <v>98</v>
      </c>
      <c r="C22" s="101" t="s">
        <v>797</v>
      </c>
      <c r="D22" s="102" t="s">
        <v>798</v>
      </c>
      <c r="E22" s="170" t="s">
        <v>799</v>
      </c>
      <c r="F22" s="155" t="s">
        <v>382</v>
      </c>
      <c r="G22" s="155" t="s">
        <v>383</v>
      </c>
      <c r="H22" s="155" t="s">
        <v>632</v>
      </c>
      <c r="I22" s="259"/>
      <c r="J22" s="164">
        <v>0.0014609953703703703</v>
      </c>
      <c r="K22" s="165" t="str">
        <f t="shared" si="1"/>
        <v>II A</v>
      </c>
      <c r="L22" s="260" t="s">
        <v>633</v>
      </c>
      <c r="M22" s="138" t="s">
        <v>800</v>
      </c>
    </row>
    <row r="23" spans="1:13" s="112" customFormat="1" ht="15">
      <c r="A23" s="162">
        <v>15</v>
      </c>
      <c r="B23" s="100">
        <v>96</v>
      </c>
      <c r="C23" s="101" t="s">
        <v>711</v>
      </c>
      <c r="D23" s="102" t="s">
        <v>712</v>
      </c>
      <c r="E23" s="170" t="s">
        <v>713</v>
      </c>
      <c r="F23" s="155" t="s">
        <v>631</v>
      </c>
      <c r="G23" s="155" t="s">
        <v>383</v>
      </c>
      <c r="H23" s="155" t="s">
        <v>632</v>
      </c>
      <c r="I23" s="259"/>
      <c r="J23" s="164">
        <v>0.001477314814814815</v>
      </c>
      <c r="K23" s="165" t="str">
        <f t="shared" si="1"/>
        <v>II A</v>
      </c>
      <c r="L23" s="260" t="s">
        <v>633</v>
      </c>
      <c r="M23" s="138" t="s">
        <v>714</v>
      </c>
    </row>
    <row r="24" spans="1:13" s="112" customFormat="1" ht="15">
      <c r="A24" s="162">
        <v>16</v>
      </c>
      <c r="B24" s="100">
        <v>112</v>
      </c>
      <c r="C24" s="101" t="s">
        <v>276</v>
      </c>
      <c r="D24" s="102" t="s">
        <v>715</v>
      </c>
      <c r="E24" s="170" t="s">
        <v>716</v>
      </c>
      <c r="F24" s="155" t="s">
        <v>53</v>
      </c>
      <c r="G24" s="155" t="s">
        <v>366</v>
      </c>
      <c r="H24" s="155"/>
      <c r="I24" s="259"/>
      <c r="J24" s="164">
        <v>0.0014854166666666664</v>
      </c>
      <c r="K24" s="165" t="str">
        <f t="shared" si="1"/>
        <v>II A</v>
      </c>
      <c r="L24" s="260" t="s">
        <v>367</v>
      </c>
      <c r="M24" s="138" t="s">
        <v>717</v>
      </c>
    </row>
    <row r="25" spans="1:13" s="112" customFormat="1" ht="15">
      <c r="A25" s="162">
        <v>17</v>
      </c>
      <c r="B25" s="100">
        <v>46</v>
      </c>
      <c r="C25" s="101" t="s">
        <v>718</v>
      </c>
      <c r="D25" s="102" t="s">
        <v>719</v>
      </c>
      <c r="E25" s="170" t="s">
        <v>720</v>
      </c>
      <c r="F25" s="155" t="s">
        <v>2</v>
      </c>
      <c r="G25" s="155" t="s">
        <v>122</v>
      </c>
      <c r="H25" s="155" t="s">
        <v>334</v>
      </c>
      <c r="I25" s="259"/>
      <c r="J25" s="164">
        <v>0.0014899305555555558</v>
      </c>
      <c r="K25" s="165" t="str">
        <f t="shared" si="1"/>
        <v>II A</v>
      </c>
      <c r="L25" s="260" t="s">
        <v>335</v>
      </c>
      <c r="M25" s="138" t="s">
        <v>721</v>
      </c>
    </row>
    <row r="26" spans="1:13" s="112" customFormat="1" ht="15">
      <c r="A26" s="162">
        <v>18</v>
      </c>
      <c r="B26" s="100">
        <v>34</v>
      </c>
      <c r="C26" s="101" t="s">
        <v>722</v>
      </c>
      <c r="D26" s="102" t="s">
        <v>723</v>
      </c>
      <c r="E26" s="170" t="s">
        <v>724</v>
      </c>
      <c r="F26" s="155" t="s">
        <v>2</v>
      </c>
      <c r="G26" s="155" t="s">
        <v>122</v>
      </c>
      <c r="H26" s="155" t="s">
        <v>1345</v>
      </c>
      <c r="I26" s="259"/>
      <c r="J26" s="164">
        <v>0.0015006944444444445</v>
      </c>
      <c r="K26" s="165" t="str">
        <f t="shared" si="1"/>
        <v>II A</v>
      </c>
      <c r="L26" s="260" t="s">
        <v>725</v>
      </c>
      <c r="M26" s="138" t="s">
        <v>726</v>
      </c>
    </row>
    <row r="27" spans="1:13" s="112" customFormat="1" ht="15">
      <c r="A27" s="162">
        <v>19</v>
      </c>
      <c r="B27" s="100">
        <v>75</v>
      </c>
      <c r="C27" s="101" t="s">
        <v>297</v>
      </c>
      <c r="D27" s="102" t="s">
        <v>768</v>
      </c>
      <c r="E27" s="170" t="s">
        <v>183</v>
      </c>
      <c r="F27" s="155" t="s">
        <v>62</v>
      </c>
      <c r="G27" s="155"/>
      <c r="H27" s="155"/>
      <c r="I27" s="259"/>
      <c r="J27" s="164">
        <v>0.0015077546296296297</v>
      </c>
      <c r="K27" s="165" t="str">
        <f t="shared" si="1"/>
        <v>II A</v>
      </c>
      <c r="L27" s="260" t="s">
        <v>502</v>
      </c>
      <c r="M27" s="138" t="s">
        <v>769</v>
      </c>
    </row>
    <row r="28" spans="1:13" s="112" customFormat="1" ht="15">
      <c r="A28" s="162">
        <v>20</v>
      </c>
      <c r="B28" s="100">
        <v>116</v>
      </c>
      <c r="C28" s="101" t="s">
        <v>92</v>
      </c>
      <c r="D28" s="102" t="s">
        <v>761</v>
      </c>
      <c r="E28" s="170" t="s">
        <v>762</v>
      </c>
      <c r="F28" s="155" t="s">
        <v>389</v>
      </c>
      <c r="G28" s="155" t="s">
        <v>107</v>
      </c>
      <c r="H28" s="155" t="s">
        <v>108</v>
      </c>
      <c r="I28" s="259"/>
      <c r="J28" s="164">
        <v>0.0015260416666666666</v>
      </c>
      <c r="K28" s="165" t="str">
        <f t="shared" si="1"/>
        <v>II A</v>
      </c>
      <c r="L28" s="260" t="s">
        <v>372</v>
      </c>
      <c r="M28" s="138" t="s">
        <v>763</v>
      </c>
    </row>
    <row r="29" spans="1:13" s="112" customFormat="1" ht="15">
      <c r="A29" s="162">
        <v>21</v>
      </c>
      <c r="B29" s="100">
        <v>108</v>
      </c>
      <c r="C29" s="101" t="s">
        <v>727</v>
      </c>
      <c r="D29" s="102" t="s">
        <v>728</v>
      </c>
      <c r="E29" s="170" t="s">
        <v>729</v>
      </c>
      <c r="F29" s="155" t="s">
        <v>53</v>
      </c>
      <c r="G29" s="155" t="s">
        <v>366</v>
      </c>
      <c r="H29" s="155"/>
      <c r="I29" s="259"/>
      <c r="J29" s="164">
        <v>0.0015505787037037035</v>
      </c>
      <c r="K29" s="165" t="str">
        <f t="shared" si="1"/>
        <v>III A</v>
      </c>
      <c r="L29" s="260" t="s">
        <v>730</v>
      </c>
      <c r="M29" s="138" t="s">
        <v>731</v>
      </c>
    </row>
    <row r="30" spans="1:13" s="112" customFormat="1" ht="15">
      <c r="A30" s="162">
        <v>22</v>
      </c>
      <c r="B30" s="100">
        <v>109</v>
      </c>
      <c r="C30" s="101" t="s">
        <v>732</v>
      </c>
      <c r="D30" s="102" t="s">
        <v>733</v>
      </c>
      <c r="E30" s="170" t="s">
        <v>734</v>
      </c>
      <c r="F30" s="155" t="s">
        <v>53</v>
      </c>
      <c r="G30" s="155" t="s">
        <v>366</v>
      </c>
      <c r="H30" s="155"/>
      <c r="I30" s="259"/>
      <c r="J30" s="164">
        <v>0.0015790509259259258</v>
      </c>
      <c r="K30" s="165" t="str">
        <f t="shared" si="1"/>
        <v>III A</v>
      </c>
      <c r="L30" s="260" t="s">
        <v>730</v>
      </c>
      <c r="M30" s="138" t="s">
        <v>735</v>
      </c>
    </row>
    <row r="31" spans="1:13" s="112" customFormat="1" ht="15">
      <c r="A31" s="162"/>
      <c r="B31" s="100">
        <v>110</v>
      </c>
      <c r="C31" s="101" t="s">
        <v>736</v>
      </c>
      <c r="D31" s="102" t="s">
        <v>737</v>
      </c>
      <c r="E31" s="170" t="s">
        <v>738</v>
      </c>
      <c r="F31" s="155" t="s">
        <v>53</v>
      </c>
      <c r="G31" s="155" t="s">
        <v>366</v>
      </c>
      <c r="H31" s="155"/>
      <c r="I31" s="259"/>
      <c r="J31" s="164" t="s">
        <v>739</v>
      </c>
      <c r="K31" s="165">
        <f t="shared" si="1"/>
      </c>
      <c r="L31" s="260" t="s">
        <v>730</v>
      </c>
      <c r="M31" s="138" t="s">
        <v>740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26" sqref="H26"/>
    </sheetView>
  </sheetViews>
  <sheetFormatPr defaultColWidth="12.140625" defaultRowHeight="12.75"/>
  <cols>
    <col min="1" max="1" width="4.7109375" style="79" customWidth="1"/>
    <col min="2" max="2" width="4.140625" style="26" hidden="1" customWidth="1"/>
    <col min="3" max="3" width="9.421875" style="113" customWidth="1"/>
    <col min="4" max="4" width="15.57421875" style="113" customWidth="1"/>
    <col min="5" max="5" width="9.57421875" style="26" customWidth="1"/>
    <col min="6" max="6" width="13.28125" style="167" customWidth="1"/>
    <col min="7" max="7" width="9.28125" style="167" customWidth="1"/>
    <col min="8" max="8" width="14.00390625" style="167" customWidth="1"/>
    <col min="9" max="9" width="6.7109375" style="28" customWidth="1"/>
    <col min="10" max="10" width="10.140625" style="29" customWidth="1"/>
    <col min="11" max="11" width="6.140625" style="29" customWidth="1"/>
    <col min="12" max="12" width="20.28125" style="125" customWidth="1"/>
    <col min="13" max="13" width="7.57421875" style="75" hidden="1" customWidth="1"/>
    <col min="14" max="14" width="31.57421875" style="114" customWidth="1"/>
    <col min="15" max="15" width="17.00390625" style="114" customWidth="1"/>
    <col min="16" max="16" width="23.57421875" style="33" customWidth="1"/>
    <col min="17" max="17" width="15.57421875" style="33" customWidth="1"/>
    <col min="18" max="18" width="13.00390625" style="33" customWidth="1"/>
    <col min="19" max="19" width="50.28125" style="34" customWidth="1"/>
    <col min="20" max="16384" width="12.140625" style="33" customWidth="1"/>
  </cols>
  <sheetData>
    <row r="1" spans="1:16" ht="18" customHeight="1">
      <c r="A1" s="68" t="s">
        <v>542</v>
      </c>
      <c r="B1" s="69"/>
      <c r="C1" s="70"/>
      <c r="D1" s="70"/>
      <c r="E1" s="70"/>
      <c r="F1" s="70"/>
      <c r="G1" s="70"/>
      <c r="H1" s="70"/>
      <c r="I1" s="72"/>
      <c r="J1" s="73"/>
      <c r="K1" s="73"/>
      <c r="L1" s="124"/>
      <c r="N1" s="76"/>
      <c r="O1" s="76"/>
      <c r="P1" s="76"/>
    </row>
    <row r="2" spans="1:16" ht="15" customHeight="1">
      <c r="A2" s="77" t="s">
        <v>65</v>
      </c>
      <c r="B2" s="78"/>
      <c r="C2" s="70"/>
      <c r="D2" s="70"/>
      <c r="E2" s="70"/>
      <c r="F2" s="70"/>
      <c r="G2" s="70"/>
      <c r="H2" s="70"/>
      <c r="I2" s="72"/>
      <c r="J2" s="73"/>
      <c r="K2" s="73"/>
      <c r="L2" s="124"/>
      <c r="N2" s="76"/>
      <c r="O2" s="76"/>
      <c r="P2" s="76"/>
    </row>
    <row r="3" spans="3:16" ht="3.75" customHeight="1">
      <c r="C3" s="26"/>
      <c r="D3" s="26"/>
      <c r="E3" s="29">
        <v>1.1574074074074073E-05</v>
      </c>
      <c r="F3" s="26"/>
      <c r="G3" s="26"/>
      <c r="H3" s="26"/>
      <c r="N3" s="76"/>
      <c r="O3" s="76"/>
      <c r="P3" s="76"/>
    </row>
    <row r="4" spans="1:16" ht="15.75" customHeight="1">
      <c r="A4" s="80" t="s">
        <v>345</v>
      </c>
      <c r="B4" s="81"/>
      <c r="C4" s="26"/>
      <c r="D4" s="26"/>
      <c r="F4" s="160"/>
      <c r="G4" s="26"/>
      <c r="H4" s="26"/>
      <c r="N4" s="76"/>
      <c r="O4" s="76"/>
      <c r="P4" s="76"/>
    </row>
    <row r="5" spans="1:16" ht="3" customHeight="1">
      <c r="A5" s="27"/>
      <c r="C5" s="26"/>
      <c r="D5" s="26"/>
      <c r="F5" s="26"/>
      <c r="G5" s="26"/>
      <c r="H5" s="26"/>
      <c r="N5" s="76"/>
      <c r="O5" s="76"/>
      <c r="P5" s="76"/>
    </row>
    <row r="6" spans="1:16" ht="14.25" customHeight="1">
      <c r="A6" s="83"/>
      <c r="B6" s="84"/>
      <c r="C6" s="85"/>
      <c r="D6" s="86"/>
      <c r="E6" s="86"/>
      <c r="F6" s="27"/>
      <c r="G6" s="27"/>
      <c r="H6" s="27"/>
      <c r="N6" s="76"/>
      <c r="O6" s="76"/>
      <c r="P6" s="76"/>
    </row>
    <row r="7" spans="1:16" ht="3" customHeight="1">
      <c r="A7" s="27"/>
      <c r="C7" s="26"/>
      <c r="D7" s="26"/>
      <c r="F7" s="26"/>
      <c r="G7" s="26"/>
      <c r="H7" s="26"/>
      <c r="N7" s="76"/>
      <c r="O7" s="76"/>
      <c r="P7" s="76"/>
    </row>
    <row r="8" spans="1:16" s="34" customFormat="1" ht="12.75" customHeight="1">
      <c r="A8" s="88" t="s">
        <v>68</v>
      </c>
      <c r="B8" s="126" t="s">
        <v>69</v>
      </c>
      <c r="C8" s="127" t="s">
        <v>70</v>
      </c>
      <c r="D8" s="128" t="s">
        <v>71</v>
      </c>
      <c r="E8" s="129" t="s">
        <v>72</v>
      </c>
      <c r="F8" s="135" t="s">
        <v>73</v>
      </c>
      <c r="G8" s="161" t="s">
        <v>74</v>
      </c>
      <c r="H8" s="135" t="s">
        <v>75</v>
      </c>
      <c r="I8" s="132" t="s">
        <v>76</v>
      </c>
      <c r="J8" s="133" t="s">
        <v>346</v>
      </c>
      <c r="K8" s="133" t="s">
        <v>130</v>
      </c>
      <c r="L8" s="135" t="s">
        <v>85</v>
      </c>
      <c r="M8" s="75"/>
      <c r="N8" s="76"/>
      <c r="O8" s="76"/>
      <c r="P8" s="76"/>
    </row>
    <row r="9" spans="1:13" s="112" customFormat="1" ht="16.5" customHeight="1">
      <c r="A9" s="162">
        <v>1</v>
      </c>
      <c r="B9" s="100">
        <v>100</v>
      </c>
      <c r="C9" s="101" t="s">
        <v>347</v>
      </c>
      <c r="D9" s="102" t="s">
        <v>348</v>
      </c>
      <c r="E9" s="221" t="s">
        <v>349</v>
      </c>
      <c r="F9" s="104" t="s">
        <v>52</v>
      </c>
      <c r="G9" s="104" t="s">
        <v>100</v>
      </c>
      <c r="H9" s="105" t="s">
        <v>90</v>
      </c>
      <c r="I9" s="163">
        <f aca="true" t="shared" si="0" ref="I9:I16">IF(ISBLANK(J9),"",TRUNC(0.01365*((J9/$E$3)-540)^2))</f>
        <v>1022</v>
      </c>
      <c r="J9" s="164">
        <v>0.0030819444444444444</v>
      </c>
      <c r="K9" s="165" t="str">
        <f aca="true" t="shared" si="1" ref="K9:K21">IF(ISBLANK(J9),"",IF(J9&gt;0.00398148148148148,"",IF(J9&lt;=0.00290509259259259,"TSM",IF(J9&lt;=0.00300925925925926,"SM",IF(J9&lt;=0.0031712962962963,"KSM",IF(J9&lt;=0.00337962962962963,"I A",IF(J9&lt;=0.00363425925925926,"II A",IF(J9&lt;=0.00398148148148148,"III A"))))))))</f>
        <v>KSM</v>
      </c>
      <c r="L9" s="104" t="s">
        <v>350</v>
      </c>
      <c r="M9" s="138"/>
    </row>
    <row r="10" spans="1:13" s="112" customFormat="1" ht="16.5" customHeight="1">
      <c r="A10" s="162">
        <v>2</v>
      </c>
      <c r="B10" s="100">
        <v>131</v>
      </c>
      <c r="C10" s="101" t="s">
        <v>351</v>
      </c>
      <c r="D10" s="102" t="s">
        <v>352</v>
      </c>
      <c r="E10" s="221" t="s">
        <v>353</v>
      </c>
      <c r="F10" s="104" t="s">
        <v>2</v>
      </c>
      <c r="G10" s="104" t="s">
        <v>354</v>
      </c>
      <c r="H10" s="105" t="s">
        <v>355</v>
      </c>
      <c r="I10" s="163">
        <f t="shared" si="0"/>
        <v>966</v>
      </c>
      <c r="J10" s="164">
        <v>0.003170254629629629</v>
      </c>
      <c r="K10" s="165" t="str">
        <f t="shared" si="1"/>
        <v>KSM</v>
      </c>
      <c r="L10" s="104" t="s">
        <v>356</v>
      </c>
      <c r="M10" s="138" t="s">
        <v>357</v>
      </c>
    </row>
    <row r="11" spans="1:13" s="112" customFormat="1" ht="16.5" customHeight="1">
      <c r="A11" s="162">
        <v>3</v>
      </c>
      <c r="B11" s="100">
        <v>92</v>
      </c>
      <c r="C11" s="101" t="s">
        <v>358</v>
      </c>
      <c r="D11" s="102" t="s">
        <v>359</v>
      </c>
      <c r="E11" s="221" t="s">
        <v>360</v>
      </c>
      <c r="F11" s="104" t="s">
        <v>52</v>
      </c>
      <c r="G11" s="104" t="s">
        <v>100</v>
      </c>
      <c r="H11" s="105" t="s">
        <v>361</v>
      </c>
      <c r="I11" s="163">
        <f t="shared" si="0"/>
        <v>903</v>
      </c>
      <c r="J11" s="164">
        <v>0.0032730324074074072</v>
      </c>
      <c r="K11" s="165" t="str">
        <f t="shared" si="1"/>
        <v>I A</v>
      </c>
      <c r="L11" s="104" t="s">
        <v>362</v>
      </c>
      <c r="M11" s="138"/>
    </row>
    <row r="12" spans="1:13" s="112" customFormat="1" ht="16.5" customHeight="1">
      <c r="A12" s="162">
        <v>4</v>
      </c>
      <c r="B12" s="100">
        <v>116</v>
      </c>
      <c r="C12" s="101" t="s">
        <v>363</v>
      </c>
      <c r="D12" s="102" t="s">
        <v>364</v>
      </c>
      <c r="E12" s="221" t="s">
        <v>365</v>
      </c>
      <c r="F12" s="104" t="s">
        <v>53</v>
      </c>
      <c r="G12" s="104" t="s">
        <v>366</v>
      </c>
      <c r="H12" s="105"/>
      <c r="I12" s="163">
        <f t="shared" si="0"/>
        <v>897</v>
      </c>
      <c r="J12" s="164">
        <v>0.003281597222222222</v>
      </c>
      <c r="K12" s="165" t="str">
        <f t="shared" si="1"/>
        <v>I A</v>
      </c>
      <c r="L12" s="104" t="s">
        <v>367</v>
      </c>
      <c r="M12" s="138" t="s">
        <v>368</v>
      </c>
    </row>
    <row r="13" spans="1:13" s="112" customFormat="1" ht="16.5" customHeight="1">
      <c r="A13" s="162">
        <v>5</v>
      </c>
      <c r="B13" s="100">
        <v>125</v>
      </c>
      <c r="C13" s="101" t="s">
        <v>369</v>
      </c>
      <c r="D13" s="102" t="s">
        <v>370</v>
      </c>
      <c r="E13" s="221" t="s">
        <v>371</v>
      </c>
      <c r="F13" s="104" t="s">
        <v>45</v>
      </c>
      <c r="G13" s="104" t="s">
        <v>107</v>
      </c>
      <c r="H13" s="105" t="s">
        <v>108</v>
      </c>
      <c r="I13" s="163">
        <f t="shared" si="0"/>
        <v>869</v>
      </c>
      <c r="J13" s="164">
        <v>0.0033290509259259263</v>
      </c>
      <c r="K13" s="165" t="str">
        <f t="shared" si="1"/>
        <v>I A</v>
      </c>
      <c r="L13" s="104" t="s">
        <v>372</v>
      </c>
      <c r="M13" s="138" t="s">
        <v>373</v>
      </c>
    </row>
    <row r="14" spans="1:13" s="112" customFormat="1" ht="16.5" customHeight="1">
      <c r="A14" s="162">
        <v>6</v>
      </c>
      <c r="B14" s="100">
        <v>130</v>
      </c>
      <c r="C14" s="101" t="s">
        <v>374</v>
      </c>
      <c r="D14" s="102" t="s">
        <v>375</v>
      </c>
      <c r="E14" s="221" t="s">
        <v>376</v>
      </c>
      <c r="F14" s="104" t="s">
        <v>2</v>
      </c>
      <c r="G14" s="104" t="s">
        <v>377</v>
      </c>
      <c r="H14" s="105" t="s">
        <v>355</v>
      </c>
      <c r="I14" s="163">
        <f t="shared" si="0"/>
        <v>864</v>
      </c>
      <c r="J14" s="164">
        <v>0.0033378472222222216</v>
      </c>
      <c r="K14" s="165" t="str">
        <f t="shared" si="1"/>
        <v>I A</v>
      </c>
      <c r="L14" s="166" t="s">
        <v>378</v>
      </c>
      <c r="M14" s="138" t="s">
        <v>379</v>
      </c>
    </row>
    <row r="15" spans="1:13" s="112" customFormat="1" ht="16.5" customHeight="1">
      <c r="A15" s="162">
        <v>7</v>
      </c>
      <c r="B15" s="100">
        <v>105</v>
      </c>
      <c r="C15" s="101" t="s">
        <v>347</v>
      </c>
      <c r="D15" s="102" t="s">
        <v>380</v>
      </c>
      <c r="E15" s="221" t="s">
        <v>381</v>
      </c>
      <c r="F15" s="104" t="s">
        <v>382</v>
      </c>
      <c r="G15" s="104" t="s">
        <v>383</v>
      </c>
      <c r="H15" s="105" t="s">
        <v>384</v>
      </c>
      <c r="I15" s="163">
        <f t="shared" si="0"/>
        <v>811</v>
      </c>
      <c r="J15" s="164">
        <v>0.003428472222222222</v>
      </c>
      <c r="K15" s="165" t="str">
        <f t="shared" si="1"/>
        <v>II A</v>
      </c>
      <c r="L15" s="104" t="s">
        <v>385</v>
      </c>
      <c r="M15" s="138" t="s">
        <v>386</v>
      </c>
    </row>
    <row r="16" spans="1:13" s="112" customFormat="1" ht="16.5" customHeight="1">
      <c r="A16" s="162">
        <v>8</v>
      </c>
      <c r="B16" s="100">
        <v>126</v>
      </c>
      <c r="C16" s="101" t="s">
        <v>358</v>
      </c>
      <c r="D16" s="102" t="s">
        <v>387</v>
      </c>
      <c r="E16" s="221" t="s">
        <v>388</v>
      </c>
      <c r="F16" s="104" t="s">
        <v>389</v>
      </c>
      <c r="G16" s="104" t="s">
        <v>107</v>
      </c>
      <c r="H16" s="105" t="s">
        <v>108</v>
      </c>
      <c r="I16" s="163">
        <f t="shared" si="0"/>
        <v>792</v>
      </c>
      <c r="J16" s="164">
        <v>0.0034605324074074074</v>
      </c>
      <c r="K16" s="165" t="str">
        <f t="shared" si="1"/>
        <v>II A</v>
      </c>
      <c r="L16" s="104" t="s">
        <v>372</v>
      </c>
      <c r="M16" s="138" t="s">
        <v>390</v>
      </c>
    </row>
    <row r="17" spans="1:13" s="112" customFormat="1" ht="16.5" customHeight="1">
      <c r="A17" s="162">
        <v>9</v>
      </c>
      <c r="B17" s="100">
        <v>58</v>
      </c>
      <c r="C17" s="101" t="s">
        <v>391</v>
      </c>
      <c r="D17" s="102" t="s">
        <v>392</v>
      </c>
      <c r="E17" s="221" t="s">
        <v>248</v>
      </c>
      <c r="F17" s="104" t="s">
        <v>59</v>
      </c>
      <c r="G17" s="104" t="s">
        <v>393</v>
      </c>
      <c r="H17" s="105"/>
      <c r="I17" s="163"/>
      <c r="J17" s="164">
        <v>0.003484722222222222</v>
      </c>
      <c r="K17" s="165" t="str">
        <f t="shared" si="1"/>
        <v>II A</v>
      </c>
      <c r="L17" s="104" t="s">
        <v>394</v>
      </c>
      <c r="M17" s="138" t="s">
        <v>395</v>
      </c>
    </row>
    <row r="18" spans="1:13" s="112" customFormat="1" ht="16.5" customHeight="1">
      <c r="A18" s="162">
        <v>10</v>
      </c>
      <c r="B18" s="100">
        <v>67</v>
      </c>
      <c r="C18" s="101" t="s">
        <v>396</v>
      </c>
      <c r="D18" s="102" t="s">
        <v>397</v>
      </c>
      <c r="E18" s="221" t="s">
        <v>398</v>
      </c>
      <c r="F18" s="104" t="s">
        <v>2</v>
      </c>
      <c r="G18" s="104" t="s">
        <v>122</v>
      </c>
      <c r="H18" s="105" t="s">
        <v>1345</v>
      </c>
      <c r="I18" s="163"/>
      <c r="J18" s="164">
        <v>0.003570601851851852</v>
      </c>
      <c r="K18" s="165" t="str">
        <f t="shared" si="1"/>
        <v>II A</v>
      </c>
      <c r="L18" s="166" t="s">
        <v>399</v>
      </c>
      <c r="M18" s="138" t="s">
        <v>400</v>
      </c>
    </row>
    <row r="19" spans="1:13" s="112" customFormat="1" ht="16.5" customHeight="1">
      <c r="A19" s="162">
        <v>11</v>
      </c>
      <c r="B19" s="100">
        <v>96</v>
      </c>
      <c r="C19" s="101" t="s">
        <v>401</v>
      </c>
      <c r="D19" s="102" t="s">
        <v>402</v>
      </c>
      <c r="E19" s="221" t="s">
        <v>403</v>
      </c>
      <c r="F19" s="104" t="s">
        <v>404</v>
      </c>
      <c r="G19" s="104" t="s">
        <v>377</v>
      </c>
      <c r="H19" s="105" t="s">
        <v>405</v>
      </c>
      <c r="I19" s="163"/>
      <c r="J19" s="164">
        <v>0.0035791666666666667</v>
      </c>
      <c r="K19" s="165" t="str">
        <f t="shared" si="1"/>
        <v>II A</v>
      </c>
      <c r="L19" s="104" t="s">
        <v>406</v>
      </c>
      <c r="M19" s="138" t="s">
        <v>407</v>
      </c>
    </row>
    <row r="20" spans="1:13" s="112" customFormat="1" ht="16.5" customHeight="1">
      <c r="A20" s="162">
        <v>12</v>
      </c>
      <c r="B20" s="100">
        <v>124</v>
      </c>
      <c r="C20" s="101" t="s">
        <v>171</v>
      </c>
      <c r="D20" s="102" t="s">
        <v>408</v>
      </c>
      <c r="E20" s="221" t="s">
        <v>409</v>
      </c>
      <c r="F20" s="104" t="s">
        <v>45</v>
      </c>
      <c r="G20" s="104" t="s">
        <v>107</v>
      </c>
      <c r="H20" s="105" t="s">
        <v>108</v>
      </c>
      <c r="I20" s="163"/>
      <c r="J20" s="164">
        <v>0.0038915509259259255</v>
      </c>
      <c r="K20" s="165" t="str">
        <f t="shared" si="1"/>
        <v>III A</v>
      </c>
      <c r="L20" s="104" t="s">
        <v>372</v>
      </c>
      <c r="M20" s="138" t="s">
        <v>410</v>
      </c>
    </row>
    <row r="21" spans="1:13" s="112" customFormat="1" ht="16.5" customHeight="1">
      <c r="A21" s="162">
        <v>13</v>
      </c>
      <c r="B21" s="100">
        <v>128</v>
      </c>
      <c r="C21" s="101" t="s">
        <v>411</v>
      </c>
      <c r="D21" s="102" t="s">
        <v>412</v>
      </c>
      <c r="E21" s="221" t="s">
        <v>413</v>
      </c>
      <c r="F21" s="104" t="s">
        <v>46</v>
      </c>
      <c r="G21" s="104" t="s">
        <v>89</v>
      </c>
      <c r="H21" s="105" t="s">
        <v>361</v>
      </c>
      <c r="I21" s="163"/>
      <c r="J21" s="164">
        <v>0.0039998842592592595</v>
      </c>
      <c r="K21" s="165">
        <f t="shared" si="1"/>
      </c>
      <c r="L21" s="104" t="s">
        <v>414</v>
      </c>
      <c r="M21" s="138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" width="5.57421875" style="79" customWidth="1"/>
    <col min="2" max="2" width="4.140625" style="26" hidden="1" customWidth="1"/>
    <col min="3" max="3" width="11.00390625" style="113" customWidth="1"/>
    <col min="4" max="4" width="15.57421875" style="113" customWidth="1"/>
    <col min="5" max="5" width="10.28125" style="29" customWidth="1"/>
    <col min="6" max="6" width="15.00390625" style="79" customWidth="1"/>
    <col min="7" max="7" width="9.28125" style="79" customWidth="1"/>
    <col min="8" max="8" width="14.7109375" style="79" customWidth="1"/>
    <col min="9" max="9" width="5.57421875" style="28" customWidth="1"/>
    <col min="10" max="10" width="8.57421875" style="29" customWidth="1"/>
    <col min="11" max="11" width="5.421875" style="29" customWidth="1"/>
    <col min="12" max="12" width="23.7109375" style="125" customWidth="1"/>
    <col min="13" max="13" width="7.57421875" style="75" hidden="1" customWidth="1"/>
    <col min="14" max="14" width="31.57421875" style="114" customWidth="1"/>
    <col min="15" max="15" width="17.00390625" style="114" customWidth="1"/>
    <col min="16" max="16" width="23.57421875" style="33" customWidth="1"/>
    <col min="17" max="17" width="15.57421875" style="33" customWidth="1"/>
    <col min="18" max="18" width="13.00390625" style="33" customWidth="1"/>
    <col min="19" max="19" width="50.28125" style="34" customWidth="1"/>
    <col min="20" max="16384" width="12.140625" style="33" customWidth="1"/>
  </cols>
  <sheetData>
    <row r="1" spans="1:16" ht="18" customHeight="1">
      <c r="A1" s="68" t="s">
        <v>542</v>
      </c>
      <c r="B1" s="69"/>
      <c r="C1" s="70"/>
      <c r="D1" s="70"/>
      <c r="E1" s="73"/>
      <c r="F1" s="71"/>
      <c r="G1" s="71"/>
      <c r="H1" s="71"/>
      <c r="I1" s="72"/>
      <c r="J1" s="73"/>
      <c r="K1" s="73"/>
      <c r="L1" s="124"/>
      <c r="N1" s="76"/>
      <c r="O1" s="76"/>
      <c r="P1" s="76"/>
    </row>
    <row r="2" spans="1:16" ht="15" customHeight="1">
      <c r="A2" s="77" t="s">
        <v>65</v>
      </c>
      <c r="B2" s="78"/>
      <c r="C2" s="70"/>
      <c r="D2" s="70"/>
      <c r="E2" s="73"/>
      <c r="F2" s="71"/>
      <c r="G2" s="71"/>
      <c r="H2" s="71"/>
      <c r="I2" s="72"/>
      <c r="J2" s="73"/>
      <c r="K2" s="73"/>
      <c r="L2" s="124"/>
      <c r="N2" s="76"/>
      <c r="O2" s="76"/>
      <c r="P2" s="76"/>
    </row>
    <row r="3" spans="3:16" ht="3.75" customHeight="1">
      <c r="C3" s="26"/>
      <c r="D3" s="26"/>
      <c r="E3" s="29">
        <v>1.1574074074074073E-05</v>
      </c>
      <c r="F3" s="27"/>
      <c r="G3" s="27"/>
      <c r="H3" s="27"/>
      <c r="N3" s="76"/>
      <c r="O3" s="76"/>
      <c r="P3" s="76"/>
    </row>
    <row r="4" spans="1:16" ht="15.75" customHeight="1">
      <c r="A4" s="80" t="s">
        <v>415</v>
      </c>
      <c r="B4" s="81"/>
      <c r="C4" s="26"/>
      <c r="D4" s="26"/>
      <c r="F4" s="82"/>
      <c r="G4" s="27"/>
      <c r="H4" s="27"/>
      <c r="N4" s="76"/>
      <c r="O4" s="76"/>
      <c r="P4" s="76"/>
    </row>
    <row r="5" spans="3:16" ht="3.75" customHeight="1">
      <c r="C5" s="26"/>
      <c r="D5" s="26"/>
      <c r="F5" s="27"/>
      <c r="G5" s="27"/>
      <c r="H5" s="27"/>
      <c r="N5" s="76"/>
      <c r="O5" s="76"/>
      <c r="P5" s="76"/>
    </row>
    <row r="6" spans="1:16" ht="14.25" customHeight="1">
      <c r="A6" s="83"/>
      <c r="B6" s="84"/>
      <c r="C6" s="85"/>
      <c r="D6" s="86"/>
      <c r="E6" s="168"/>
      <c r="F6" s="27"/>
      <c r="G6" s="27"/>
      <c r="H6" s="27"/>
      <c r="N6" s="76"/>
      <c r="O6" s="76"/>
      <c r="P6" s="76"/>
    </row>
    <row r="7" spans="1:16" ht="3.75" customHeight="1">
      <c r="A7" s="27"/>
      <c r="C7" s="26"/>
      <c r="D7" s="26"/>
      <c r="F7" s="27"/>
      <c r="G7" s="27"/>
      <c r="H7" s="27"/>
      <c r="N7" s="76"/>
      <c r="O7" s="76"/>
      <c r="P7" s="76"/>
    </row>
    <row r="8" spans="1:16" s="34" customFormat="1" ht="12.75" customHeight="1">
      <c r="A8" s="88" t="s">
        <v>68</v>
      </c>
      <c r="B8" s="126" t="s">
        <v>69</v>
      </c>
      <c r="C8" s="127" t="s">
        <v>70</v>
      </c>
      <c r="D8" s="128" t="s">
        <v>71</v>
      </c>
      <c r="E8" s="169" t="s">
        <v>72</v>
      </c>
      <c r="F8" s="130" t="s">
        <v>73</v>
      </c>
      <c r="G8" s="131" t="s">
        <v>74</v>
      </c>
      <c r="H8" s="130" t="s">
        <v>75</v>
      </c>
      <c r="I8" s="95" t="s">
        <v>76</v>
      </c>
      <c r="J8" s="96" t="s">
        <v>346</v>
      </c>
      <c r="K8" s="96" t="s">
        <v>130</v>
      </c>
      <c r="L8" s="135" t="s">
        <v>85</v>
      </c>
      <c r="M8" s="75"/>
      <c r="N8" s="76"/>
      <c r="O8" s="76"/>
      <c r="P8" s="76"/>
    </row>
    <row r="9" spans="1:13" s="112" customFormat="1" ht="16.5" customHeight="1">
      <c r="A9" s="162">
        <v>1</v>
      </c>
      <c r="B9" s="100">
        <v>87</v>
      </c>
      <c r="C9" s="101" t="s">
        <v>416</v>
      </c>
      <c r="D9" s="102" t="s">
        <v>417</v>
      </c>
      <c r="E9" s="170" t="s">
        <v>418</v>
      </c>
      <c r="F9" s="105" t="s">
        <v>419</v>
      </c>
      <c r="G9" s="105" t="s">
        <v>377</v>
      </c>
      <c r="H9" s="105" t="s">
        <v>315</v>
      </c>
      <c r="I9" s="106">
        <f aca="true" t="shared" si="0" ref="I9:I16">IF(ISBLANK(J9),"",TRUNC(0.04272*((J9/$E$3)-385)^2))</f>
        <v>895</v>
      </c>
      <c r="J9" s="164">
        <v>0.002780208333333333</v>
      </c>
      <c r="K9" s="165" t="str">
        <f aca="true" t="shared" si="1" ref="K9:K19">IF(ISBLANK(J9),"",IF(J9&gt;0.00332175925925926,"",IF(J9&lt;=0.00257523148148148,"TSM",IF(J9&lt;=0.00263888888888889,"SM",IF(J9&lt;=0.00274305555555556,"KSM",IF(J9&lt;=0.00289351851851852,"I A",IF(J9&lt;=0.00309027777777778,"II A",IF(J9&lt;=0.00332175925925926,"III A"))))))))</f>
        <v>I A</v>
      </c>
      <c r="L9" s="104" t="s">
        <v>420</v>
      </c>
      <c r="M9" s="138" t="s">
        <v>421</v>
      </c>
    </row>
    <row r="10" spans="1:13" s="112" customFormat="1" ht="16.5" customHeight="1">
      <c r="A10" s="162">
        <v>2</v>
      </c>
      <c r="B10" s="100">
        <v>120</v>
      </c>
      <c r="C10" s="101" t="s">
        <v>422</v>
      </c>
      <c r="D10" s="102" t="s">
        <v>423</v>
      </c>
      <c r="E10" s="170" t="s">
        <v>424</v>
      </c>
      <c r="F10" s="105" t="s">
        <v>46</v>
      </c>
      <c r="G10" s="105" t="s">
        <v>89</v>
      </c>
      <c r="H10" s="105" t="s">
        <v>361</v>
      </c>
      <c r="I10" s="106">
        <f t="shared" si="0"/>
        <v>883</v>
      </c>
      <c r="J10" s="164">
        <v>0.0027910879629629635</v>
      </c>
      <c r="K10" s="165" t="str">
        <f t="shared" si="1"/>
        <v>I A</v>
      </c>
      <c r="L10" s="104" t="s">
        <v>414</v>
      </c>
      <c r="M10" s="138" t="s">
        <v>425</v>
      </c>
    </row>
    <row r="11" spans="1:13" s="112" customFormat="1" ht="16.5" customHeight="1">
      <c r="A11" s="162">
        <v>3</v>
      </c>
      <c r="B11" s="100">
        <v>74</v>
      </c>
      <c r="C11" s="101" t="s">
        <v>426</v>
      </c>
      <c r="D11" s="102" t="s">
        <v>427</v>
      </c>
      <c r="E11" s="170" t="s">
        <v>428</v>
      </c>
      <c r="F11" s="105" t="s">
        <v>2</v>
      </c>
      <c r="G11" s="105" t="s">
        <v>217</v>
      </c>
      <c r="H11" s="105"/>
      <c r="I11" s="106">
        <f t="shared" si="0"/>
        <v>753</v>
      </c>
      <c r="J11" s="164">
        <v>0.00291875</v>
      </c>
      <c r="K11" s="165" t="str">
        <f t="shared" si="1"/>
        <v>II A</v>
      </c>
      <c r="L11" s="104" t="s">
        <v>429</v>
      </c>
      <c r="M11" s="138" t="s">
        <v>430</v>
      </c>
    </row>
    <row r="12" spans="1:13" s="112" customFormat="1" ht="16.5" customHeight="1">
      <c r="A12" s="162">
        <v>4</v>
      </c>
      <c r="B12" s="100">
        <v>125</v>
      </c>
      <c r="C12" s="101" t="s">
        <v>431</v>
      </c>
      <c r="D12" s="102" t="s">
        <v>432</v>
      </c>
      <c r="E12" s="170" t="s">
        <v>433</v>
      </c>
      <c r="F12" s="105" t="s">
        <v>2</v>
      </c>
      <c r="G12" s="105" t="s">
        <v>122</v>
      </c>
      <c r="H12" s="105" t="s">
        <v>355</v>
      </c>
      <c r="I12" s="106">
        <f t="shared" si="0"/>
        <v>741</v>
      </c>
      <c r="J12" s="164">
        <v>0.0029309027777777784</v>
      </c>
      <c r="K12" s="165" t="str">
        <f t="shared" si="1"/>
        <v>II A</v>
      </c>
      <c r="L12" s="104" t="s">
        <v>434</v>
      </c>
      <c r="M12" s="138" t="s">
        <v>435</v>
      </c>
    </row>
    <row r="13" spans="1:13" s="112" customFormat="1" ht="16.5" customHeight="1">
      <c r="A13" s="162">
        <v>5</v>
      </c>
      <c r="B13" s="100">
        <v>21</v>
      </c>
      <c r="C13" s="101" t="s">
        <v>426</v>
      </c>
      <c r="D13" s="102" t="s">
        <v>436</v>
      </c>
      <c r="E13" s="170" t="s">
        <v>437</v>
      </c>
      <c r="F13" s="105" t="s">
        <v>58</v>
      </c>
      <c r="G13" s="105" t="s">
        <v>438</v>
      </c>
      <c r="H13" s="105"/>
      <c r="I13" s="106">
        <f t="shared" si="0"/>
        <v>708</v>
      </c>
      <c r="J13" s="164">
        <v>0.002965277777777777</v>
      </c>
      <c r="K13" s="165" t="str">
        <f t="shared" si="1"/>
        <v>II A</v>
      </c>
      <c r="L13" s="104" t="s">
        <v>439</v>
      </c>
      <c r="M13" s="138" t="s">
        <v>440</v>
      </c>
    </row>
    <row r="14" spans="1:13" s="112" customFormat="1" ht="16.5" customHeight="1">
      <c r="A14" s="162">
        <v>6</v>
      </c>
      <c r="B14" s="100">
        <v>117</v>
      </c>
      <c r="C14" s="101" t="s">
        <v>441</v>
      </c>
      <c r="D14" s="102" t="s">
        <v>442</v>
      </c>
      <c r="E14" s="170" t="s">
        <v>443</v>
      </c>
      <c r="F14" s="105" t="s">
        <v>46</v>
      </c>
      <c r="G14" s="105" t="s">
        <v>89</v>
      </c>
      <c r="H14" s="105" t="s">
        <v>361</v>
      </c>
      <c r="I14" s="106">
        <f t="shared" si="0"/>
        <v>690</v>
      </c>
      <c r="J14" s="164">
        <v>0.0029841435185185184</v>
      </c>
      <c r="K14" s="165" t="str">
        <f t="shared" si="1"/>
        <v>II A</v>
      </c>
      <c r="L14" s="104" t="s">
        <v>414</v>
      </c>
      <c r="M14" s="171"/>
    </row>
    <row r="15" spans="1:13" s="112" customFormat="1" ht="16.5" customHeight="1">
      <c r="A15" s="162">
        <v>7</v>
      </c>
      <c r="B15" s="100">
        <v>19</v>
      </c>
      <c r="C15" s="101" t="s">
        <v>262</v>
      </c>
      <c r="D15" s="102" t="s">
        <v>444</v>
      </c>
      <c r="E15" s="170" t="s">
        <v>445</v>
      </c>
      <c r="F15" s="105" t="s">
        <v>48</v>
      </c>
      <c r="G15" s="105" t="s">
        <v>174</v>
      </c>
      <c r="H15" s="105" t="s">
        <v>446</v>
      </c>
      <c r="I15" s="106">
        <f t="shared" si="0"/>
        <v>675</v>
      </c>
      <c r="J15" s="164">
        <v>0.003000925925925926</v>
      </c>
      <c r="K15" s="165" t="str">
        <f t="shared" si="1"/>
        <v>II A</v>
      </c>
      <c r="L15" s="104" t="s">
        <v>447</v>
      </c>
      <c r="M15" s="138"/>
    </row>
    <row r="16" spans="1:13" s="112" customFormat="1" ht="16.5" customHeight="1">
      <c r="A16" s="162">
        <v>8</v>
      </c>
      <c r="B16" s="100">
        <v>49</v>
      </c>
      <c r="C16" s="101" t="s">
        <v>448</v>
      </c>
      <c r="D16" s="102" t="s">
        <v>449</v>
      </c>
      <c r="E16" s="170" t="s">
        <v>398</v>
      </c>
      <c r="F16" s="105" t="s">
        <v>450</v>
      </c>
      <c r="G16" s="105"/>
      <c r="H16" s="105" t="s">
        <v>169</v>
      </c>
      <c r="I16" s="106">
        <f t="shared" si="0"/>
        <v>662</v>
      </c>
      <c r="J16" s="164">
        <v>0.003015162037037037</v>
      </c>
      <c r="K16" s="165" t="str">
        <f t="shared" si="1"/>
        <v>II A</v>
      </c>
      <c r="L16" s="104" t="s">
        <v>170</v>
      </c>
      <c r="M16" s="138"/>
    </row>
    <row r="17" spans="1:13" s="112" customFormat="1" ht="16.5" customHeight="1">
      <c r="A17" s="162">
        <v>9</v>
      </c>
      <c r="B17" s="100">
        <v>114</v>
      </c>
      <c r="C17" s="101" t="s">
        <v>451</v>
      </c>
      <c r="D17" s="102" t="s">
        <v>452</v>
      </c>
      <c r="E17" s="170" t="s">
        <v>453</v>
      </c>
      <c r="F17" s="105" t="s">
        <v>46</v>
      </c>
      <c r="G17" s="105" t="s">
        <v>454</v>
      </c>
      <c r="H17" s="105"/>
      <c r="I17" s="106"/>
      <c r="J17" s="164">
        <v>0.00301875</v>
      </c>
      <c r="K17" s="165" t="str">
        <f t="shared" si="1"/>
        <v>II A</v>
      </c>
      <c r="L17" s="104" t="s">
        <v>455</v>
      </c>
      <c r="M17" s="138" t="s">
        <v>456</v>
      </c>
    </row>
    <row r="18" spans="1:13" s="112" customFormat="1" ht="16.5" customHeight="1">
      <c r="A18" s="162">
        <v>10</v>
      </c>
      <c r="B18" s="100">
        <v>73</v>
      </c>
      <c r="C18" s="101" t="s">
        <v>120</v>
      </c>
      <c r="D18" s="102" t="s">
        <v>457</v>
      </c>
      <c r="E18" s="170" t="s">
        <v>458</v>
      </c>
      <c r="F18" s="105" t="s">
        <v>2</v>
      </c>
      <c r="G18" s="105" t="s">
        <v>217</v>
      </c>
      <c r="H18" s="105"/>
      <c r="I18" s="106"/>
      <c r="J18" s="164">
        <v>0.0030636574074074077</v>
      </c>
      <c r="K18" s="165" t="str">
        <f t="shared" si="1"/>
        <v>II A</v>
      </c>
      <c r="L18" s="104" t="s">
        <v>459</v>
      </c>
      <c r="M18" s="138" t="s">
        <v>460</v>
      </c>
    </row>
    <row r="19" spans="1:13" s="112" customFormat="1" ht="16.5" customHeight="1">
      <c r="A19" s="162">
        <v>11</v>
      </c>
      <c r="B19" s="100">
        <v>18</v>
      </c>
      <c r="C19" s="101" t="s">
        <v>279</v>
      </c>
      <c r="D19" s="102" t="s">
        <v>461</v>
      </c>
      <c r="E19" s="170" t="s">
        <v>462</v>
      </c>
      <c r="F19" s="105" t="s">
        <v>48</v>
      </c>
      <c r="G19" s="105" t="s">
        <v>174</v>
      </c>
      <c r="H19" s="105" t="s">
        <v>446</v>
      </c>
      <c r="I19" s="106"/>
      <c r="J19" s="164">
        <v>0.003160995370370371</v>
      </c>
      <c r="K19" s="165" t="str">
        <f t="shared" si="1"/>
        <v>III A</v>
      </c>
      <c r="L19" s="104" t="s">
        <v>447</v>
      </c>
      <c r="M19" s="138" t="s">
        <v>463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19" sqref="D19"/>
    </sheetView>
  </sheetViews>
  <sheetFormatPr defaultColWidth="12.140625" defaultRowHeight="12.75"/>
  <cols>
    <col min="1" max="1" width="5.28125" style="167" customWidth="1"/>
    <col min="2" max="2" width="4.140625" style="26" hidden="1" customWidth="1"/>
    <col min="3" max="3" width="9.421875" style="113" customWidth="1"/>
    <col min="4" max="4" width="15.57421875" style="113" customWidth="1"/>
    <col min="5" max="5" width="10.421875" style="29" customWidth="1"/>
    <col min="6" max="6" width="14.57421875" style="220" customWidth="1"/>
    <col min="7" max="7" width="9.28125" style="220" customWidth="1"/>
    <col min="8" max="8" width="12.7109375" style="220" customWidth="1"/>
    <col min="9" max="9" width="6.7109375" style="28" customWidth="1"/>
    <col min="10" max="10" width="9.421875" style="29" customWidth="1"/>
    <col min="11" max="11" width="6.140625" style="29" customWidth="1"/>
    <col min="12" max="12" width="21.8515625" style="125" customWidth="1"/>
    <col min="13" max="13" width="7.57421875" style="75" hidden="1" customWidth="1"/>
    <col min="14" max="14" width="31.57421875" style="114" customWidth="1"/>
    <col min="15" max="15" width="17.00390625" style="114" customWidth="1"/>
    <col min="16" max="16" width="23.57421875" style="33" customWidth="1"/>
    <col min="17" max="17" width="15.57421875" style="33" customWidth="1"/>
    <col min="18" max="18" width="13.00390625" style="33" customWidth="1"/>
    <col min="19" max="19" width="50.28125" style="34" customWidth="1"/>
    <col min="20" max="16384" width="12.140625" style="33" customWidth="1"/>
  </cols>
  <sheetData>
    <row r="1" spans="1:16" ht="18" customHeight="1">
      <c r="A1" s="68" t="s">
        <v>542</v>
      </c>
      <c r="B1" s="69"/>
      <c r="C1" s="70"/>
      <c r="D1" s="70"/>
      <c r="E1" s="73"/>
      <c r="F1" s="73"/>
      <c r="G1" s="73"/>
      <c r="H1" s="73"/>
      <c r="I1" s="72"/>
      <c r="J1" s="73"/>
      <c r="K1" s="73"/>
      <c r="L1" s="124"/>
      <c r="N1" s="76"/>
      <c r="O1" s="76"/>
      <c r="P1" s="76"/>
    </row>
    <row r="2" spans="1:16" ht="15" customHeight="1">
      <c r="A2" s="17" t="s">
        <v>65</v>
      </c>
      <c r="B2" s="78"/>
      <c r="C2" s="70"/>
      <c r="D2" s="70"/>
      <c r="E2" s="73"/>
      <c r="F2" s="73"/>
      <c r="G2" s="73"/>
      <c r="H2" s="73"/>
      <c r="I2" s="72"/>
      <c r="J2" s="73"/>
      <c r="K2" s="73"/>
      <c r="L2" s="124"/>
      <c r="N2" s="76"/>
      <c r="O2" s="76"/>
      <c r="P2" s="76"/>
    </row>
    <row r="3" spans="3:16" ht="3.75" customHeight="1">
      <c r="C3" s="26"/>
      <c r="D3" s="26"/>
      <c r="E3" s="29">
        <v>1.1574074074074073E-05</v>
      </c>
      <c r="F3" s="29"/>
      <c r="G3" s="29"/>
      <c r="H3" s="29"/>
      <c r="N3" s="76"/>
      <c r="O3" s="76"/>
      <c r="P3" s="76"/>
    </row>
    <row r="4" spans="1:16" ht="15.75" customHeight="1">
      <c r="A4" s="210" t="s">
        <v>543</v>
      </c>
      <c r="B4" s="81"/>
      <c r="C4" s="26"/>
      <c r="D4" s="26"/>
      <c r="F4" s="211"/>
      <c r="G4" s="29"/>
      <c r="H4" s="29"/>
      <c r="N4" s="76"/>
      <c r="O4" s="76"/>
      <c r="P4" s="76"/>
    </row>
    <row r="5" spans="3:16" ht="3.75" customHeight="1">
      <c r="C5" s="26"/>
      <c r="D5" s="26"/>
      <c r="F5" s="29"/>
      <c r="G5" s="29"/>
      <c r="H5" s="29"/>
      <c r="N5" s="76"/>
      <c r="O5" s="76"/>
      <c r="P5" s="76"/>
    </row>
    <row r="6" spans="1:16" ht="14.25" customHeight="1">
      <c r="A6" s="212"/>
      <c r="B6" s="84"/>
      <c r="C6" s="213"/>
      <c r="D6" s="213"/>
      <c r="E6" s="214"/>
      <c r="F6" s="29"/>
      <c r="G6" s="29"/>
      <c r="H6" s="29"/>
      <c r="N6" s="76"/>
      <c r="O6" s="76"/>
      <c r="P6" s="76"/>
    </row>
    <row r="7" spans="1:16" ht="3" customHeight="1">
      <c r="A7" s="26"/>
      <c r="C7" s="26"/>
      <c r="D7" s="26"/>
      <c r="F7" s="29"/>
      <c r="G7" s="29"/>
      <c r="H7" s="29"/>
      <c r="N7" s="76"/>
      <c r="O7" s="76"/>
      <c r="P7" s="76"/>
    </row>
    <row r="8" spans="1:16" s="34" customFormat="1" ht="12.75" customHeight="1">
      <c r="A8" s="151" t="s">
        <v>68</v>
      </c>
      <c r="B8" s="126" t="s">
        <v>69</v>
      </c>
      <c r="C8" s="127" t="s">
        <v>70</v>
      </c>
      <c r="D8" s="128" t="s">
        <v>71</v>
      </c>
      <c r="E8" s="169" t="s">
        <v>72</v>
      </c>
      <c r="F8" s="215" t="s">
        <v>73</v>
      </c>
      <c r="G8" s="216" t="s">
        <v>74</v>
      </c>
      <c r="H8" s="215" t="s">
        <v>75</v>
      </c>
      <c r="I8" s="132" t="s">
        <v>76</v>
      </c>
      <c r="J8" s="133" t="s">
        <v>346</v>
      </c>
      <c r="K8" s="133" t="s">
        <v>130</v>
      </c>
      <c r="L8" s="135" t="s">
        <v>85</v>
      </c>
      <c r="M8" s="75"/>
      <c r="N8" s="76"/>
      <c r="O8" s="76"/>
      <c r="P8" s="76"/>
    </row>
    <row r="9" spans="1:13" s="112" customFormat="1" ht="16.5" customHeight="1">
      <c r="A9" s="217" t="s">
        <v>77</v>
      </c>
      <c r="B9" s="100">
        <v>94</v>
      </c>
      <c r="C9" s="101" t="s">
        <v>136</v>
      </c>
      <c r="D9" s="102" t="s">
        <v>544</v>
      </c>
      <c r="E9" s="218" t="s">
        <v>545</v>
      </c>
      <c r="F9" s="110" t="s">
        <v>2</v>
      </c>
      <c r="G9" s="110" t="s">
        <v>217</v>
      </c>
      <c r="H9" s="155"/>
      <c r="I9" s="163">
        <f aca="true" t="shared" si="0" ref="I9:I15">IF(ISBLANK(J9),"",TRUNC(0.00259*((J9/$E$3)-1200)^2))</f>
        <v>927</v>
      </c>
      <c r="J9" s="164">
        <v>0.006963310185185184</v>
      </c>
      <c r="K9" s="219" t="str">
        <f aca="true" t="shared" si="1" ref="K9:K14">IF(ISBLANK(J9),"",IF(J9&gt;0.00877314814814815,"",IF(J9&lt;=0.00622685185185185,"TSM",IF(J9&lt;=0.00648148148148148,"SM",IF(J9&lt;=0.00686342592592593,"KSM",IF(J9&lt;=0.00732638888888889,"I A",IF(J9&lt;=0.00799768518518519,"II A",IF(J9&lt;=0.00877314814814815,"III A"))))))))</f>
        <v>I A</v>
      </c>
      <c r="L9" s="104" t="s">
        <v>546</v>
      </c>
      <c r="M9" s="138"/>
    </row>
    <row r="10" spans="1:13" s="112" customFormat="1" ht="16.5" customHeight="1">
      <c r="A10" s="217" t="s">
        <v>78</v>
      </c>
      <c r="B10" s="100">
        <v>83</v>
      </c>
      <c r="C10" s="101" t="s">
        <v>547</v>
      </c>
      <c r="D10" s="102" t="s">
        <v>548</v>
      </c>
      <c r="E10" s="218" t="s">
        <v>549</v>
      </c>
      <c r="F10" s="110" t="s">
        <v>54</v>
      </c>
      <c r="G10" s="110" t="s">
        <v>151</v>
      </c>
      <c r="H10" s="155" t="s">
        <v>550</v>
      </c>
      <c r="I10" s="163">
        <f t="shared" si="0"/>
        <v>830</v>
      </c>
      <c r="J10" s="164">
        <v>0.007334027777777777</v>
      </c>
      <c r="K10" s="219" t="str">
        <f t="shared" si="1"/>
        <v>II A</v>
      </c>
      <c r="L10" s="104" t="s">
        <v>551</v>
      </c>
      <c r="M10" s="138"/>
    </row>
    <row r="11" spans="1:13" s="112" customFormat="1" ht="16.5" customHeight="1">
      <c r="A11" s="217" t="s">
        <v>79</v>
      </c>
      <c r="B11" s="100">
        <v>127</v>
      </c>
      <c r="C11" s="101" t="s">
        <v>552</v>
      </c>
      <c r="D11" s="102" t="s">
        <v>553</v>
      </c>
      <c r="E11" s="218" t="s">
        <v>554</v>
      </c>
      <c r="F11" s="110" t="s">
        <v>46</v>
      </c>
      <c r="G11" s="110" t="s">
        <v>89</v>
      </c>
      <c r="H11" s="155" t="s">
        <v>361</v>
      </c>
      <c r="I11" s="163">
        <f t="shared" si="0"/>
        <v>786</v>
      </c>
      <c r="J11" s="164">
        <v>0.007510532407407407</v>
      </c>
      <c r="K11" s="219" t="str">
        <f t="shared" si="1"/>
        <v>II A</v>
      </c>
      <c r="L11" s="104" t="s">
        <v>555</v>
      </c>
      <c r="M11" s="138"/>
    </row>
    <row r="12" spans="1:13" s="112" customFormat="1" ht="16.5" customHeight="1">
      <c r="A12" s="217" t="s">
        <v>556</v>
      </c>
      <c r="B12" s="100">
        <v>142</v>
      </c>
      <c r="C12" s="101" t="s">
        <v>340</v>
      </c>
      <c r="D12" s="102" t="s">
        <v>557</v>
      </c>
      <c r="E12" s="218" t="s">
        <v>558</v>
      </c>
      <c r="F12" s="110" t="s">
        <v>559</v>
      </c>
      <c r="G12" s="110" t="s">
        <v>122</v>
      </c>
      <c r="H12" s="155" t="s">
        <v>144</v>
      </c>
      <c r="I12" s="163">
        <f t="shared" si="0"/>
        <v>690</v>
      </c>
      <c r="J12" s="164">
        <v>0.007914467592592593</v>
      </c>
      <c r="K12" s="219" t="str">
        <f t="shared" si="1"/>
        <v>II A</v>
      </c>
      <c r="L12" s="104" t="s">
        <v>560</v>
      </c>
      <c r="M12" s="138" t="s">
        <v>561</v>
      </c>
    </row>
    <row r="13" spans="1:13" s="112" customFormat="1" ht="16.5" customHeight="1">
      <c r="A13" s="217" t="s">
        <v>81</v>
      </c>
      <c r="B13" s="100">
        <v>115</v>
      </c>
      <c r="C13" s="101" t="s">
        <v>562</v>
      </c>
      <c r="D13" s="102" t="s">
        <v>563</v>
      </c>
      <c r="E13" s="218" t="s">
        <v>564</v>
      </c>
      <c r="F13" s="110" t="s">
        <v>53</v>
      </c>
      <c r="G13" s="110" t="s">
        <v>366</v>
      </c>
      <c r="H13" s="155"/>
      <c r="I13" s="163">
        <f t="shared" si="0"/>
        <v>664</v>
      </c>
      <c r="J13" s="164">
        <v>0.008025694444444445</v>
      </c>
      <c r="K13" s="219" t="str">
        <f t="shared" si="1"/>
        <v>III A</v>
      </c>
      <c r="L13" s="104" t="s">
        <v>367</v>
      </c>
      <c r="M13" s="138" t="s">
        <v>565</v>
      </c>
    </row>
    <row r="14" spans="1:13" s="112" customFormat="1" ht="16.5" customHeight="1">
      <c r="A14" s="217" t="s">
        <v>82</v>
      </c>
      <c r="B14" s="100">
        <v>114</v>
      </c>
      <c r="C14" s="101" t="s">
        <v>566</v>
      </c>
      <c r="D14" s="102" t="s">
        <v>567</v>
      </c>
      <c r="E14" s="218" t="s">
        <v>568</v>
      </c>
      <c r="F14" s="110" t="s">
        <v>53</v>
      </c>
      <c r="G14" s="110" t="s">
        <v>366</v>
      </c>
      <c r="H14" s="155"/>
      <c r="I14" s="163">
        <f t="shared" si="0"/>
        <v>609</v>
      </c>
      <c r="J14" s="164">
        <v>0.008275578703703703</v>
      </c>
      <c r="K14" s="219" t="str">
        <f t="shared" si="1"/>
        <v>III A</v>
      </c>
      <c r="L14" s="104" t="s">
        <v>367</v>
      </c>
      <c r="M14" s="138" t="s">
        <v>569</v>
      </c>
    </row>
    <row r="15" spans="1:13" s="112" customFormat="1" ht="16.5" customHeight="1">
      <c r="A15" s="217" t="s">
        <v>570</v>
      </c>
      <c r="B15" s="100">
        <v>52</v>
      </c>
      <c r="C15" s="101" t="s">
        <v>571</v>
      </c>
      <c r="D15" s="102" t="s">
        <v>572</v>
      </c>
      <c r="E15" s="218" t="s">
        <v>573</v>
      </c>
      <c r="F15" s="110" t="s">
        <v>48</v>
      </c>
      <c r="G15" s="110" t="s">
        <v>174</v>
      </c>
      <c r="H15" s="155" t="s">
        <v>446</v>
      </c>
      <c r="I15" s="163">
        <f t="shared" si="0"/>
        <v>543</v>
      </c>
      <c r="J15" s="164">
        <v>0.008586458333333333</v>
      </c>
      <c r="K15" s="165">
        <f>IF(ISBLANK(J15),"",IF(J15&gt;0.00398148148148148,"",IF(J15&lt;=0.00290509259259259,"TSM",IF(J15&lt;=0.00300925925925926,"SM",IF(J15&lt;=0.0031712962962963,"KSM",IF(J15&lt;=0.00337962962962963,"I A",IF(J15&lt;=0.00363425925925926,"II A",IF(J15&lt;=0.00398148148148148,"III A"))))))))</f>
      </c>
      <c r="L15" s="104" t="s">
        <v>447</v>
      </c>
      <c r="M15" s="138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L15" sqref="L15"/>
    </sheetView>
  </sheetViews>
  <sheetFormatPr defaultColWidth="12.140625" defaultRowHeight="12.75"/>
  <cols>
    <col min="1" max="1" width="4.57421875" style="79" customWidth="1"/>
    <col min="2" max="2" width="4.140625" style="26" hidden="1" customWidth="1"/>
    <col min="3" max="3" width="10.421875" style="113" customWidth="1"/>
    <col min="4" max="4" width="15.57421875" style="113" customWidth="1"/>
    <col min="5" max="5" width="9.7109375" style="29" customWidth="1"/>
    <col min="6" max="6" width="15.57421875" style="236" customWidth="1"/>
    <col min="7" max="7" width="8.00390625" style="236" customWidth="1"/>
    <col min="8" max="8" width="14.8515625" style="236" customWidth="1"/>
    <col min="9" max="9" width="5.57421875" style="28" customWidth="1"/>
    <col min="10" max="10" width="8.57421875" style="29" customWidth="1"/>
    <col min="11" max="11" width="5.421875" style="29" customWidth="1"/>
    <col min="12" max="12" width="23.7109375" style="125" customWidth="1"/>
    <col min="13" max="13" width="7.57421875" style="75" hidden="1" customWidth="1"/>
    <col min="14" max="14" width="31.57421875" style="114" customWidth="1"/>
    <col min="15" max="15" width="17.00390625" style="114" customWidth="1"/>
    <col min="16" max="16" width="23.57421875" style="33" customWidth="1"/>
    <col min="17" max="17" width="15.57421875" style="33" customWidth="1"/>
    <col min="18" max="18" width="13.00390625" style="33" customWidth="1"/>
    <col min="19" max="19" width="50.28125" style="34" customWidth="1"/>
    <col min="20" max="16384" width="12.140625" style="33" customWidth="1"/>
  </cols>
  <sheetData>
    <row r="1" spans="1:16" ht="18" customHeight="1">
      <c r="A1" s="68" t="s">
        <v>542</v>
      </c>
      <c r="B1" s="69"/>
      <c r="C1" s="70"/>
      <c r="D1" s="70"/>
      <c r="E1" s="73"/>
      <c r="F1" s="231"/>
      <c r="G1" s="231"/>
      <c r="H1" s="231"/>
      <c r="I1" s="72"/>
      <c r="J1" s="73"/>
      <c r="K1" s="73"/>
      <c r="L1" s="124"/>
      <c r="N1" s="76"/>
      <c r="O1" s="76"/>
      <c r="P1" s="76"/>
    </row>
    <row r="2" spans="1:16" ht="15" customHeight="1">
      <c r="A2" s="77" t="s">
        <v>65</v>
      </c>
      <c r="B2" s="78"/>
      <c r="C2" s="70"/>
      <c r="D2" s="70"/>
      <c r="E2" s="73"/>
      <c r="F2" s="231"/>
      <c r="G2" s="231"/>
      <c r="H2" s="231"/>
      <c r="I2" s="72"/>
      <c r="J2" s="73"/>
      <c r="K2" s="73"/>
      <c r="L2" s="124"/>
      <c r="N2" s="76"/>
      <c r="O2" s="76"/>
      <c r="P2" s="76"/>
    </row>
    <row r="3" spans="3:16" ht="3.75" customHeight="1">
      <c r="C3" s="26"/>
      <c r="D3" s="26"/>
      <c r="E3" s="29">
        <v>1.1574074074074073E-05</v>
      </c>
      <c r="F3" s="237"/>
      <c r="G3" s="237"/>
      <c r="H3" s="237"/>
      <c r="N3" s="76"/>
      <c r="O3" s="76"/>
      <c r="P3" s="76"/>
    </row>
    <row r="4" spans="1:16" ht="15.75" customHeight="1">
      <c r="A4" s="80" t="s">
        <v>1111</v>
      </c>
      <c r="B4" s="81"/>
      <c r="C4" s="26"/>
      <c r="D4" s="26"/>
      <c r="F4" s="240"/>
      <c r="G4" s="237"/>
      <c r="H4" s="237"/>
      <c r="N4" s="76"/>
      <c r="O4" s="76"/>
      <c r="P4" s="76"/>
    </row>
    <row r="5" spans="3:16" ht="3.75" customHeight="1">
      <c r="C5" s="26"/>
      <c r="D5" s="26"/>
      <c r="F5" s="237"/>
      <c r="G5" s="237"/>
      <c r="H5" s="237"/>
      <c r="N5" s="76"/>
      <c r="O5" s="76"/>
      <c r="P5" s="76"/>
    </row>
    <row r="6" spans="1:16" ht="14.25" customHeight="1">
      <c r="A6" s="83"/>
      <c r="B6" s="84"/>
      <c r="C6" s="85"/>
      <c r="D6" s="86"/>
      <c r="E6" s="244"/>
      <c r="F6" s="237"/>
      <c r="G6" s="237"/>
      <c r="H6" s="237"/>
      <c r="N6" s="76"/>
      <c r="O6" s="76"/>
      <c r="P6" s="76"/>
    </row>
    <row r="7" spans="1:16" ht="3.75" customHeight="1">
      <c r="A7" s="27"/>
      <c r="C7" s="26"/>
      <c r="D7" s="26"/>
      <c r="F7" s="237"/>
      <c r="G7" s="237"/>
      <c r="H7" s="237"/>
      <c r="N7" s="76"/>
      <c r="O7" s="76"/>
      <c r="P7" s="76"/>
    </row>
    <row r="8" spans="1:16" s="34" customFormat="1" ht="12.75" customHeight="1">
      <c r="A8" s="88" t="s">
        <v>68</v>
      </c>
      <c r="B8" s="126" t="s">
        <v>69</v>
      </c>
      <c r="C8" s="127" t="s">
        <v>70</v>
      </c>
      <c r="D8" s="12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95" t="s">
        <v>76</v>
      </c>
      <c r="J8" s="96" t="s">
        <v>346</v>
      </c>
      <c r="K8" s="96" t="s">
        <v>130</v>
      </c>
      <c r="L8" s="135" t="s">
        <v>85</v>
      </c>
      <c r="M8" s="75"/>
      <c r="N8" s="76"/>
      <c r="O8" s="76"/>
      <c r="P8" s="76"/>
    </row>
    <row r="9" spans="1:13" s="112" customFormat="1" ht="16.5" customHeight="1">
      <c r="A9" s="162">
        <v>1</v>
      </c>
      <c r="B9" s="100">
        <v>59</v>
      </c>
      <c r="C9" s="101" t="s">
        <v>426</v>
      </c>
      <c r="D9" s="102" t="s">
        <v>1112</v>
      </c>
      <c r="E9" s="218" t="s">
        <v>1113</v>
      </c>
      <c r="F9" s="155" t="s">
        <v>52</v>
      </c>
      <c r="G9" s="155" t="s">
        <v>100</v>
      </c>
      <c r="H9" s="155" t="s">
        <v>550</v>
      </c>
      <c r="I9" s="106">
        <f>IF(ISBLANK(J9),"",TRUNC(0.008322*((J9/$E$3)-840)^2))</f>
        <v>885</v>
      </c>
      <c r="J9" s="164">
        <v>0.00594699074074074</v>
      </c>
      <c r="K9" s="165" t="str">
        <f aca="true" t="shared" si="0" ref="K9:K25">IF(ISBLANK(J9),"",IF(J9&gt;0.00715277777777778,"",IF(J9&lt;=0.00548611111111111,"TSM",IF(J9&lt;=0.00570601851851852,"SM",IF(J9&lt;=0.0059375,"KSM",IF(J9&lt;=0.00622685185185185,"I A",IF(J9&lt;=0.00663194444444444,"II A",IF(J9&lt;=0.00715277777777778,"III A"))))))))</f>
        <v>I A</v>
      </c>
      <c r="L9" s="104" t="s">
        <v>980</v>
      </c>
      <c r="M9" s="138"/>
    </row>
    <row r="10" spans="1:13" s="112" customFormat="1" ht="16.5" customHeight="1">
      <c r="A10" s="162">
        <v>2</v>
      </c>
      <c r="B10" s="100">
        <v>93</v>
      </c>
      <c r="C10" s="101" t="s">
        <v>92</v>
      </c>
      <c r="D10" s="102" t="s">
        <v>1114</v>
      </c>
      <c r="E10" s="218" t="s">
        <v>1115</v>
      </c>
      <c r="F10" s="155" t="s">
        <v>1116</v>
      </c>
      <c r="G10" s="155" t="s">
        <v>151</v>
      </c>
      <c r="H10" s="155" t="s">
        <v>384</v>
      </c>
      <c r="I10" s="106">
        <f>IF(ISBLANK(J10),"",TRUNC(0.008322*((J10/$E$3)-840)^2))</f>
        <v>860</v>
      </c>
      <c r="J10" s="164">
        <v>0.006000578703703703</v>
      </c>
      <c r="K10" s="165" t="str">
        <f t="shared" si="0"/>
        <v>I A</v>
      </c>
      <c r="L10" s="104" t="s">
        <v>1117</v>
      </c>
      <c r="M10" s="138" t="s">
        <v>1118</v>
      </c>
    </row>
    <row r="11" spans="1:13" s="112" customFormat="1" ht="16.5" customHeight="1">
      <c r="A11" s="162">
        <v>3</v>
      </c>
      <c r="B11" s="100">
        <v>35</v>
      </c>
      <c r="C11" s="101" t="s">
        <v>448</v>
      </c>
      <c r="D11" s="102" t="s">
        <v>1119</v>
      </c>
      <c r="E11" s="218" t="s">
        <v>1120</v>
      </c>
      <c r="F11" s="155" t="s">
        <v>63</v>
      </c>
      <c r="G11" s="155" t="s">
        <v>174</v>
      </c>
      <c r="H11" s="155"/>
      <c r="I11" s="106">
        <f>IF(ISBLANK(J11),"",TRUNC(0.008322*((J11/$E$3)-840)^2))</f>
        <v>855</v>
      </c>
      <c r="J11" s="164">
        <v>0.006010532407407406</v>
      </c>
      <c r="K11" s="165" t="str">
        <f t="shared" si="0"/>
        <v>I A</v>
      </c>
      <c r="L11" s="104" t="s">
        <v>1121</v>
      </c>
      <c r="M11" s="138" t="s">
        <v>1122</v>
      </c>
    </row>
    <row r="12" spans="1:13" s="112" customFormat="1" ht="16.5" customHeight="1">
      <c r="A12" s="162">
        <v>4</v>
      </c>
      <c r="B12" s="100">
        <v>94</v>
      </c>
      <c r="C12" s="101" t="s">
        <v>476</v>
      </c>
      <c r="D12" s="102" t="s">
        <v>1123</v>
      </c>
      <c r="E12" s="218" t="s">
        <v>1124</v>
      </c>
      <c r="F12" s="155" t="s">
        <v>1125</v>
      </c>
      <c r="G12" s="155" t="s">
        <v>151</v>
      </c>
      <c r="H12" s="155" t="s">
        <v>384</v>
      </c>
      <c r="I12" s="106">
        <f>IF(ISBLANK(J12),"",TRUNC(0.008322*((J12/$E$3)-840)^2))</f>
        <v>852</v>
      </c>
      <c r="J12" s="164">
        <v>0.006017939814814815</v>
      </c>
      <c r="K12" s="165" t="str">
        <f t="shared" si="0"/>
        <v>I A</v>
      </c>
      <c r="L12" s="104" t="s">
        <v>1126</v>
      </c>
      <c r="M12" s="138" t="s">
        <v>1127</v>
      </c>
    </row>
    <row r="13" spans="1:13" s="112" customFormat="1" ht="16.5" customHeight="1">
      <c r="A13" s="162">
        <v>5</v>
      </c>
      <c r="B13" s="100">
        <v>127</v>
      </c>
      <c r="C13" s="101" t="s">
        <v>1128</v>
      </c>
      <c r="D13" s="102" t="s">
        <v>1129</v>
      </c>
      <c r="E13" s="218" t="s">
        <v>1130</v>
      </c>
      <c r="F13" s="155" t="s">
        <v>53</v>
      </c>
      <c r="G13" s="155"/>
      <c r="H13" s="155" t="s">
        <v>355</v>
      </c>
      <c r="I13" s="106">
        <f>IF(ISBLANK(J13),"",TRUNC(0.008322*((J13/$E$3)-840)^2))</f>
        <v>849</v>
      </c>
      <c r="J13" s="164">
        <v>0.006025115740740741</v>
      </c>
      <c r="K13" s="165" t="str">
        <f t="shared" si="0"/>
        <v>I A</v>
      </c>
      <c r="L13" s="104" t="s">
        <v>1131</v>
      </c>
      <c r="M13" s="138" t="s">
        <v>1132</v>
      </c>
    </row>
    <row r="14" spans="1:13" s="112" customFormat="1" ht="16.5" customHeight="1">
      <c r="A14" s="162">
        <v>6</v>
      </c>
      <c r="B14" s="100">
        <v>139</v>
      </c>
      <c r="C14" s="101" t="s">
        <v>480</v>
      </c>
      <c r="D14" s="102" t="s">
        <v>1133</v>
      </c>
      <c r="E14" s="218" t="s">
        <v>1134</v>
      </c>
      <c r="F14" s="155" t="s">
        <v>2</v>
      </c>
      <c r="G14" s="155"/>
      <c r="H14" s="155" t="s">
        <v>1135</v>
      </c>
      <c r="I14" s="106" t="s">
        <v>163</v>
      </c>
      <c r="J14" s="164">
        <v>0.006093287037037037</v>
      </c>
      <c r="K14" s="165" t="str">
        <f t="shared" si="0"/>
        <v>I A</v>
      </c>
      <c r="L14" s="104" t="s">
        <v>1136</v>
      </c>
      <c r="M14" s="138" t="s">
        <v>1137</v>
      </c>
    </row>
    <row r="15" spans="1:13" s="112" customFormat="1" ht="16.5" customHeight="1">
      <c r="A15" s="162">
        <v>7</v>
      </c>
      <c r="B15" s="100">
        <v>95</v>
      </c>
      <c r="C15" s="101" t="s">
        <v>1138</v>
      </c>
      <c r="D15" s="102" t="s">
        <v>1139</v>
      </c>
      <c r="E15" s="218" t="s">
        <v>1140</v>
      </c>
      <c r="F15" s="155" t="s">
        <v>1346</v>
      </c>
      <c r="G15" s="155" t="s">
        <v>383</v>
      </c>
      <c r="H15" s="155" t="s">
        <v>384</v>
      </c>
      <c r="I15" s="106">
        <f>IF(ISBLANK(J15),"",TRUNC(0.008322*((J15/$E$3)-840)^2))</f>
        <v>720</v>
      </c>
      <c r="J15" s="164">
        <v>0.0063175925925925925</v>
      </c>
      <c r="K15" s="165" t="str">
        <f t="shared" si="0"/>
        <v>II A</v>
      </c>
      <c r="L15" s="104" t="s">
        <v>1347</v>
      </c>
      <c r="M15" s="138" t="s">
        <v>1141</v>
      </c>
    </row>
    <row r="16" spans="1:13" s="112" customFormat="1" ht="16.5" customHeight="1">
      <c r="A16" s="162">
        <v>8</v>
      </c>
      <c r="B16" s="100">
        <v>17</v>
      </c>
      <c r="C16" s="101" t="s">
        <v>273</v>
      </c>
      <c r="D16" s="102" t="s">
        <v>1142</v>
      </c>
      <c r="E16" s="218" t="s">
        <v>1143</v>
      </c>
      <c r="F16" s="155" t="s">
        <v>2</v>
      </c>
      <c r="G16" s="155"/>
      <c r="H16" s="155" t="s">
        <v>1144</v>
      </c>
      <c r="I16" s="106">
        <f>IF(ISBLANK(J16),"",TRUNC(0.008322*((J16/$E$3)-840)^2))</f>
        <v>716</v>
      </c>
      <c r="J16" s="164">
        <v>0.006325000000000001</v>
      </c>
      <c r="K16" s="165" t="str">
        <f t="shared" si="0"/>
        <v>II A</v>
      </c>
      <c r="L16" s="104" t="s">
        <v>1136</v>
      </c>
      <c r="M16" s="138"/>
    </row>
    <row r="17" spans="1:13" s="112" customFormat="1" ht="16.5" customHeight="1">
      <c r="A17" s="162">
        <v>9</v>
      </c>
      <c r="B17" s="100">
        <v>106</v>
      </c>
      <c r="C17" s="101" t="s">
        <v>291</v>
      </c>
      <c r="D17" s="102" t="s">
        <v>1145</v>
      </c>
      <c r="E17" s="218" t="s">
        <v>1146</v>
      </c>
      <c r="F17" s="155" t="s">
        <v>47</v>
      </c>
      <c r="G17" s="155"/>
      <c r="H17" s="155" t="s">
        <v>175</v>
      </c>
      <c r="I17" s="106">
        <f>IF(ISBLANK(J17),"",TRUNC(0.008322*((J17/$E$3)-840)^2))</f>
        <v>698</v>
      </c>
      <c r="J17" s="164">
        <v>0.006370023148148148</v>
      </c>
      <c r="K17" s="165" t="str">
        <f t="shared" si="0"/>
        <v>II A</v>
      </c>
      <c r="L17" s="104" t="s">
        <v>1147</v>
      </c>
      <c r="M17" s="138"/>
    </row>
    <row r="18" spans="1:13" s="112" customFormat="1" ht="16.5" customHeight="1">
      <c r="A18" s="162">
        <v>10</v>
      </c>
      <c r="B18" s="100">
        <v>103</v>
      </c>
      <c r="C18" s="101" t="s">
        <v>110</v>
      </c>
      <c r="D18" s="102" t="s">
        <v>1148</v>
      </c>
      <c r="E18" s="218" t="s">
        <v>1149</v>
      </c>
      <c r="F18" s="155" t="s">
        <v>2</v>
      </c>
      <c r="G18" s="155" t="s">
        <v>122</v>
      </c>
      <c r="H18" s="155" t="s">
        <v>1150</v>
      </c>
      <c r="I18" s="106"/>
      <c r="J18" s="164">
        <v>0.006390277777777779</v>
      </c>
      <c r="K18" s="165" t="str">
        <f t="shared" si="0"/>
        <v>II A</v>
      </c>
      <c r="L18" s="104" t="s">
        <v>725</v>
      </c>
      <c r="M18" s="138" t="s">
        <v>1151</v>
      </c>
    </row>
    <row r="19" spans="1:13" s="112" customFormat="1" ht="16.5" customHeight="1">
      <c r="A19" s="162">
        <v>11</v>
      </c>
      <c r="B19" s="100">
        <v>136</v>
      </c>
      <c r="C19" s="101" t="s">
        <v>104</v>
      </c>
      <c r="D19" s="102" t="s">
        <v>1152</v>
      </c>
      <c r="E19" s="218" t="s">
        <v>1153</v>
      </c>
      <c r="F19" s="155" t="s">
        <v>1154</v>
      </c>
      <c r="G19" s="155"/>
      <c r="H19" s="155" t="s">
        <v>144</v>
      </c>
      <c r="I19" s="106"/>
      <c r="J19" s="164">
        <v>0.006398611111111112</v>
      </c>
      <c r="K19" s="165" t="str">
        <f t="shared" si="0"/>
        <v>II A</v>
      </c>
      <c r="L19" s="104" t="s">
        <v>1155</v>
      </c>
      <c r="M19" s="138" t="s">
        <v>1156</v>
      </c>
    </row>
    <row r="20" spans="1:13" s="112" customFormat="1" ht="16.5" customHeight="1">
      <c r="A20" s="162">
        <v>12</v>
      </c>
      <c r="B20" s="100">
        <v>75</v>
      </c>
      <c r="C20" s="101" t="s">
        <v>1157</v>
      </c>
      <c r="D20" s="102" t="s">
        <v>1158</v>
      </c>
      <c r="E20" s="218" t="s">
        <v>1159</v>
      </c>
      <c r="F20" s="155" t="s">
        <v>61</v>
      </c>
      <c r="G20" s="155" t="s">
        <v>383</v>
      </c>
      <c r="H20" s="155" t="s">
        <v>586</v>
      </c>
      <c r="I20" s="106"/>
      <c r="J20" s="164">
        <v>0.006401041666666666</v>
      </c>
      <c r="K20" s="165" t="str">
        <f t="shared" si="0"/>
        <v>II A</v>
      </c>
      <c r="L20" s="104" t="s">
        <v>587</v>
      </c>
      <c r="M20" s="138" t="s">
        <v>1160</v>
      </c>
    </row>
    <row r="21" spans="1:13" s="112" customFormat="1" ht="16.5" customHeight="1">
      <c r="A21" s="162">
        <v>13</v>
      </c>
      <c r="B21" s="100">
        <v>26</v>
      </c>
      <c r="C21" s="101" t="s">
        <v>273</v>
      </c>
      <c r="D21" s="102" t="s">
        <v>1161</v>
      </c>
      <c r="E21" s="218" t="s">
        <v>1162</v>
      </c>
      <c r="F21" s="155" t="s">
        <v>59</v>
      </c>
      <c r="G21" s="155" t="s">
        <v>393</v>
      </c>
      <c r="H21" s="155"/>
      <c r="I21" s="106"/>
      <c r="J21" s="164">
        <v>0.006401967592592592</v>
      </c>
      <c r="K21" s="165" t="str">
        <f t="shared" si="0"/>
        <v>II A</v>
      </c>
      <c r="L21" s="104" t="s">
        <v>394</v>
      </c>
      <c r="M21" s="138" t="s">
        <v>1163</v>
      </c>
    </row>
    <row r="22" spans="1:13" s="112" customFormat="1" ht="16.5" customHeight="1">
      <c r="A22" s="162">
        <v>14</v>
      </c>
      <c r="B22" s="100">
        <v>43</v>
      </c>
      <c r="C22" s="101" t="s">
        <v>1164</v>
      </c>
      <c r="D22" s="102" t="s">
        <v>1165</v>
      </c>
      <c r="E22" s="218" t="s">
        <v>1166</v>
      </c>
      <c r="F22" s="155" t="s">
        <v>2</v>
      </c>
      <c r="G22" s="155" t="s">
        <v>122</v>
      </c>
      <c r="H22" s="155" t="s">
        <v>233</v>
      </c>
      <c r="I22" s="106"/>
      <c r="J22" s="164">
        <v>0.006472453703703703</v>
      </c>
      <c r="K22" s="165" t="str">
        <f t="shared" si="0"/>
        <v>II A</v>
      </c>
      <c r="L22" s="104" t="s">
        <v>844</v>
      </c>
      <c r="M22" s="138" t="s">
        <v>1167</v>
      </c>
    </row>
    <row r="23" spans="1:13" s="112" customFormat="1" ht="16.5" customHeight="1">
      <c r="A23" s="162">
        <v>15</v>
      </c>
      <c r="B23" s="100">
        <v>124</v>
      </c>
      <c r="C23" s="101" t="s">
        <v>426</v>
      </c>
      <c r="D23" s="102" t="s">
        <v>1168</v>
      </c>
      <c r="E23" s="218" t="s">
        <v>1169</v>
      </c>
      <c r="F23" s="155" t="s">
        <v>2</v>
      </c>
      <c r="G23" s="155" t="s">
        <v>122</v>
      </c>
      <c r="H23" s="155" t="s">
        <v>355</v>
      </c>
      <c r="I23" s="106"/>
      <c r="J23" s="164">
        <v>0.006623958333333333</v>
      </c>
      <c r="K23" s="165" t="str">
        <f t="shared" si="0"/>
        <v>II A</v>
      </c>
      <c r="L23" s="104" t="s">
        <v>434</v>
      </c>
      <c r="M23" s="138" t="s">
        <v>1170</v>
      </c>
    </row>
    <row r="24" spans="1:13" s="112" customFormat="1" ht="16.5" customHeight="1">
      <c r="A24" s="162">
        <v>16</v>
      </c>
      <c r="B24" s="100">
        <v>107</v>
      </c>
      <c r="C24" s="101" t="s">
        <v>104</v>
      </c>
      <c r="D24" s="102" t="s">
        <v>1171</v>
      </c>
      <c r="E24" s="218" t="s">
        <v>1172</v>
      </c>
      <c r="F24" s="155" t="s">
        <v>596</v>
      </c>
      <c r="G24" s="155"/>
      <c r="H24" s="155" t="s">
        <v>175</v>
      </c>
      <c r="I24" s="106"/>
      <c r="J24" s="164">
        <v>0.00665625</v>
      </c>
      <c r="K24" s="165" t="str">
        <f t="shared" si="0"/>
        <v>III A</v>
      </c>
      <c r="L24" s="104" t="s">
        <v>1173</v>
      </c>
      <c r="M24" s="138" t="s">
        <v>1174</v>
      </c>
    </row>
    <row r="25" spans="1:13" s="112" customFormat="1" ht="16.5" customHeight="1">
      <c r="A25" s="162">
        <v>17</v>
      </c>
      <c r="B25" s="100">
        <v>128</v>
      </c>
      <c r="C25" s="101" t="s">
        <v>1175</v>
      </c>
      <c r="D25" s="102" t="s">
        <v>1176</v>
      </c>
      <c r="E25" s="218" t="s">
        <v>1177</v>
      </c>
      <c r="F25" s="155" t="s">
        <v>1178</v>
      </c>
      <c r="G25" s="155" t="s">
        <v>1179</v>
      </c>
      <c r="H25" s="155" t="s">
        <v>1180</v>
      </c>
      <c r="I25" s="106"/>
      <c r="J25" s="164">
        <v>0.00679525462962963</v>
      </c>
      <c r="K25" s="165" t="str">
        <f t="shared" si="0"/>
        <v>III A</v>
      </c>
      <c r="L25" s="104" t="s">
        <v>1181</v>
      </c>
      <c r="M25" s="138" t="s">
        <v>1182</v>
      </c>
    </row>
    <row r="27" spans="10:21" ht="15">
      <c r="J27" s="28"/>
      <c r="K27" s="28"/>
      <c r="L27" s="29"/>
      <c r="M27" s="311"/>
      <c r="N27" s="125"/>
      <c r="O27" s="33"/>
      <c r="P27" s="114"/>
      <c r="Q27" s="114"/>
      <c r="S27" s="33"/>
      <c r="U27" s="34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E19" sqref="E19"/>
    </sheetView>
  </sheetViews>
  <sheetFormatPr defaultColWidth="12.140625" defaultRowHeight="12.75"/>
  <cols>
    <col min="1" max="1" width="3.8515625" style="16" customWidth="1"/>
    <col min="2" max="2" width="3.421875" style="15" hidden="1" customWidth="1"/>
    <col min="3" max="3" width="8.57421875" style="16" customWidth="1"/>
    <col min="4" max="4" width="11.7109375" style="16" customWidth="1"/>
    <col min="5" max="5" width="10.140625" style="16" customWidth="1"/>
    <col min="6" max="6" width="8.140625" style="209" customWidth="1"/>
    <col min="7" max="7" width="5.8515625" style="209" customWidth="1"/>
    <col min="8" max="8" width="12.421875" style="209" customWidth="1"/>
    <col min="9" max="9" width="4.28125" style="143" customWidth="1"/>
    <col min="10" max="16" width="5.421875" style="16" customWidth="1"/>
    <col min="17" max="17" width="4.421875" style="15" customWidth="1"/>
    <col min="18" max="18" width="4.421875" style="23" customWidth="1"/>
    <col min="19" max="19" width="23.421875" style="61" customWidth="1"/>
    <col min="20" max="16384" width="12.140625" style="16" customWidth="1"/>
  </cols>
  <sheetData>
    <row r="1" spans="1:19" s="18" customFormat="1" ht="18.75">
      <c r="A1" s="68" t="s">
        <v>542</v>
      </c>
      <c r="B1" s="19"/>
      <c r="E1" s="19"/>
      <c r="F1" s="20"/>
      <c r="G1" s="20"/>
      <c r="H1" s="20"/>
      <c r="I1" s="143"/>
      <c r="Q1" s="19"/>
      <c r="R1" s="23"/>
      <c r="S1" s="180"/>
    </row>
    <row r="2" spans="1:19" s="18" customFormat="1" ht="18.75">
      <c r="A2" s="17" t="s">
        <v>65</v>
      </c>
      <c r="B2" s="19"/>
      <c r="E2" s="19"/>
      <c r="F2" s="20"/>
      <c r="G2" s="20"/>
      <c r="H2" s="20"/>
      <c r="I2" s="143"/>
      <c r="Q2" s="19"/>
      <c r="R2" s="23"/>
      <c r="S2" s="180"/>
    </row>
    <row r="3" spans="2:19" s="18" customFormat="1" ht="9" customHeight="1">
      <c r="B3" s="19"/>
      <c r="E3" s="19"/>
      <c r="F3" s="20"/>
      <c r="G3" s="20"/>
      <c r="H3" s="20"/>
      <c r="I3" s="143"/>
      <c r="Q3" s="19"/>
      <c r="R3" s="23"/>
      <c r="S3" s="180"/>
    </row>
    <row r="4" spans="1:19" s="18" customFormat="1" ht="18.75" customHeight="1">
      <c r="A4" s="24" t="s">
        <v>507</v>
      </c>
      <c r="B4" s="19"/>
      <c r="E4" s="19"/>
      <c r="F4" s="20"/>
      <c r="G4" s="20"/>
      <c r="H4" s="20"/>
      <c r="I4" s="143"/>
      <c r="Q4" s="19"/>
      <c r="R4" s="23"/>
      <c r="S4" s="180"/>
    </row>
    <row r="5" spans="1:19" s="33" customFormat="1" ht="14.25" customHeight="1">
      <c r="A5" s="26"/>
      <c r="B5" s="26"/>
      <c r="C5" s="26"/>
      <c r="D5" s="26"/>
      <c r="E5" s="26"/>
      <c r="F5" s="27"/>
      <c r="G5" s="27"/>
      <c r="H5" s="27"/>
      <c r="I5" s="145"/>
      <c r="J5" s="26"/>
      <c r="K5" s="26"/>
      <c r="L5" s="26"/>
      <c r="M5" s="26"/>
      <c r="N5" s="26"/>
      <c r="O5" s="125"/>
      <c r="P5" s="146"/>
      <c r="Q5" s="34"/>
      <c r="R5" s="181"/>
      <c r="S5" s="34"/>
    </row>
    <row r="6" spans="2:19" s="18" customFormat="1" ht="12" customHeight="1">
      <c r="B6" s="19"/>
      <c r="E6" s="19"/>
      <c r="F6" s="20"/>
      <c r="G6" s="20"/>
      <c r="H6" s="20"/>
      <c r="I6" s="143"/>
      <c r="J6" s="182"/>
      <c r="K6" s="183"/>
      <c r="L6" s="183"/>
      <c r="M6" s="184" t="s">
        <v>67</v>
      </c>
      <c r="N6" s="183"/>
      <c r="O6" s="183"/>
      <c r="P6" s="185"/>
      <c r="Q6" s="19"/>
      <c r="R6" s="23"/>
      <c r="S6" s="180"/>
    </row>
    <row r="7" spans="1:19" s="118" customFormat="1" ht="13.5" customHeight="1">
      <c r="A7" s="186" t="s">
        <v>68</v>
      </c>
      <c r="B7" s="187" t="s">
        <v>69</v>
      </c>
      <c r="C7" s="188" t="s">
        <v>508</v>
      </c>
      <c r="D7" s="189" t="s">
        <v>71</v>
      </c>
      <c r="E7" s="187" t="s">
        <v>72</v>
      </c>
      <c r="F7" s="190" t="s">
        <v>73</v>
      </c>
      <c r="G7" s="191" t="s">
        <v>74</v>
      </c>
      <c r="H7" s="191" t="s">
        <v>75</v>
      </c>
      <c r="I7" s="153" t="s">
        <v>76</v>
      </c>
      <c r="J7" s="192" t="s">
        <v>509</v>
      </c>
      <c r="K7" s="192" t="s">
        <v>510</v>
      </c>
      <c r="L7" s="192" t="s">
        <v>511</v>
      </c>
      <c r="M7" s="192" t="s">
        <v>512</v>
      </c>
      <c r="N7" s="192" t="s">
        <v>513</v>
      </c>
      <c r="O7" s="192" t="s">
        <v>514</v>
      </c>
      <c r="P7" s="192" t="s">
        <v>515</v>
      </c>
      <c r="Q7" s="45" t="s">
        <v>516</v>
      </c>
      <c r="R7" s="48" t="s">
        <v>130</v>
      </c>
      <c r="S7" s="193" t="s">
        <v>85</v>
      </c>
    </row>
    <row r="8" spans="1:19" s="118" customFormat="1" ht="13.5" customHeight="1">
      <c r="A8" s="194"/>
      <c r="B8" s="195"/>
      <c r="C8" s="196"/>
      <c r="D8" s="197"/>
      <c r="E8" s="198"/>
      <c r="F8" s="199"/>
      <c r="G8" s="200"/>
      <c r="H8" s="200"/>
      <c r="I8" s="201"/>
      <c r="J8" s="202"/>
      <c r="K8" s="202"/>
      <c r="L8" s="202"/>
      <c r="M8" s="202"/>
      <c r="N8" s="202"/>
      <c r="O8" s="202"/>
      <c r="P8" s="202"/>
      <c r="Q8" s="192" t="s">
        <v>517</v>
      </c>
      <c r="R8" s="203"/>
      <c r="S8" s="204"/>
    </row>
    <row r="9" spans="1:19" s="208" customFormat="1" ht="18" customHeight="1">
      <c r="A9" s="50">
        <v>1</v>
      </c>
      <c r="B9" s="51">
        <v>134</v>
      </c>
      <c r="C9" s="52" t="s">
        <v>369</v>
      </c>
      <c r="D9" s="53" t="s">
        <v>518</v>
      </c>
      <c r="E9" s="120" t="s">
        <v>519</v>
      </c>
      <c r="F9" s="55" t="s">
        <v>520</v>
      </c>
      <c r="G9" s="55" t="s">
        <v>174</v>
      </c>
      <c r="H9" s="55" t="s">
        <v>194</v>
      </c>
      <c r="I9" s="56">
        <f aca="true" t="shared" si="0" ref="I9:I15">IF(ISBLANK(Q9),"",TRUNC(41.34*(Q9+10.248)^2)-5000)</f>
        <v>1000</v>
      </c>
      <c r="J9" s="205"/>
      <c r="K9" s="205" t="s">
        <v>521</v>
      </c>
      <c r="L9" s="205" t="s">
        <v>521</v>
      </c>
      <c r="M9" s="205" t="s">
        <v>521</v>
      </c>
      <c r="N9" s="205" t="s">
        <v>521</v>
      </c>
      <c r="O9" s="205" t="s">
        <v>522</v>
      </c>
      <c r="P9" s="205" t="s">
        <v>523</v>
      </c>
      <c r="Q9" s="206">
        <v>1.8</v>
      </c>
      <c r="R9" s="207" t="str">
        <f aca="true" t="shared" si="1" ref="R9:R15">IF(ISBLANK(Q9),"",IF(Q9&lt;1.39,"",IF(Q9&gt;=1.91,"TSM",IF(Q9&gt;=1.83,"SM",IF(Q9&gt;=1.75,"KSM",IF(Q9&gt;=1.65,"I A",IF(Q9&gt;=1.5,"II A",IF(Q9&gt;=1.39,"III A"))))))))</f>
        <v>KSM</v>
      </c>
      <c r="S9" s="55" t="s">
        <v>524</v>
      </c>
    </row>
    <row r="10" spans="1:19" s="208" customFormat="1" ht="18" customHeight="1">
      <c r="A10" s="50">
        <v>2</v>
      </c>
      <c r="B10" s="51">
        <v>142</v>
      </c>
      <c r="C10" s="52" t="s">
        <v>396</v>
      </c>
      <c r="D10" s="53" t="s">
        <v>525</v>
      </c>
      <c r="E10" s="120" t="s">
        <v>526</v>
      </c>
      <c r="F10" s="55" t="s">
        <v>2</v>
      </c>
      <c r="G10" s="55" t="s">
        <v>122</v>
      </c>
      <c r="H10" s="55" t="s">
        <v>90</v>
      </c>
      <c r="I10" s="56">
        <f t="shared" si="0"/>
        <v>901</v>
      </c>
      <c r="J10" s="205"/>
      <c r="K10" s="205"/>
      <c r="L10" s="205" t="s">
        <v>521</v>
      </c>
      <c r="M10" s="205" t="s">
        <v>521</v>
      </c>
      <c r="N10" s="205" t="s">
        <v>523</v>
      </c>
      <c r="O10" s="205"/>
      <c r="P10" s="205"/>
      <c r="Q10" s="206">
        <v>1.7</v>
      </c>
      <c r="R10" s="207" t="str">
        <f t="shared" si="1"/>
        <v>I A</v>
      </c>
      <c r="S10" s="55" t="s">
        <v>527</v>
      </c>
    </row>
    <row r="11" spans="1:19" s="208" customFormat="1" ht="18" customHeight="1">
      <c r="A11" s="50">
        <v>3</v>
      </c>
      <c r="B11" s="51">
        <v>121</v>
      </c>
      <c r="C11" s="52" t="s">
        <v>347</v>
      </c>
      <c r="D11" s="53" t="s">
        <v>528</v>
      </c>
      <c r="E11" s="119">
        <v>34207</v>
      </c>
      <c r="F11" s="55" t="s">
        <v>54</v>
      </c>
      <c r="G11" s="55" t="s">
        <v>151</v>
      </c>
      <c r="H11" s="55" t="s">
        <v>194</v>
      </c>
      <c r="I11" s="56">
        <f t="shared" si="0"/>
        <v>901</v>
      </c>
      <c r="J11" s="205" t="s">
        <v>521</v>
      </c>
      <c r="K11" s="205" t="s">
        <v>521</v>
      </c>
      <c r="L11" s="205" t="s">
        <v>529</v>
      </c>
      <c r="M11" s="205" t="s">
        <v>522</v>
      </c>
      <c r="N11" s="205" t="s">
        <v>523</v>
      </c>
      <c r="O11" s="205"/>
      <c r="P11" s="205"/>
      <c r="Q11" s="206">
        <v>1.7</v>
      </c>
      <c r="R11" s="207" t="str">
        <f t="shared" si="1"/>
        <v>I A</v>
      </c>
      <c r="S11" s="55" t="s">
        <v>530</v>
      </c>
    </row>
    <row r="12" spans="1:19" s="208" customFormat="1" ht="18" customHeight="1">
      <c r="A12" s="50">
        <v>4</v>
      </c>
      <c r="B12" s="51">
        <v>143</v>
      </c>
      <c r="C12" s="52" t="s">
        <v>531</v>
      </c>
      <c r="D12" s="53" t="s">
        <v>532</v>
      </c>
      <c r="E12" s="120" t="s">
        <v>533</v>
      </c>
      <c r="F12" s="55" t="s">
        <v>56</v>
      </c>
      <c r="G12" s="55" t="s">
        <v>383</v>
      </c>
      <c r="H12" s="55" t="s">
        <v>384</v>
      </c>
      <c r="I12" s="56">
        <f t="shared" si="0"/>
        <v>852</v>
      </c>
      <c r="J12" s="205" t="s">
        <v>521</v>
      </c>
      <c r="K12" s="205" t="s">
        <v>521</v>
      </c>
      <c r="L12" s="205" t="s">
        <v>529</v>
      </c>
      <c r="M12" s="205" t="s">
        <v>523</v>
      </c>
      <c r="N12" s="205"/>
      <c r="O12" s="205"/>
      <c r="P12" s="205"/>
      <c r="Q12" s="206">
        <v>1.65</v>
      </c>
      <c r="R12" s="207" t="str">
        <f t="shared" si="1"/>
        <v>I A</v>
      </c>
      <c r="S12" s="55" t="s">
        <v>534</v>
      </c>
    </row>
    <row r="13" spans="1:19" s="208" customFormat="1" ht="18" customHeight="1">
      <c r="A13" s="50">
        <v>5</v>
      </c>
      <c r="B13" s="51">
        <v>59</v>
      </c>
      <c r="C13" s="52" t="s">
        <v>196</v>
      </c>
      <c r="D13" s="53" t="s">
        <v>197</v>
      </c>
      <c r="E13" s="119">
        <v>34044</v>
      </c>
      <c r="F13" s="55" t="s">
        <v>46</v>
      </c>
      <c r="G13" s="55" t="s">
        <v>89</v>
      </c>
      <c r="H13" s="55"/>
      <c r="I13" s="56">
        <f t="shared" si="0"/>
        <v>852</v>
      </c>
      <c r="J13" s="205" t="s">
        <v>521</v>
      </c>
      <c r="K13" s="205" t="s">
        <v>529</v>
      </c>
      <c r="L13" s="205" t="s">
        <v>522</v>
      </c>
      <c r="M13" s="205" t="s">
        <v>523</v>
      </c>
      <c r="N13" s="205"/>
      <c r="O13" s="205"/>
      <c r="P13" s="205"/>
      <c r="Q13" s="206">
        <v>1.65</v>
      </c>
      <c r="R13" s="207" t="str">
        <f t="shared" si="1"/>
        <v>I A</v>
      </c>
      <c r="S13" s="55" t="s">
        <v>199</v>
      </c>
    </row>
    <row r="14" spans="1:19" s="208" customFormat="1" ht="18" customHeight="1">
      <c r="A14" s="50">
        <v>6</v>
      </c>
      <c r="B14" s="51">
        <v>150</v>
      </c>
      <c r="C14" s="52" t="s">
        <v>535</v>
      </c>
      <c r="D14" s="53" t="s">
        <v>536</v>
      </c>
      <c r="E14" s="120" t="s">
        <v>537</v>
      </c>
      <c r="F14" s="55" t="s">
        <v>333</v>
      </c>
      <c r="G14" s="55" t="s">
        <v>122</v>
      </c>
      <c r="H14" s="55" t="s">
        <v>123</v>
      </c>
      <c r="I14" s="56">
        <f t="shared" si="0"/>
        <v>803</v>
      </c>
      <c r="J14" s="205" t="s">
        <v>521</v>
      </c>
      <c r="K14" s="205" t="s">
        <v>521</v>
      </c>
      <c r="L14" s="205" t="s">
        <v>523</v>
      </c>
      <c r="M14" s="205"/>
      <c r="N14" s="205"/>
      <c r="O14" s="205"/>
      <c r="P14" s="205"/>
      <c r="Q14" s="206">
        <v>1.6</v>
      </c>
      <c r="R14" s="207" t="str">
        <f t="shared" si="1"/>
        <v>II A</v>
      </c>
      <c r="S14" s="55" t="s">
        <v>538</v>
      </c>
    </row>
    <row r="15" spans="1:19" s="208" customFormat="1" ht="18" customHeight="1">
      <c r="A15" s="50">
        <v>7</v>
      </c>
      <c r="B15" s="51">
        <v>129</v>
      </c>
      <c r="C15" s="52" t="s">
        <v>539</v>
      </c>
      <c r="D15" s="53" t="s">
        <v>540</v>
      </c>
      <c r="E15" s="119" t="s">
        <v>541</v>
      </c>
      <c r="F15" s="55" t="s">
        <v>114</v>
      </c>
      <c r="G15" s="55"/>
      <c r="H15" s="55" t="s">
        <v>270</v>
      </c>
      <c r="I15" s="56">
        <f t="shared" si="0"/>
        <v>754</v>
      </c>
      <c r="J15" s="205" t="s">
        <v>521</v>
      </c>
      <c r="K15" s="205" t="s">
        <v>523</v>
      </c>
      <c r="L15" s="205"/>
      <c r="M15" s="205"/>
      <c r="N15" s="205"/>
      <c r="O15" s="205"/>
      <c r="P15" s="205"/>
      <c r="Q15" s="206">
        <v>1.55</v>
      </c>
      <c r="R15" s="207" t="str">
        <f t="shared" si="1"/>
        <v>II A</v>
      </c>
      <c r="S15" s="55" t="s">
        <v>271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22" sqref="D22"/>
    </sheetView>
  </sheetViews>
  <sheetFormatPr defaultColWidth="12.140625" defaultRowHeight="12.75"/>
  <cols>
    <col min="1" max="1" width="4.00390625" style="16" customWidth="1"/>
    <col min="2" max="2" width="3.421875" style="16" hidden="1" customWidth="1"/>
    <col min="3" max="3" width="10.421875" style="16" customWidth="1"/>
    <col min="4" max="4" width="12.421875" style="16" customWidth="1"/>
    <col min="5" max="5" width="9.00390625" style="16" customWidth="1"/>
    <col min="6" max="6" width="8.00390625" style="209" customWidth="1"/>
    <col min="7" max="7" width="7.7109375" style="209" customWidth="1"/>
    <col min="8" max="8" width="12.28125" style="209" customWidth="1"/>
    <col min="9" max="9" width="4.28125" style="143" customWidth="1"/>
    <col min="10" max="17" width="5.00390625" style="16" customWidth="1"/>
    <col min="18" max="18" width="5.7109375" style="15" customWidth="1"/>
    <col min="19" max="19" width="4.7109375" style="19" customWidth="1"/>
    <col min="20" max="20" width="20.421875" style="61" customWidth="1"/>
    <col min="21" max="16384" width="12.140625" style="16" customWidth="1"/>
  </cols>
  <sheetData>
    <row r="1" spans="1:20" s="18" customFormat="1" ht="18.75">
      <c r="A1" s="68" t="s">
        <v>542</v>
      </c>
      <c r="B1" s="19"/>
      <c r="E1" s="19"/>
      <c r="F1" s="20"/>
      <c r="G1" s="20"/>
      <c r="H1" s="20"/>
      <c r="I1" s="143"/>
      <c r="R1" s="19"/>
      <c r="S1" s="19"/>
      <c r="T1" s="180"/>
    </row>
    <row r="2" spans="1:20" s="18" customFormat="1" ht="18.75">
      <c r="A2" s="17" t="s">
        <v>65</v>
      </c>
      <c r="B2" s="19"/>
      <c r="E2" s="19"/>
      <c r="F2" s="20"/>
      <c r="G2" s="20"/>
      <c r="H2" s="20"/>
      <c r="I2" s="143"/>
      <c r="R2" s="19"/>
      <c r="S2" s="19"/>
      <c r="T2" s="180"/>
    </row>
    <row r="3" spans="2:20" s="18" customFormat="1" ht="9" customHeight="1">
      <c r="B3" s="19"/>
      <c r="E3" s="19"/>
      <c r="F3" s="20"/>
      <c r="G3" s="20"/>
      <c r="H3" s="20"/>
      <c r="I3" s="143"/>
      <c r="R3" s="19"/>
      <c r="S3" s="19"/>
      <c r="T3" s="180"/>
    </row>
    <row r="4" spans="1:20" s="18" customFormat="1" ht="18.75" customHeight="1">
      <c r="A4" s="24" t="s">
        <v>898</v>
      </c>
      <c r="B4" s="19"/>
      <c r="E4" s="19"/>
      <c r="F4" s="20"/>
      <c r="G4" s="20"/>
      <c r="H4" s="20"/>
      <c r="I4" s="143"/>
      <c r="R4" s="19"/>
      <c r="S4" s="19"/>
      <c r="T4" s="180"/>
    </row>
    <row r="5" spans="1:20" s="33" customFormat="1" ht="3.75" customHeight="1">
      <c r="A5" s="26"/>
      <c r="B5" s="26"/>
      <c r="C5" s="26"/>
      <c r="D5" s="26"/>
      <c r="E5" s="26"/>
      <c r="F5" s="27"/>
      <c r="G5" s="27"/>
      <c r="H5" s="27"/>
      <c r="I5" s="145"/>
      <c r="J5" s="26"/>
      <c r="K5" s="26"/>
      <c r="L5" s="26"/>
      <c r="M5" s="26"/>
      <c r="N5" s="26"/>
      <c r="O5" s="125"/>
      <c r="P5" s="146"/>
      <c r="Q5" s="76"/>
      <c r="R5" s="34"/>
      <c r="T5" s="34"/>
    </row>
    <row r="6" spans="2:20" s="18" customFormat="1" ht="12" customHeight="1">
      <c r="B6" s="19"/>
      <c r="E6" s="19"/>
      <c r="F6" s="20"/>
      <c r="G6" s="20"/>
      <c r="H6" s="20"/>
      <c r="I6" s="143"/>
      <c r="J6" s="182"/>
      <c r="K6" s="183"/>
      <c r="L6" s="183"/>
      <c r="M6" s="184" t="s">
        <v>67</v>
      </c>
      <c r="N6" s="183"/>
      <c r="O6" s="183"/>
      <c r="P6" s="183"/>
      <c r="Q6" s="267"/>
      <c r="R6" s="19"/>
      <c r="S6" s="19"/>
      <c r="T6" s="180"/>
    </row>
    <row r="7" spans="1:20" s="118" customFormat="1" ht="13.5" customHeight="1">
      <c r="A7" s="186" t="s">
        <v>68</v>
      </c>
      <c r="B7" s="187" t="s">
        <v>69</v>
      </c>
      <c r="C7" s="188" t="s">
        <v>508</v>
      </c>
      <c r="D7" s="189" t="s">
        <v>71</v>
      </c>
      <c r="E7" s="187" t="s">
        <v>72</v>
      </c>
      <c r="F7" s="190" t="s">
        <v>73</v>
      </c>
      <c r="G7" s="191" t="s">
        <v>74</v>
      </c>
      <c r="H7" s="191" t="s">
        <v>75</v>
      </c>
      <c r="I7" s="268" t="s">
        <v>76</v>
      </c>
      <c r="J7" s="192" t="s">
        <v>899</v>
      </c>
      <c r="K7" s="192" t="s">
        <v>900</v>
      </c>
      <c r="L7" s="192" t="s">
        <v>901</v>
      </c>
      <c r="M7" s="192" t="s">
        <v>902</v>
      </c>
      <c r="N7" s="192" t="s">
        <v>903</v>
      </c>
      <c r="O7" s="192" t="s">
        <v>904</v>
      </c>
      <c r="P7" s="192" t="s">
        <v>905</v>
      </c>
      <c r="Q7" s="192" t="s">
        <v>906</v>
      </c>
      <c r="R7" s="45" t="s">
        <v>516</v>
      </c>
      <c r="S7" s="45" t="s">
        <v>130</v>
      </c>
      <c r="T7" s="193" t="s">
        <v>85</v>
      </c>
    </row>
    <row r="8" spans="1:20" s="118" customFormat="1" ht="13.5" customHeight="1">
      <c r="A8" s="194"/>
      <c r="B8" s="198"/>
      <c r="C8" s="196"/>
      <c r="D8" s="197"/>
      <c r="E8" s="198"/>
      <c r="F8" s="199"/>
      <c r="G8" s="200"/>
      <c r="H8" s="200"/>
      <c r="I8" s="269"/>
      <c r="J8" s="202"/>
      <c r="K8" s="202"/>
      <c r="L8" s="202"/>
      <c r="M8" s="202"/>
      <c r="N8" s="202"/>
      <c r="O8" s="202"/>
      <c r="P8" s="202"/>
      <c r="Q8" s="202"/>
      <c r="R8" s="192" t="s">
        <v>517</v>
      </c>
      <c r="S8" s="270"/>
      <c r="T8" s="204"/>
    </row>
    <row r="9" spans="1:22" s="271" customFormat="1" ht="18" customHeight="1">
      <c r="A9" s="50">
        <v>1</v>
      </c>
      <c r="B9" s="51">
        <v>139</v>
      </c>
      <c r="C9" s="52" t="s">
        <v>907</v>
      </c>
      <c r="D9" s="53" t="s">
        <v>908</v>
      </c>
      <c r="E9" s="120" t="s">
        <v>909</v>
      </c>
      <c r="F9" s="55" t="s">
        <v>46</v>
      </c>
      <c r="G9" s="55" t="s">
        <v>89</v>
      </c>
      <c r="H9" s="55" t="s">
        <v>90</v>
      </c>
      <c r="I9" s="56">
        <f aca="true" t="shared" si="0" ref="I9:I17">IF(ISBLANK(R9),"",TRUNC(35.04*(R9+10.966)^2)-5000)</f>
        <v>1073</v>
      </c>
      <c r="J9" s="137"/>
      <c r="K9" s="137"/>
      <c r="L9" s="137"/>
      <c r="M9" s="137" t="s">
        <v>521</v>
      </c>
      <c r="N9" s="137" t="s">
        <v>521</v>
      </c>
      <c r="O9" s="137" t="s">
        <v>521</v>
      </c>
      <c r="P9" s="137" t="s">
        <v>522</v>
      </c>
      <c r="Q9" s="137" t="s">
        <v>523</v>
      </c>
      <c r="R9" s="140">
        <v>2.2</v>
      </c>
      <c r="S9" s="207" t="str">
        <f aca="true" t="shared" si="1" ref="S9:S17">IF(ISBLANK(R9),"",IF(R9&lt;1.6,"",IF(R9&gt;=2.28,"TSM",IF(R9&gt;=2.15,"SM",IF(R9&gt;=2.03,"KSM",IF(R9&gt;=1.9,"I A",IF(R9&gt;=1.75,"II A",IF(R9&gt;=1.6,"III A"))))))))</f>
        <v>SM</v>
      </c>
      <c r="T9" s="55" t="s">
        <v>316</v>
      </c>
      <c r="U9" s="208"/>
      <c r="V9" s="208"/>
    </row>
    <row r="10" spans="1:20" s="208" customFormat="1" ht="18" customHeight="1">
      <c r="A10" s="50">
        <v>2</v>
      </c>
      <c r="B10" s="51">
        <v>129</v>
      </c>
      <c r="C10" s="52" t="s">
        <v>910</v>
      </c>
      <c r="D10" s="53" t="s">
        <v>911</v>
      </c>
      <c r="E10" s="120" t="s">
        <v>912</v>
      </c>
      <c r="F10" s="55" t="s">
        <v>46</v>
      </c>
      <c r="G10" s="55"/>
      <c r="H10" s="55" t="s">
        <v>288</v>
      </c>
      <c r="I10" s="56">
        <f t="shared" si="0"/>
        <v>936</v>
      </c>
      <c r="J10" s="137" t="s">
        <v>521</v>
      </c>
      <c r="K10" s="137" t="s">
        <v>521</v>
      </c>
      <c r="L10" s="137" t="s">
        <v>521</v>
      </c>
      <c r="M10" s="137" t="s">
        <v>521</v>
      </c>
      <c r="N10" s="137" t="s">
        <v>523</v>
      </c>
      <c r="O10" s="137"/>
      <c r="P10" s="137"/>
      <c r="Q10" s="137"/>
      <c r="R10" s="140">
        <v>2.05</v>
      </c>
      <c r="S10" s="207" t="str">
        <f t="shared" si="1"/>
        <v>KSM</v>
      </c>
      <c r="T10" s="55" t="s">
        <v>913</v>
      </c>
    </row>
    <row r="11" spans="1:20" s="208" customFormat="1" ht="18" customHeight="1">
      <c r="A11" s="50">
        <v>3</v>
      </c>
      <c r="B11" s="51">
        <v>148</v>
      </c>
      <c r="C11" s="52" t="s">
        <v>914</v>
      </c>
      <c r="D11" s="53" t="s">
        <v>915</v>
      </c>
      <c r="E11" s="120" t="s">
        <v>916</v>
      </c>
      <c r="F11" s="55" t="s">
        <v>2</v>
      </c>
      <c r="G11" s="55" t="s">
        <v>377</v>
      </c>
      <c r="H11" s="55" t="s">
        <v>123</v>
      </c>
      <c r="I11" s="56">
        <f t="shared" si="0"/>
        <v>936</v>
      </c>
      <c r="J11" s="137" t="s">
        <v>521</v>
      </c>
      <c r="K11" s="137" t="s">
        <v>521</v>
      </c>
      <c r="L11" s="137" t="s">
        <v>521</v>
      </c>
      <c r="M11" s="137" t="s">
        <v>529</v>
      </c>
      <c r="N11" s="137" t="s">
        <v>523</v>
      </c>
      <c r="O11" s="137"/>
      <c r="P11" s="137"/>
      <c r="Q11" s="137"/>
      <c r="R11" s="140">
        <v>2.05</v>
      </c>
      <c r="S11" s="207" t="str">
        <f t="shared" si="1"/>
        <v>KSM</v>
      </c>
      <c r="T11" s="55" t="s">
        <v>917</v>
      </c>
    </row>
    <row r="12" spans="1:20" s="208" customFormat="1" ht="18" customHeight="1">
      <c r="A12" s="50">
        <v>4</v>
      </c>
      <c r="B12" s="51">
        <v>120</v>
      </c>
      <c r="C12" s="52" t="s">
        <v>918</v>
      </c>
      <c r="D12" s="53" t="s">
        <v>919</v>
      </c>
      <c r="E12" s="119" t="s">
        <v>920</v>
      </c>
      <c r="F12" s="55" t="s">
        <v>52</v>
      </c>
      <c r="G12" s="55" t="s">
        <v>100</v>
      </c>
      <c r="H12" s="55" t="s">
        <v>139</v>
      </c>
      <c r="I12" s="56">
        <f t="shared" si="0"/>
        <v>936</v>
      </c>
      <c r="J12" s="137"/>
      <c r="K12" s="137" t="s">
        <v>529</v>
      </c>
      <c r="L12" s="137" t="s">
        <v>521</v>
      </c>
      <c r="M12" s="137" t="s">
        <v>529</v>
      </c>
      <c r="N12" s="137" t="s">
        <v>523</v>
      </c>
      <c r="O12" s="137"/>
      <c r="P12" s="137"/>
      <c r="Q12" s="137"/>
      <c r="R12" s="140">
        <v>2.05</v>
      </c>
      <c r="S12" s="207" t="str">
        <f t="shared" si="1"/>
        <v>KSM</v>
      </c>
      <c r="T12" s="55" t="s">
        <v>140</v>
      </c>
    </row>
    <row r="13" spans="1:20" s="208" customFormat="1" ht="18" customHeight="1">
      <c r="A13" s="50">
        <v>5</v>
      </c>
      <c r="B13" s="51">
        <v>145</v>
      </c>
      <c r="C13" s="52" t="s">
        <v>921</v>
      </c>
      <c r="D13" s="53" t="s">
        <v>922</v>
      </c>
      <c r="E13" s="120" t="s">
        <v>923</v>
      </c>
      <c r="F13" s="55" t="s">
        <v>2</v>
      </c>
      <c r="G13" s="55" t="s">
        <v>217</v>
      </c>
      <c r="H13" s="55" t="s">
        <v>315</v>
      </c>
      <c r="I13" s="56">
        <f t="shared" si="0"/>
        <v>936</v>
      </c>
      <c r="J13" s="137" t="s">
        <v>521</v>
      </c>
      <c r="K13" s="137" t="s">
        <v>521</v>
      </c>
      <c r="L13" s="137" t="s">
        <v>521</v>
      </c>
      <c r="M13" s="137" t="s">
        <v>522</v>
      </c>
      <c r="N13" s="137" t="s">
        <v>523</v>
      </c>
      <c r="O13" s="137"/>
      <c r="P13" s="137"/>
      <c r="Q13" s="137"/>
      <c r="R13" s="140">
        <v>2.05</v>
      </c>
      <c r="S13" s="207" t="str">
        <f t="shared" si="1"/>
        <v>KSM</v>
      </c>
      <c r="T13" s="55" t="s">
        <v>924</v>
      </c>
    </row>
    <row r="14" spans="1:20" s="208" customFormat="1" ht="18" customHeight="1">
      <c r="A14" s="50">
        <v>6</v>
      </c>
      <c r="B14" s="51">
        <v>101</v>
      </c>
      <c r="C14" s="52" t="s">
        <v>448</v>
      </c>
      <c r="D14" s="53" t="s">
        <v>925</v>
      </c>
      <c r="E14" s="119" t="s">
        <v>926</v>
      </c>
      <c r="F14" s="55" t="s">
        <v>46</v>
      </c>
      <c r="G14" s="55"/>
      <c r="H14" s="55" t="s">
        <v>621</v>
      </c>
      <c r="I14" s="56">
        <f t="shared" si="0"/>
        <v>890</v>
      </c>
      <c r="J14" s="137" t="s">
        <v>521</v>
      </c>
      <c r="K14" s="137" t="s">
        <v>521</v>
      </c>
      <c r="L14" s="137" t="s">
        <v>521</v>
      </c>
      <c r="M14" s="137" t="s">
        <v>523</v>
      </c>
      <c r="N14" s="137"/>
      <c r="O14" s="137"/>
      <c r="P14" s="137"/>
      <c r="Q14" s="137"/>
      <c r="R14" s="140">
        <v>2</v>
      </c>
      <c r="S14" s="207" t="str">
        <f t="shared" si="1"/>
        <v>I A</v>
      </c>
      <c r="T14" s="55" t="s">
        <v>927</v>
      </c>
    </row>
    <row r="15" spans="1:22" s="208" customFormat="1" ht="18" customHeight="1">
      <c r="A15" s="50">
        <v>7</v>
      </c>
      <c r="B15" s="272">
        <v>150</v>
      </c>
      <c r="C15" s="273" t="s">
        <v>928</v>
      </c>
      <c r="D15" s="274" t="s">
        <v>929</v>
      </c>
      <c r="E15" s="275" t="s">
        <v>930</v>
      </c>
      <c r="F15" s="60" t="s">
        <v>162</v>
      </c>
      <c r="G15" s="60" t="s">
        <v>931</v>
      </c>
      <c r="H15" s="60"/>
      <c r="I15" s="56" t="s">
        <v>163</v>
      </c>
      <c r="J15" s="137" t="s">
        <v>521</v>
      </c>
      <c r="K15" s="137" t="s">
        <v>529</v>
      </c>
      <c r="L15" s="137" t="s">
        <v>521</v>
      </c>
      <c r="M15" s="137" t="s">
        <v>523</v>
      </c>
      <c r="N15" s="137"/>
      <c r="O15" s="137"/>
      <c r="P15" s="137"/>
      <c r="Q15" s="137"/>
      <c r="R15" s="140">
        <v>2</v>
      </c>
      <c r="S15" s="207" t="str">
        <f t="shared" si="1"/>
        <v>I A</v>
      </c>
      <c r="T15" s="60" t="s">
        <v>932</v>
      </c>
      <c r="U15" s="271"/>
      <c r="V15" s="271"/>
    </row>
    <row r="16" spans="1:20" s="208" customFormat="1" ht="18" customHeight="1">
      <c r="A16" s="50">
        <v>8</v>
      </c>
      <c r="B16" s="51">
        <v>117</v>
      </c>
      <c r="C16" s="52" t="s">
        <v>426</v>
      </c>
      <c r="D16" s="53" t="s">
        <v>933</v>
      </c>
      <c r="E16" s="119" t="s">
        <v>934</v>
      </c>
      <c r="F16" s="55" t="s">
        <v>52</v>
      </c>
      <c r="G16" s="55" t="s">
        <v>100</v>
      </c>
      <c r="H16" s="55" t="s">
        <v>101</v>
      </c>
      <c r="I16" s="56">
        <f t="shared" si="0"/>
        <v>890</v>
      </c>
      <c r="J16" s="137" t="s">
        <v>521</v>
      </c>
      <c r="K16" s="137" t="s">
        <v>521</v>
      </c>
      <c r="L16" s="137" t="s">
        <v>529</v>
      </c>
      <c r="M16" s="137" t="s">
        <v>523</v>
      </c>
      <c r="N16" s="137"/>
      <c r="O16" s="137"/>
      <c r="P16" s="137"/>
      <c r="Q16" s="137"/>
      <c r="R16" s="140">
        <v>2</v>
      </c>
      <c r="S16" s="207" t="str">
        <f t="shared" si="1"/>
        <v>I A</v>
      </c>
      <c r="T16" s="55" t="s">
        <v>103</v>
      </c>
    </row>
    <row r="17" spans="1:20" s="208" customFormat="1" ht="18" customHeight="1">
      <c r="A17" s="50">
        <v>9</v>
      </c>
      <c r="B17" s="51">
        <v>137</v>
      </c>
      <c r="C17" s="52" t="s">
        <v>935</v>
      </c>
      <c r="D17" s="53" t="s">
        <v>936</v>
      </c>
      <c r="E17" s="120" t="s">
        <v>937</v>
      </c>
      <c r="F17" s="55" t="s">
        <v>46</v>
      </c>
      <c r="G17" s="55" t="s">
        <v>89</v>
      </c>
      <c r="H17" s="55" t="s">
        <v>315</v>
      </c>
      <c r="I17" s="56">
        <f t="shared" si="0"/>
        <v>845</v>
      </c>
      <c r="J17" s="137" t="s">
        <v>521</v>
      </c>
      <c r="K17" s="137" t="s">
        <v>521</v>
      </c>
      <c r="L17" s="137" t="s">
        <v>523</v>
      </c>
      <c r="M17" s="137"/>
      <c r="N17" s="137"/>
      <c r="O17" s="137"/>
      <c r="P17" s="137"/>
      <c r="Q17" s="137"/>
      <c r="R17" s="140">
        <v>1.95</v>
      </c>
      <c r="S17" s="207" t="str">
        <f t="shared" si="1"/>
        <v>I A</v>
      </c>
      <c r="T17" s="55" t="s">
        <v>316</v>
      </c>
    </row>
    <row r="18" ht="15">
      <c r="R18" s="276"/>
    </row>
    <row r="19" ht="15">
      <c r="R19" s="276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H14" sqref="H14"/>
    </sheetView>
  </sheetViews>
  <sheetFormatPr defaultColWidth="12.140625" defaultRowHeight="12.75"/>
  <cols>
    <col min="1" max="1" width="3.00390625" style="16" customWidth="1"/>
    <col min="2" max="2" width="3.28125" style="15" hidden="1" customWidth="1"/>
    <col min="3" max="3" width="7.140625" style="64" customWidth="1"/>
    <col min="4" max="4" width="13.8515625" style="64" customWidth="1"/>
    <col min="5" max="5" width="9.140625" style="19" customWidth="1"/>
    <col min="6" max="6" width="11.421875" style="67" customWidth="1"/>
    <col min="7" max="7" width="6.28125" style="67" customWidth="1"/>
    <col min="8" max="8" width="12.8515625" style="67" customWidth="1"/>
    <col min="9" max="9" width="5.7109375" style="142" customWidth="1"/>
    <col min="10" max="15" width="6.8515625" style="16" customWidth="1"/>
    <col min="16" max="16" width="6.421875" style="15" customWidth="1"/>
    <col min="17" max="17" width="4.7109375" style="15" customWidth="1"/>
    <col min="18" max="18" width="23.57421875" style="16" customWidth="1"/>
    <col min="19" max="16384" width="12.140625" style="16" customWidth="1"/>
  </cols>
  <sheetData>
    <row r="1" spans="1:20" ht="18.75">
      <c r="A1" s="68" t="s">
        <v>542</v>
      </c>
      <c r="B1" s="141"/>
      <c r="C1" s="10"/>
      <c r="D1" s="10"/>
      <c r="E1" s="10"/>
      <c r="F1" s="11"/>
      <c r="G1" s="11"/>
      <c r="H1" s="11"/>
      <c r="O1" s="15"/>
      <c r="R1" s="15"/>
      <c r="S1" s="15"/>
      <c r="T1" s="15"/>
    </row>
    <row r="2" spans="1:20" ht="18.75">
      <c r="A2" s="17" t="s">
        <v>65</v>
      </c>
      <c r="B2" s="78"/>
      <c r="C2" s="10"/>
      <c r="D2" s="10"/>
      <c r="E2" s="10"/>
      <c r="F2" s="11"/>
      <c r="G2" s="11"/>
      <c r="H2" s="11"/>
      <c r="O2" s="15"/>
      <c r="R2" s="15"/>
      <c r="S2" s="15"/>
      <c r="T2" s="15"/>
    </row>
    <row r="3" spans="2:18" s="18" customFormat="1" ht="9" customHeight="1">
      <c r="B3" s="19"/>
      <c r="C3" s="19"/>
      <c r="D3" s="19"/>
      <c r="E3" s="19"/>
      <c r="F3" s="20"/>
      <c r="G3" s="20"/>
      <c r="H3" s="20"/>
      <c r="I3" s="143"/>
      <c r="P3" s="19"/>
      <c r="Q3" s="19"/>
      <c r="R3" s="16"/>
    </row>
    <row r="4" spans="1:18" s="18" customFormat="1" ht="16.5">
      <c r="A4" s="24" t="s">
        <v>575</v>
      </c>
      <c r="B4" s="144"/>
      <c r="C4" s="19"/>
      <c r="D4" s="19"/>
      <c r="E4" s="19"/>
      <c r="F4" s="20"/>
      <c r="G4" s="20"/>
      <c r="H4" s="20"/>
      <c r="I4" s="143"/>
      <c r="P4" s="19"/>
      <c r="Q4" s="19"/>
      <c r="R4" s="16"/>
    </row>
    <row r="5" spans="1:21" s="33" customFormat="1" ht="3.75" customHeight="1">
      <c r="A5" s="26"/>
      <c r="B5" s="26"/>
      <c r="C5" s="26"/>
      <c r="D5" s="26"/>
      <c r="E5" s="26"/>
      <c r="F5" s="27"/>
      <c r="G5" s="27"/>
      <c r="H5" s="27"/>
      <c r="I5" s="145"/>
      <c r="J5" s="26"/>
      <c r="K5" s="26"/>
      <c r="L5" s="26"/>
      <c r="M5" s="26"/>
      <c r="N5" s="125"/>
      <c r="O5" s="146"/>
      <c r="P5" s="76"/>
      <c r="Q5" s="76"/>
      <c r="R5" s="76"/>
      <c r="U5" s="34"/>
    </row>
    <row r="6" spans="1:18" s="18" customFormat="1" ht="9.75" customHeight="1">
      <c r="A6" s="35"/>
      <c r="B6" s="36"/>
      <c r="C6" s="36"/>
      <c r="D6" s="19"/>
      <c r="E6" s="19"/>
      <c r="F6" s="20"/>
      <c r="G6" s="20"/>
      <c r="H6" s="20"/>
      <c r="I6" s="143"/>
      <c r="P6" s="19"/>
      <c r="Q6" s="19"/>
      <c r="R6" s="16"/>
    </row>
    <row r="7" spans="2:18" s="18" customFormat="1" ht="12.75" customHeight="1">
      <c r="B7" s="19"/>
      <c r="C7" s="19"/>
      <c r="D7" s="19"/>
      <c r="E7" s="19"/>
      <c r="F7" s="20"/>
      <c r="G7" s="20"/>
      <c r="H7" s="20"/>
      <c r="I7" s="143"/>
      <c r="J7" s="147"/>
      <c r="K7" s="148"/>
      <c r="L7" s="149" t="s">
        <v>67</v>
      </c>
      <c r="M7" s="148"/>
      <c r="N7" s="148"/>
      <c r="O7" s="150"/>
      <c r="P7" s="19"/>
      <c r="Q7" s="19"/>
      <c r="R7" s="16"/>
    </row>
    <row r="8" spans="1:18" s="118" customFormat="1" ht="12.75">
      <c r="A8" s="151" t="s">
        <v>68</v>
      </c>
      <c r="B8" s="152" t="s">
        <v>69</v>
      </c>
      <c r="C8" s="43" t="s">
        <v>70</v>
      </c>
      <c r="D8" s="44" t="s">
        <v>71</v>
      </c>
      <c r="E8" s="222" t="s">
        <v>72</v>
      </c>
      <c r="F8" s="46" t="s">
        <v>73</v>
      </c>
      <c r="G8" s="46" t="s">
        <v>74</v>
      </c>
      <c r="H8" s="46" t="s">
        <v>75</v>
      </c>
      <c r="I8" s="153" t="s">
        <v>76</v>
      </c>
      <c r="J8" s="45" t="s">
        <v>77</v>
      </c>
      <c r="K8" s="45" t="s">
        <v>78</v>
      </c>
      <c r="L8" s="45" t="s">
        <v>79</v>
      </c>
      <c r="M8" s="45" t="s">
        <v>80</v>
      </c>
      <c r="N8" s="45" t="s">
        <v>81</v>
      </c>
      <c r="O8" s="45" t="s">
        <v>82</v>
      </c>
      <c r="P8" s="45" t="s">
        <v>83</v>
      </c>
      <c r="Q8" s="45" t="s">
        <v>130</v>
      </c>
      <c r="R8" s="117" t="s">
        <v>85</v>
      </c>
    </row>
    <row r="9" spans="1:18" s="154" customFormat="1" ht="19.5" customHeight="1">
      <c r="A9" s="50">
        <v>1</v>
      </c>
      <c r="B9" s="51">
        <v>105</v>
      </c>
      <c r="C9" s="52" t="s">
        <v>210</v>
      </c>
      <c r="D9" s="53" t="s">
        <v>211</v>
      </c>
      <c r="E9" s="54" t="s">
        <v>212</v>
      </c>
      <c r="F9" s="55" t="s">
        <v>46</v>
      </c>
      <c r="G9" s="55"/>
      <c r="H9" s="55" t="s">
        <v>95</v>
      </c>
      <c r="I9" s="56">
        <f>IF(ISBLANK(P9),"",TRUNC(1.9265*(P9+49.75)^2)-5000)</f>
        <v>1056</v>
      </c>
      <c r="J9" s="223" t="s">
        <v>102</v>
      </c>
      <c r="K9" s="223">
        <v>6.16</v>
      </c>
      <c r="L9" s="223">
        <v>6.1</v>
      </c>
      <c r="M9" s="223" t="s">
        <v>102</v>
      </c>
      <c r="N9" s="223">
        <v>6.32</v>
      </c>
      <c r="O9" s="223">
        <v>6.07</v>
      </c>
      <c r="P9" s="224">
        <f aca="true" t="shared" si="0" ref="P9:P26">MAX(J9:L9,M9:O9)</f>
        <v>6.32</v>
      </c>
      <c r="Q9" s="225" t="str">
        <f aca="true" t="shared" si="1" ref="Q9:Q26">IF(ISBLANK(P9),"",IF(P9&lt;4.6,"",IF(P9&gt;=6.62,"TSM",IF(P9&gt;=6.35,"SM",IF(P9&gt;=6,"KSM",IF(P9&gt;=5.6,"I A",IF(P9&gt;=5.15,"II A",IF(P9&gt;=4.6,"III A"))))))))</f>
        <v>KSM</v>
      </c>
      <c r="R9" s="55" t="s">
        <v>213</v>
      </c>
    </row>
    <row r="10" spans="1:18" s="154" customFormat="1" ht="19.5" customHeight="1">
      <c r="A10" s="50">
        <v>2</v>
      </c>
      <c r="B10" s="51">
        <v>139</v>
      </c>
      <c r="C10" s="52" t="s">
        <v>177</v>
      </c>
      <c r="D10" s="53" t="s">
        <v>576</v>
      </c>
      <c r="E10" s="54" t="s">
        <v>577</v>
      </c>
      <c r="F10" s="55" t="s">
        <v>46</v>
      </c>
      <c r="G10" s="55" t="s">
        <v>89</v>
      </c>
      <c r="H10" s="55" t="s">
        <v>315</v>
      </c>
      <c r="I10" s="56">
        <f>IF(ISBLANK(P10),"",TRUNC(1.9265*(P10+49.75)^2)-5000)</f>
        <v>1015</v>
      </c>
      <c r="J10" s="223">
        <v>5.64</v>
      </c>
      <c r="K10" s="223">
        <v>6.1</v>
      </c>
      <c r="L10" s="223" t="s">
        <v>102</v>
      </c>
      <c r="M10" s="223">
        <v>6.13</v>
      </c>
      <c r="N10" s="223">
        <v>6.02</v>
      </c>
      <c r="O10" s="223" t="s">
        <v>102</v>
      </c>
      <c r="P10" s="224">
        <f t="shared" si="0"/>
        <v>6.13</v>
      </c>
      <c r="Q10" s="225" t="str">
        <f t="shared" si="1"/>
        <v>KSM</v>
      </c>
      <c r="R10" s="55" t="s">
        <v>578</v>
      </c>
    </row>
    <row r="11" spans="1:18" s="154" customFormat="1" ht="19.5" customHeight="1">
      <c r="A11" s="50">
        <v>3</v>
      </c>
      <c r="B11" s="51">
        <v>138</v>
      </c>
      <c r="C11" s="52" t="s">
        <v>181</v>
      </c>
      <c r="D11" s="53" t="s">
        <v>579</v>
      </c>
      <c r="E11" s="54" t="s">
        <v>580</v>
      </c>
      <c r="F11" s="55" t="s">
        <v>2</v>
      </c>
      <c r="G11" s="55" t="s">
        <v>122</v>
      </c>
      <c r="H11" s="55" t="s">
        <v>90</v>
      </c>
      <c r="I11" s="56">
        <f>IF(ISBLANK(P11),"",TRUNC(1.9265*(P11+49.75)^2)-5000)</f>
        <v>1000</v>
      </c>
      <c r="J11" s="223">
        <v>6</v>
      </c>
      <c r="K11" s="223" t="s">
        <v>102</v>
      </c>
      <c r="L11" s="223">
        <v>5.74</v>
      </c>
      <c r="M11" s="223" t="s">
        <v>102</v>
      </c>
      <c r="N11" s="223" t="s">
        <v>102</v>
      </c>
      <c r="O11" s="223">
        <v>6.06</v>
      </c>
      <c r="P11" s="224">
        <f t="shared" si="0"/>
        <v>6.06</v>
      </c>
      <c r="Q11" s="225" t="str">
        <f t="shared" si="1"/>
        <v>KSM</v>
      </c>
      <c r="R11" s="55" t="s">
        <v>581</v>
      </c>
    </row>
    <row r="12" spans="1:18" s="154" customFormat="1" ht="19.5" customHeight="1">
      <c r="A12" s="50">
        <v>4</v>
      </c>
      <c r="B12" s="51">
        <v>147</v>
      </c>
      <c r="C12" s="52" t="s">
        <v>136</v>
      </c>
      <c r="D12" s="53" t="s">
        <v>160</v>
      </c>
      <c r="E12" s="54" t="s">
        <v>161</v>
      </c>
      <c r="F12" s="55" t="s">
        <v>162</v>
      </c>
      <c r="G12" s="55"/>
      <c r="H12" s="55"/>
      <c r="I12" s="56" t="s">
        <v>163</v>
      </c>
      <c r="J12" s="223">
        <v>5.92</v>
      </c>
      <c r="K12" s="223">
        <v>5.82</v>
      </c>
      <c r="L12" s="223">
        <v>5.95</v>
      </c>
      <c r="M12" s="223">
        <v>5.83</v>
      </c>
      <c r="N12" s="223">
        <v>6.01</v>
      </c>
      <c r="O12" s="223">
        <v>6.05</v>
      </c>
      <c r="P12" s="224">
        <f t="shared" si="0"/>
        <v>6.05</v>
      </c>
      <c r="Q12" s="225" t="str">
        <f t="shared" si="1"/>
        <v>KSM</v>
      </c>
      <c r="R12" s="55" t="s">
        <v>164</v>
      </c>
    </row>
    <row r="13" spans="1:18" s="154" customFormat="1" ht="19.5" customHeight="1">
      <c r="A13" s="50">
        <v>5</v>
      </c>
      <c r="B13" s="51">
        <v>137</v>
      </c>
      <c r="C13" s="52" t="s">
        <v>582</v>
      </c>
      <c r="D13" s="53" t="s">
        <v>583</v>
      </c>
      <c r="E13" s="54" t="s">
        <v>584</v>
      </c>
      <c r="F13" s="55" t="s">
        <v>585</v>
      </c>
      <c r="G13" s="55" t="s">
        <v>383</v>
      </c>
      <c r="H13" s="55" t="s">
        <v>586</v>
      </c>
      <c r="I13" s="56">
        <f>IF(ISBLANK(P13),"",TRUNC(1.9265*(P13+49.75)^2)-5000)</f>
        <v>968</v>
      </c>
      <c r="J13" s="223">
        <v>5.7</v>
      </c>
      <c r="K13" s="223">
        <v>5.91</v>
      </c>
      <c r="L13" s="223" t="s">
        <v>102</v>
      </c>
      <c r="M13" s="223" t="s">
        <v>102</v>
      </c>
      <c r="N13" s="223">
        <v>5.79</v>
      </c>
      <c r="O13" s="223">
        <v>5.71</v>
      </c>
      <c r="P13" s="224">
        <f t="shared" si="0"/>
        <v>5.91</v>
      </c>
      <c r="Q13" s="225" t="str">
        <f t="shared" si="1"/>
        <v>I A</v>
      </c>
      <c r="R13" s="55" t="s">
        <v>587</v>
      </c>
    </row>
    <row r="14" spans="1:18" s="154" customFormat="1" ht="19.5" customHeight="1">
      <c r="A14" s="50">
        <v>6</v>
      </c>
      <c r="B14" s="51">
        <v>98</v>
      </c>
      <c r="C14" s="52" t="s">
        <v>181</v>
      </c>
      <c r="D14" s="53" t="s">
        <v>588</v>
      </c>
      <c r="E14" s="54" t="s">
        <v>589</v>
      </c>
      <c r="F14" s="55" t="s">
        <v>46</v>
      </c>
      <c r="G14" s="55" t="s">
        <v>89</v>
      </c>
      <c r="H14" s="55" t="s">
        <v>95</v>
      </c>
      <c r="I14" s="56">
        <f>IF(ISBLANK(P14),"",TRUNC(1.9265*(P14+49.75)^2)-5000)</f>
        <v>966</v>
      </c>
      <c r="J14" s="223">
        <v>5.9</v>
      </c>
      <c r="K14" s="223">
        <v>4.39</v>
      </c>
      <c r="L14" s="223">
        <v>4.34</v>
      </c>
      <c r="M14" s="223" t="s">
        <v>102</v>
      </c>
      <c r="N14" s="223">
        <v>5.72</v>
      </c>
      <c r="O14" s="223">
        <v>4.34</v>
      </c>
      <c r="P14" s="224">
        <f t="shared" si="0"/>
        <v>5.9</v>
      </c>
      <c r="Q14" s="225" t="str">
        <f t="shared" si="1"/>
        <v>I A</v>
      </c>
      <c r="R14" s="55" t="s">
        <v>590</v>
      </c>
    </row>
    <row r="15" spans="1:18" s="154" customFormat="1" ht="19.5" customHeight="1">
      <c r="A15" s="50">
        <v>7</v>
      </c>
      <c r="B15" s="51">
        <v>100</v>
      </c>
      <c r="C15" s="52" t="s">
        <v>591</v>
      </c>
      <c r="D15" s="53" t="s">
        <v>592</v>
      </c>
      <c r="E15" s="62" t="s">
        <v>593</v>
      </c>
      <c r="F15" s="55" t="s">
        <v>204</v>
      </c>
      <c r="G15" s="55" t="s">
        <v>174</v>
      </c>
      <c r="H15" s="55" t="s">
        <v>205</v>
      </c>
      <c r="I15" s="56">
        <f>IF(ISBLANK(P15),"",TRUNC(1.9265*(P15+49.75)^2)-5000)</f>
        <v>959</v>
      </c>
      <c r="J15" s="223">
        <v>5.53</v>
      </c>
      <c r="K15" s="223">
        <v>5.67</v>
      </c>
      <c r="L15" s="223">
        <v>5.78</v>
      </c>
      <c r="M15" s="223">
        <v>5.76</v>
      </c>
      <c r="N15" s="223">
        <v>5.78</v>
      </c>
      <c r="O15" s="223">
        <v>5.87</v>
      </c>
      <c r="P15" s="224">
        <f t="shared" si="0"/>
        <v>5.87</v>
      </c>
      <c r="Q15" s="225" t="str">
        <f t="shared" si="1"/>
        <v>I A</v>
      </c>
      <c r="R15" s="55" t="s">
        <v>206</v>
      </c>
    </row>
    <row r="16" spans="1:18" s="154" customFormat="1" ht="19.5" customHeight="1">
      <c r="A16" s="50">
        <v>8</v>
      </c>
      <c r="B16" s="51">
        <v>130</v>
      </c>
      <c r="C16" s="52" t="s">
        <v>317</v>
      </c>
      <c r="D16" s="53" t="s">
        <v>318</v>
      </c>
      <c r="E16" s="54" t="s">
        <v>319</v>
      </c>
      <c r="F16" s="55" t="s">
        <v>52</v>
      </c>
      <c r="G16" s="55" t="s">
        <v>100</v>
      </c>
      <c r="H16" s="55" t="s">
        <v>101</v>
      </c>
      <c r="I16" s="56">
        <f>IF(ISBLANK(P16),"",TRUNC(1.9265*(P16+49.75)^2)-5000)</f>
        <v>923</v>
      </c>
      <c r="J16" s="223" t="s">
        <v>102</v>
      </c>
      <c r="K16" s="223">
        <v>5.7</v>
      </c>
      <c r="L16" s="223" t="s">
        <v>102</v>
      </c>
      <c r="M16" s="223" t="s">
        <v>102</v>
      </c>
      <c r="N16" s="223" t="s">
        <v>102</v>
      </c>
      <c r="O16" s="223" t="s">
        <v>102</v>
      </c>
      <c r="P16" s="224">
        <f t="shared" si="0"/>
        <v>5.7</v>
      </c>
      <c r="Q16" s="225" t="str">
        <f t="shared" si="1"/>
        <v>I A</v>
      </c>
      <c r="R16" s="55" t="s">
        <v>320</v>
      </c>
    </row>
    <row r="17" spans="1:18" s="154" customFormat="1" ht="19.5" customHeight="1">
      <c r="A17" s="50">
        <v>9</v>
      </c>
      <c r="B17" s="51">
        <v>145</v>
      </c>
      <c r="C17" s="52" t="s">
        <v>594</v>
      </c>
      <c r="D17" s="53" t="s">
        <v>595</v>
      </c>
      <c r="E17" s="62">
        <v>33272</v>
      </c>
      <c r="F17" s="55" t="s">
        <v>596</v>
      </c>
      <c r="G17" s="55"/>
      <c r="H17" s="55" t="s">
        <v>175</v>
      </c>
      <c r="I17" s="56">
        <f>IF(ISBLANK(P17),"",TRUNC(1.9265*(P17+49.75)^2)-5000)</f>
        <v>906</v>
      </c>
      <c r="J17" s="223" t="s">
        <v>102</v>
      </c>
      <c r="K17" s="223">
        <v>5.62</v>
      </c>
      <c r="L17" s="223" t="s">
        <v>102</v>
      </c>
      <c r="M17" s="223"/>
      <c r="N17" s="223"/>
      <c r="O17" s="223"/>
      <c r="P17" s="224">
        <f t="shared" si="0"/>
        <v>5.62</v>
      </c>
      <c r="Q17" s="225" t="str">
        <f t="shared" si="1"/>
        <v>I A</v>
      </c>
      <c r="R17" s="55" t="s">
        <v>597</v>
      </c>
    </row>
    <row r="18" spans="1:18" s="154" customFormat="1" ht="19.5" customHeight="1">
      <c r="A18" s="50">
        <v>10</v>
      </c>
      <c r="B18" s="51">
        <v>131</v>
      </c>
      <c r="C18" s="52" t="s">
        <v>598</v>
      </c>
      <c r="D18" s="53" t="s">
        <v>599</v>
      </c>
      <c r="E18" s="119" t="s">
        <v>600</v>
      </c>
      <c r="F18" s="55" t="s">
        <v>52</v>
      </c>
      <c r="G18" s="55" t="s">
        <v>100</v>
      </c>
      <c r="H18" s="60" t="s">
        <v>101</v>
      </c>
      <c r="I18" s="56"/>
      <c r="J18" s="223" t="s">
        <v>102</v>
      </c>
      <c r="K18" s="223">
        <v>5.52</v>
      </c>
      <c r="L18" s="223" t="s">
        <v>102</v>
      </c>
      <c r="M18" s="223"/>
      <c r="N18" s="223"/>
      <c r="O18" s="223"/>
      <c r="P18" s="224">
        <f t="shared" si="0"/>
        <v>5.52</v>
      </c>
      <c r="Q18" s="225" t="str">
        <f t="shared" si="1"/>
        <v>II A</v>
      </c>
      <c r="R18" s="60" t="s">
        <v>601</v>
      </c>
    </row>
    <row r="19" spans="1:18" s="154" customFormat="1" ht="19.5" customHeight="1">
      <c r="A19" s="50">
        <v>11</v>
      </c>
      <c r="B19" s="51">
        <v>46</v>
      </c>
      <c r="C19" s="52" t="s">
        <v>358</v>
      </c>
      <c r="D19" s="53" t="s">
        <v>602</v>
      </c>
      <c r="E19" s="62" t="s">
        <v>603</v>
      </c>
      <c r="F19" s="55" t="s">
        <v>604</v>
      </c>
      <c r="G19" s="55"/>
      <c r="H19" s="55" t="s">
        <v>95</v>
      </c>
      <c r="I19" s="56"/>
      <c r="J19" s="223" t="s">
        <v>102</v>
      </c>
      <c r="K19" s="223">
        <v>5.35</v>
      </c>
      <c r="L19" s="223" t="s">
        <v>102</v>
      </c>
      <c r="M19" s="223"/>
      <c r="N19" s="223"/>
      <c r="O19" s="223"/>
      <c r="P19" s="224">
        <f t="shared" si="0"/>
        <v>5.35</v>
      </c>
      <c r="Q19" s="225" t="str">
        <f t="shared" si="1"/>
        <v>II A</v>
      </c>
      <c r="R19" s="55" t="s">
        <v>605</v>
      </c>
    </row>
    <row r="20" spans="1:18" s="154" customFormat="1" ht="19.5" customHeight="1">
      <c r="A20" s="50">
        <v>12</v>
      </c>
      <c r="B20" s="51">
        <v>116</v>
      </c>
      <c r="C20" s="52" t="s">
        <v>606</v>
      </c>
      <c r="D20" s="53" t="s">
        <v>607</v>
      </c>
      <c r="E20" s="62">
        <v>34686</v>
      </c>
      <c r="F20" s="55" t="s">
        <v>54</v>
      </c>
      <c r="G20" s="55" t="s">
        <v>151</v>
      </c>
      <c r="H20" s="55"/>
      <c r="I20" s="56"/>
      <c r="J20" s="223" t="s">
        <v>102</v>
      </c>
      <c r="K20" s="223">
        <v>5.16</v>
      </c>
      <c r="L20" s="223">
        <v>5.24</v>
      </c>
      <c r="M20" s="223"/>
      <c r="N20" s="223"/>
      <c r="O20" s="223"/>
      <c r="P20" s="224">
        <f t="shared" si="0"/>
        <v>5.24</v>
      </c>
      <c r="Q20" s="225" t="str">
        <f t="shared" si="1"/>
        <v>II A</v>
      </c>
      <c r="R20" s="55" t="s">
        <v>608</v>
      </c>
    </row>
    <row r="21" spans="1:18" s="154" customFormat="1" ht="19.5" customHeight="1">
      <c r="A21" s="50">
        <v>13</v>
      </c>
      <c r="B21" s="51">
        <v>44</v>
      </c>
      <c r="C21" s="52" t="s">
        <v>181</v>
      </c>
      <c r="D21" s="53" t="s">
        <v>609</v>
      </c>
      <c r="E21" s="62">
        <v>33700</v>
      </c>
      <c r="F21" s="55" t="s">
        <v>52</v>
      </c>
      <c r="G21" s="55" t="s">
        <v>100</v>
      </c>
      <c r="H21" s="55" t="s">
        <v>139</v>
      </c>
      <c r="I21" s="56"/>
      <c r="J21" s="223">
        <v>3.9</v>
      </c>
      <c r="K21" s="223" t="s">
        <v>102</v>
      </c>
      <c r="L21" s="223">
        <v>5.13</v>
      </c>
      <c r="M21" s="223"/>
      <c r="N21" s="223"/>
      <c r="O21" s="223"/>
      <c r="P21" s="224">
        <f t="shared" si="0"/>
        <v>5.13</v>
      </c>
      <c r="Q21" s="225" t="str">
        <f t="shared" si="1"/>
        <v>III A</v>
      </c>
      <c r="R21" s="55" t="s">
        <v>610</v>
      </c>
    </row>
    <row r="22" spans="1:18" s="154" customFormat="1" ht="19.5" customHeight="1">
      <c r="A22" s="50">
        <v>14</v>
      </c>
      <c r="B22" s="51">
        <v>60</v>
      </c>
      <c r="C22" s="52" t="s">
        <v>154</v>
      </c>
      <c r="D22" s="53" t="s">
        <v>155</v>
      </c>
      <c r="E22" s="62" t="s">
        <v>611</v>
      </c>
      <c r="F22" s="55" t="s">
        <v>46</v>
      </c>
      <c r="G22" s="55" t="s">
        <v>157</v>
      </c>
      <c r="H22" s="55"/>
      <c r="I22" s="56"/>
      <c r="J22" s="223">
        <v>4.94</v>
      </c>
      <c r="K22" s="223">
        <v>5.06</v>
      </c>
      <c r="L22" s="223">
        <v>5.08</v>
      </c>
      <c r="M22" s="223"/>
      <c r="N22" s="223"/>
      <c r="O22" s="223"/>
      <c r="P22" s="224">
        <f t="shared" si="0"/>
        <v>5.08</v>
      </c>
      <c r="Q22" s="225" t="str">
        <f t="shared" si="1"/>
        <v>III A</v>
      </c>
      <c r="R22" s="55" t="s">
        <v>158</v>
      </c>
    </row>
    <row r="23" spans="1:18" s="154" customFormat="1" ht="19.5" customHeight="1">
      <c r="A23" s="50">
        <v>15</v>
      </c>
      <c r="B23" s="51">
        <v>149</v>
      </c>
      <c r="C23" s="52" t="s">
        <v>612</v>
      </c>
      <c r="D23" s="53" t="s">
        <v>613</v>
      </c>
      <c r="E23" s="62" t="s">
        <v>614</v>
      </c>
      <c r="F23" s="55" t="s">
        <v>2</v>
      </c>
      <c r="G23" s="55" t="s">
        <v>122</v>
      </c>
      <c r="H23" s="55" t="s">
        <v>343</v>
      </c>
      <c r="I23" s="56"/>
      <c r="J23" s="223" t="s">
        <v>102</v>
      </c>
      <c r="K23" s="223" t="s">
        <v>102</v>
      </c>
      <c r="L23" s="223">
        <v>4.95</v>
      </c>
      <c r="M23" s="223"/>
      <c r="N23" s="223"/>
      <c r="O23" s="223"/>
      <c r="P23" s="224">
        <f t="shared" si="0"/>
        <v>4.95</v>
      </c>
      <c r="Q23" s="225" t="str">
        <f t="shared" si="1"/>
        <v>III A</v>
      </c>
      <c r="R23" s="55" t="s">
        <v>180</v>
      </c>
    </row>
    <row r="24" spans="1:18" s="154" customFormat="1" ht="19.5" customHeight="1">
      <c r="A24" s="50">
        <v>16</v>
      </c>
      <c r="B24" s="51">
        <v>146</v>
      </c>
      <c r="C24" s="52" t="s">
        <v>615</v>
      </c>
      <c r="D24" s="53" t="s">
        <v>616</v>
      </c>
      <c r="E24" s="54" t="s">
        <v>617</v>
      </c>
      <c r="F24" s="55" t="s">
        <v>389</v>
      </c>
      <c r="G24" s="55" t="s">
        <v>107</v>
      </c>
      <c r="H24" s="55" t="s">
        <v>108</v>
      </c>
      <c r="I24" s="56"/>
      <c r="J24" s="223">
        <v>4.67</v>
      </c>
      <c r="K24" s="223">
        <v>4.76</v>
      </c>
      <c r="L24" s="223">
        <v>4.59</v>
      </c>
      <c r="M24" s="223"/>
      <c r="N24" s="223"/>
      <c r="O24" s="223"/>
      <c r="P24" s="224">
        <f t="shared" si="0"/>
        <v>4.76</v>
      </c>
      <c r="Q24" s="225" t="str">
        <f t="shared" si="1"/>
        <v>III A</v>
      </c>
      <c r="R24" s="55" t="s">
        <v>109</v>
      </c>
    </row>
    <row r="25" spans="1:18" s="154" customFormat="1" ht="19.5" customHeight="1">
      <c r="A25" s="50"/>
      <c r="B25" s="51">
        <v>117</v>
      </c>
      <c r="C25" s="52" t="s">
        <v>351</v>
      </c>
      <c r="D25" s="53" t="s">
        <v>618</v>
      </c>
      <c r="E25" s="62">
        <v>33887</v>
      </c>
      <c r="F25" s="55" t="s">
        <v>54</v>
      </c>
      <c r="G25" s="55" t="s">
        <v>151</v>
      </c>
      <c r="H25" s="55" t="s">
        <v>619</v>
      </c>
      <c r="I25" s="56"/>
      <c r="J25" s="223" t="s">
        <v>102</v>
      </c>
      <c r="K25" s="223" t="s">
        <v>102</v>
      </c>
      <c r="L25" s="223" t="s">
        <v>102</v>
      </c>
      <c r="M25" s="223"/>
      <c r="N25" s="223"/>
      <c r="O25" s="223"/>
      <c r="P25" s="226">
        <f t="shared" si="0"/>
        <v>0</v>
      </c>
      <c r="Q25" s="225">
        <f t="shared" si="1"/>
      </c>
      <c r="R25" s="55" t="s">
        <v>195</v>
      </c>
    </row>
    <row r="26" spans="1:18" s="154" customFormat="1" ht="19.5" customHeight="1">
      <c r="A26" s="50"/>
      <c r="B26" s="51">
        <v>104</v>
      </c>
      <c r="C26" s="52" t="s">
        <v>230</v>
      </c>
      <c r="D26" s="53" t="s">
        <v>620</v>
      </c>
      <c r="E26" s="62" t="s">
        <v>143</v>
      </c>
      <c r="F26" s="55" t="s">
        <v>46</v>
      </c>
      <c r="G26" s="55"/>
      <c r="H26" s="55" t="s">
        <v>621</v>
      </c>
      <c r="I26" s="56"/>
      <c r="J26" s="223" t="s">
        <v>102</v>
      </c>
      <c r="K26" s="223" t="s">
        <v>102</v>
      </c>
      <c r="L26" s="223" t="s">
        <v>102</v>
      </c>
      <c r="M26" s="223"/>
      <c r="N26" s="223"/>
      <c r="O26" s="223"/>
      <c r="P26" s="226">
        <f t="shared" si="0"/>
        <v>0</v>
      </c>
      <c r="Q26" s="225">
        <f t="shared" si="1"/>
      </c>
      <c r="R26" s="55" t="s">
        <v>622</v>
      </c>
    </row>
    <row r="27" spans="1:17" ht="15">
      <c r="A27" s="15"/>
      <c r="I27" s="156"/>
      <c r="J27" s="157"/>
      <c r="K27" s="157"/>
      <c r="L27" s="157"/>
      <c r="M27" s="157"/>
      <c r="N27" s="157"/>
      <c r="O27" s="157"/>
      <c r="P27" s="158"/>
      <c r="Q27" s="158"/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D27" sqref="D27"/>
    </sheetView>
  </sheetViews>
  <sheetFormatPr defaultColWidth="12.140625" defaultRowHeight="12.75"/>
  <cols>
    <col min="1" max="1" width="4.7109375" style="167" customWidth="1"/>
    <col min="2" max="2" width="4.421875" style="26" customWidth="1"/>
    <col min="3" max="3" width="9.140625" style="113" customWidth="1"/>
    <col min="4" max="4" width="14.8515625" style="113" customWidth="1"/>
    <col min="5" max="5" width="9.421875" style="26" customWidth="1"/>
    <col min="6" max="6" width="15.57421875" style="79" customWidth="1"/>
    <col min="7" max="7" width="9.28125" style="79" customWidth="1"/>
    <col min="8" max="8" width="14.140625" style="79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5.140625" style="125" customWidth="1"/>
    <col min="16" max="16" width="4.421875" style="75" hidden="1" customWidth="1"/>
    <col min="17" max="17" width="31.57421875" style="114" customWidth="1"/>
    <col min="18" max="18" width="17.00390625" style="114" customWidth="1"/>
    <col min="19" max="19" width="23.57421875" style="33" customWidth="1"/>
    <col min="20" max="20" width="15.57421875" style="33" customWidth="1"/>
    <col min="21" max="21" width="13.00390625" style="33" customWidth="1"/>
    <col min="22" max="22" width="50.28125" style="34" customWidth="1"/>
    <col min="23" max="16384" width="12.140625" style="33" customWidth="1"/>
  </cols>
  <sheetData>
    <row r="1" spans="1:19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73"/>
      <c r="M1" s="73"/>
      <c r="N1" s="73"/>
      <c r="O1" s="124"/>
      <c r="Q1" s="76"/>
      <c r="R1" s="76"/>
      <c r="S1" s="76"/>
    </row>
    <row r="2" spans="1:19" ht="16.5" customHeight="1">
      <c r="A2" s="1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73"/>
      <c r="M2" s="73"/>
      <c r="N2" s="73"/>
      <c r="O2" s="124"/>
      <c r="Q2" s="76"/>
      <c r="R2" s="76"/>
      <c r="S2" s="76"/>
    </row>
    <row r="3" spans="3:19" ht="2.25" customHeight="1">
      <c r="C3" s="26"/>
      <c r="D3" s="26"/>
      <c r="F3" s="27"/>
      <c r="G3" s="27"/>
      <c r="H3" s="27"/>
      <c r="Q3" s="76"/>
      <c r="R3" s="76"/>
      <c r="S3" s="76"/>
    </row>
    <row r="4" spans="1:19" ht="15.75" customHeight="1">
      <c r="A4" s="210" t="s">
        <v>1057</v>
      </c>
      <c r="B4" s="81"/>
      <c r="C4" s="26"/>
      <c r="D4" s="26"/>
      <c r="F4" s="82"/>
      <c r="G4" s="27"/>
      <c r="H4" s="27"/>
      <c r="Q4" s="76"/>
      <c r="R4" s="76"/>
      <c r="S4" s="76"/>
    </row>
    <row r="5" spans="3:19" ht="6.75" customHeight="1">
      <c r="C5" s="26"/>
      <c r="D5" s="26"/>
      <c r="F5" s="27"/>
      <c r="G5" s="27"/>
      <c r="H5" s="27"/>
      <c r="Q5" s="76"/>
      <c r="R5" s="76"/>
      <c r="S5" s="76"/>
    </row>
    <row r="6" spans="1:19" ht="12.75" customHeight="1">
      <c r="A6" s="212"/>
      <c r="B6" s="84"/>
      <c r="C6" s="85" t="s">
        <v>77</v>
      </c>
      <c r="D6" s="86" t="s">
        <v>1058</v>
      </c>
      <c r="E6" s="87"/>
      <c r="F6" s="27"/>
      <c r="G6" s="27"/>
      <c r="H6" s="27"/>
      <c r="Q6" s="76"/>
      <c r="R6" s="76"/>
      <c r="S6" s="76"/>
    </row>
    <row r="7" spans="1:19" ht="3.75" customHeight="1">
      <c r="A7" s="26"/>
      <c r="C7" s="26"/>
      <c r="D7" s="26"/>
      <c r="F7" s="27"/>
      <c r="G7" s="27"/>
      <c r="H7" s="27"/>
      <c r="Q7" s="76"/>
      <c r="R7" s="76"/>
      <c r="S7" s="76"/>
    </row>
    <row r="8" spans="1:19" s="34" customFormat="1" ht="12" customHeight="1">
      <c r="A8" s="151" t="s">
        <v>68</v>
      </c>
      <c r="B8" s="126" t="s">
        <v>69</v>
      </c>
      <c r="C8" s="127" t="s">
        <v>70</v>
      </c>
      <c r="D8" s="128" t="s">
        <v>71</v>
      </c>
      <c r="E8" s="129" t="s">
        <v>72</v>
      </c>
      <c r="F8" s="130" t="s">
        <v>73</v>
      </c>
      <c r="G8" s="131" t="s">
        <v>74</v>
      </c>
      <c r="H8" s="130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135" t="s">
        <v>85</v>
      </c>
      <c r="P8" s="75"/>
      <c r="Q8" s="76"/>
      <c r="R8" s="76"/>
      <c r="S8" s="76"/>
    </row>
    <row r="9" spans="1:16" s="112" customFormat="1" ht="16.5" customHeight="1">
      <c r="A9" s="309" t="s">
        <v>77</v>
      </c>
      <c r="B9" s="100">
        <v>99</v>
      </c>
      <c r="C9" s="101" t="s">
        <v>1068</v>
      </c>
      <c r="D9" s="102" t="s">
        <v>1069</v>
      </c>
      <c r="E9" s="103" t="s">
        <v>1070</v>
      </c>
      <c r="F9" s="104" t="s">
        <v>2</v>
      </c>
      <c r="G9" s="104" t="s">
        <v>122</v>
      </c>
      <c r="H9" s="105" t="s">
        <v>315</v>
      </c>
      <c r="I9" s="56">
        <f>IF(ISBLANK(J9),"",TRUNC(17.22*(J9-15.4)^2))</f>
        <v>986</v>
      </c>
      <c r="J9" s="136">
        <v>7.83</v>
      </c>
      <c r="K9" s="108">
        <v>0.543</v>
      </c>
      <c r="L9" s="136"/>
      <c r="M9" s="108"/>
      <c r="N9" s="137" t="str">
        <f>IF(ISBLANK(J9),"",IF(J9&gt;9.04,"",IF(J9&lt;=7.25,"TSM",IF(J9&lt;=7.45,"SM",IF(J9&lt;=7.7,"KSM",IF(J9&lt;=8,"I A",IF(J9&lt;=8.44,"II A",IF(J9&lt;=9.04,"III A"))))))))</f>
        <v>I A</v>
      </c>
      <c r="O9" s="104" t="s">
        <v>124</v>
      </c>
      <c r="P9" s="310">
        <v>7.77</v>
      </c>
    </row>
    <row r="10" spans="1:16" s="112" customFormat="1" ht="16.5" customHeight="1">
      <c r="A10" s="309" t="s">
        <v>78</v>
      </c>
      <c r="B10" s="100">
        <v>149</v>
      </c>
      <c r="C10" s="101" t="s">
        <v>1071</v>
      </c>
      <c r="D10" s="102" t="s">
        <v>1072</v>
      </c>
      <c r="E10" s="103" t="s">
        <v>1073</v>
      </c>
      <c r="F10" s="104" t="s">
        <v>162</v>
      </c>
      <c r="G10" s="104"/>
      <c r="H10" s="105" t="s">
        <v>259</v>
      </c>
      <c r="I10" s="56" t="s">
        <v>163</v>
      </c>
      <c r="J10" s="136">
        <v>7.89</v>
      </c>
      <c r="K10" s="108">
        <v>0.177</v>
      </c>
      <c r="L10" s="136"/>
      <c r="M10" s="108"/>
      <c r="N10" s="137" t="str">
        <f>IF(ISBLANK(J10),"",IF(J10&gt;9.04,"",IF(J10&lt;=7.25,"TSM",IF(J10&lt;=7.45,"SM",IF(J10&lt;=7.7,"KSM",IF(J10&lt;=8,"I A",IF(J10&lt;=8.44,"II A",IF(J10&lt;=9.04,"III A"))))))))</f>
        <v>I A</v>
      </c>
      <c r="O10" s="104" t="s">
        <v>260</v>
      </c>
      <c r="P10" s="310">
        <v>7.86</v>
      </c>
    </row>
    <row r="11" spans="1:16" s="112" customFormat="1" ht="16.5" customHeight="1">
      <c r="A11" s="309" t="s">
        <v>79</v>
      </c>
      <c r="B11" s="100">
        <v>150</v>
      </c>
      <c r="C11" s="101" t="s">
        <v>363</v>
      </c>
      <c r="D11" s="102" t="s">
        <v>1064</v>
      </c>
      <c r="E11" s="103" t="s">
        <v>1065</v>
      </c>
      <c r="F11" s="104" t="s">
        <v>162</v>
      </c>
      <c r="G11" s="104"/>
      <c r="H11" s="105" t="s">
        <v>1066</v>
      </c>
      <c r="I11" s="56" t="s">
        <v>163</v>
      </c>
      <c r="J11" s="136">
        <v>8.08</v>
      </c>
      <c r="K11" s="108">
        <v>0.157</v>
      </c>
      <c r="L11" s="136"/>
      <c r="M11" s="108"/>
      <c r="N11" s="137" t="str">
        <f>IF(ISBLANK(J11),"",IF(J11&gt;9.04,"",IF(J11&lt;=7.25,"TSM",IF(J11&lt;=7.45,"SM",IF(J11&lt;=7.7,"KSM",IF(J11&lt;=8,"I A",IF(J11&lt;=8.44,"II A",IF(J11&lt;=9.04,"III A"))))))))</f>
        <v>II A</v>
      </c>
      <c r="O11" s="104" t="s">
        <v>1067</v>
      </c>
      <c r="P11" s="310">
        <v>7.93</v>
      </c>
    </row>
    <row r="12" spans="1:16" s="112" customFormat="1" ht="16.5" customHeight="1">
      <c r="A12" s="309" t="s">
        <v>556</v>
      </c>
      <c r="B12" s="100">
        <v>47</v>
      </c>
      <c r="C12" s="101" t="s">
        <v>864</v>
      </c>
      <c r="D12" s="102" t="s">
        <v>1074</v>
      </c>
      <c r="E12" s="103" t="s">
        <v>1075</v>
      </c>
      <c r="F12" s="104" t="s">
        <v>1076</v>
      </c>
      <c r="G12" s="104" t="s">
        <v>151</v>
      </c>
      <c r="H12" s="105" t="s">
        <v>169</v>
      </c>
      <c r="I12" s="56">
        <f>IF(ISBLANK(J12),"",TRUNC(17.22*(J12-15.4)^2))</f>
        <v>915</v>
      </c>
      <c r="J12" s="136">
        <v>8.11</v>
      </c>
      <c r="K12" s="108">
        <v>0.182</v>
      </c>
      <c r="L12" s="136"/>
      <c r="M12" s="108"/>
      <c r="N12" s="137" t="str">
        <f>IF(ISBLANK(J12),"",IF(J12&gt;9.04,"",IF(J12&lt;=7.25,"TSM",IF(J12&lt;=7.45,"SM",IF(J12&lt;=7.7,"KSM",IF(J12&lt;=8,"I A",IF(J12&lt;=8.44,"II A",IF(J12&lt;=9.04,"III A"))))))))</f>
        <v>II A</v>
      </c>
      <c r="O12" s="104" t="s">
        <v>1077</v>
      </c>
      <c r="P12" s="310">
        <v>8.08</v>
      </c>
    </row>
    <row r="13" spans="1:16" s="112" customFormat="1" ht="16.5" customHeight="1">
      <c r="A13" s="309" t="s">
        <v>81</v>
      </c>
      <c r="B13" s="100">
        <v>45</v>
      </c>
      <c r="C13" s="101" t="s">
        <v>1059</v>
      </c>
      <c r="D13" s="102" t="s">
        <v>1060</v>
      </c>
      <c r="E13" s="103" t="s">
        <v>1061</v>
      </c>
      <c r="F13" s="104" t="s">
        <v>1062</v>
      </c>
      <c r="G13" s="104"/>
      <c r="H13" s="105" t="s">
        <v>621</v>
      </c>
      <c r="I13" s="56">
        <f>IF(ISBLANK(J13),"",TRUNC(17.22*(J13-15.4)^2))</f>
        <v>805</v>
      </c>
      <c r="J13" s="136">
        <v>8.56</v>
      </c>
      <c r="K13" s="108">
        <v>0.203</v>
      </c>
      <c r="L13" s="136"/>
      <c r="M13" s="108"/>
      <c r="N13" s="137" t="str">
        <f>IF(ISBLANK(J13),"",IF(J13&gt;9.04,"",IF(J13&lt;=7.25,"TSM",IF(J13&lt;=7.45,"SM",IF(J13&lt;=7.7,"KSM",IF(J13&lt;=8,"I A",IF(J13&lt;=8.44,"II A",IF(J13&lt;=9.04,"III A"))))))))</f>
        <v>III A</v>
      </c>
      <c r="O13" s="104" t="s">
        <v>1063</v>
      </c>
      <c r="P13" s="310">
        <v>8.56</v>
      </c>
    </row>
    <row r="14" spans="3:19" ht="6.75" customHeight="1">
      <c r="C14" s="26"/>
      <c r="D14" s="26"/>
      <c r="F14" s="27"/>
      <c r="G14" s="27"/>
      <c r="H14" s="27"/>
      <c r="Q14" s="76"/>
      <c r="R14" s="76"/>
      <c r="S14" s="76"/>
    </row>
    <row r="15" spans="1:19" ht="12.75" customHeight="1">
      <c r="A15" s="212"/>
      <c r="B15" s="84"/>
      <c r="C15" s="85" t="s">
        <v>78</v>
      </c>
      <c r="D15" s="86" t="s">
        <v>1058</v>
      </c>
      <c r="E15" s="87"/>
      <c r="F15" s="27"/>
      <c r="G15" s="27"/>
      <c r="H15" s="27"/>
      <c r="Q15" s="76"/>
      <c r="R15" s="76"/>
      <c r="S15" s="76"/>
    </row>
    <row r="16" spans="1:19" ht="3.75" customHeight="1">
      <c r="A16" s="26"/>
      <c r="C16" s="26"/>
      <c r="D16" s="26"/>
      <c r="F16" s="27"/>
      <c r="G16" s="27"/>
      <c r="H16" s="27"/>
      <c r="Q16" s="76"/>
      <c r="R16" s="76"/>
      <c r="S16" s="76"/>
    </row>
    <row r="17" spans="1:19" s="34" customFormat="1" ht="12" customHeight="1">
      <c r="A17" s="151" t="s">
        <v>68</v>
      </c>
      <c r="B17" s="126" t="s">
        <v>69</v>
      </c>
      <c r="C17" s="127" t="s">
        <v>70</v>
      </c>
      <c r="D17" s="128" t="s">
        <v>71</v>
      </c>
      <c r="E17" s="129" t="s">
        <v>72</v>
      </c>
      <c r="F17" s="130" t="s">
        <v>73</v>
      </c>
      <c r="G17" s="131" t="s">
        <v>74</v>
      </c>
      <c r="H17" s="130" t="s">
        <v>75</v>
      </c>
      <c r="I17" s="132" t="s">
        <v>76</v>
      </c>
      <c r="J17" s="133" t="s">
        <v>127</v>
      </c>
      <c r="K17" s="134" t="s">
        <v>128</v>
      </c>
      <c r="L17" s="133" t="s">
        <v>129</v>
      </c>
      <c r="M17" s="134" t="s">
        <v>128</v>
      </c>
      <c r="N17" s="133" t="s">
        <v>130</v>
      </c>
      <c r="O17" s="135" t="s">
        <v>85</v>
      </c>
      <c r="P17" s="75"/>
      <c r="Q17" s="76"/>
      <c r="R17" s="76"/>
      <c r="S17" s="76"/>
    </row>
    <row r="18" spans="1:16" s="112" customFormat="1" ht="16.5" customHeight="1">
      <c r="A18" s="309" t="s">
        <v>77</v>
      </c>
      <c r="B18" s="100">
        <v>85</v>
      </c>
      <c r="C18" s="101" t="s">
        <v>177</v>
      </c>
      <c r="D18" s="102" t="s">
        <v>1085</v>
      </c>
      <c r="E18" s="103" t="s">
        <v>1343</v>
      </c>
      <c r="F18" s="104" t="s">
        <v>54</v>
      </c>
      <c r="G18" s="104" t="s">
        <v>151</v>
      </c>
      <c r="H18" s="105" t="s">
        <v>90</v>
      </c>
      <c r="I18" s="56">
        <f>IF(ISBLANK(J18),"",TRUNC(17.22*(J18-15.4)^2))</f>
        <v>1093</v>
      </c>
      <c r="J18" s="136">
        <v>7.43</v>
      </c>
      <c r="K18" s="108">
        <v>0.175</v>
      </c>
      <c r="L18" s="136"/>
      <c r="M18" s="108"/>
      <c r="N18" s="137" t="str">
        <f>IF(ISBLANK(J18),"",IF(J18&gt;9.04,"",IF(J18&lt;=7.25,"TSM",IF(J18&lt;=7.45,"SM",IF(J18&lt;=7.7,"KSM",IF(J18&lt;=8,"I A",IF(J18&lt;=8.44,"II A",IF(J18&lt;=9.04,"III A"))))))))</f>
        <v>SM</v>
      </c>
      <c r="O18" s="104" t="s">
        <v>295</v>
      </c>
      <c r="P18" s="310">
        <v>7.37</v>
      </c>
    </row>
    <row r="19" spans="1:16" s="112" customFormat="1" ht="16.5" customHeight="1">
      <c r="A19" s="309" t="s">
        <v>78</v>
      </c>
      <c r="B19" s="100">
        <v>95</v>
      </c>
      <c r="C19" s="101" t="s">
        <v>864</v>
      </c>
      <c r="D19" s="102" t="s">
        <v>1086</v>
      </c>
      <c r="E19" s="103" t="s">
        <v>1087</v>
      </c>
      <c r="F19" s="104" t="s">
        <v>520</v>
      </c>
      <c r="G19" s="104" t="s">
        <v>174</v>
      </c>
      <c r="H19" s="105" t="s">
        <v>194</v>
      </c>
      <c r="I19" s="56">
        <f>IF(ISBLANK(J19),"",TRUNC(17.22*(J19-15.4)^2))</f>
        <v>968</v>
      </c>
      <c r="J19" s="136">
        <v>7.9</v>
      </c>
      <c r="K19" s="108">
        <v>0.17</v>
      </c>
      <c r="L19" s="136"/>
      <c r="M19" s="108"/>
      <c r="N19" s="137" t="str">
        <f>IF(ISBLANK(J19),"",IF(J19&gt;9.04,"",IF(J19&lt;=7.25,"TSM",IF(J19&lt;=7.45,"SM",IF(J19&lt;=7.7,"KSM",IF(J19&lt;=8,"I A",IF(J19&lt;=8.44,"II A",IF(J19&lt;=9.04,"III A"))))))))</f>
        <v>I A</v>
      </c>
      <c r="O19" s="104" t="s">
        <v>524</v>
      </c>
      <c r="P19" s="310">
        <v>7.88</v>
      </c>
    </row>
    <row r="20" spans="1:16" s="112" customFormat="1" ht="16.5" customHeight="1">
      <c r="A20" s="309" t="s">
        <v>79</v>
      </c>
      <c r="B20" s="100">
        <v>64</v>
      </c>
      <c r="C20" s="101" t="s">
        <v>1081</v>
      </c>
      <c r="D20" s="102" t="s">
        <v>1082</v>
      </c>
      <c r="E20" s="103" t="s">
        <v>1083</v>
      </c>
      <c r="F20" s="104" t="s">
        <v>657</v>
      </c>
      <c r="G20" s="104" t="s">
        <v>383</v>
      </c>
      <c r="H20" s="105" t="s">
        <v>95</v>
      </c>
      <c r="I20" s="56">
        <f>IF(ISBLANK(J20),"",TRUNC(17.22*(J20-15.4)^2))</f>
        <v>950</v>
      </c>
      <c r="J20" s="136">
        <v>7.97</v>
      </c>
      <c r="K20" s="108" t="s">
        <v>145</v>
      </c>
      <c r="L20" s="136"/>
      <c r="M20" s="108"/>
      <c r="N20" s="137" t="str">
        <f>IF(ISBLANK(J20),"",IF(J20&gt;9.04,"",IF(J20&lt;=7.25,"TSM",IF(J20&lt;=7.45,"SM",IF(J20&lt;=7.7,"KSM",IF(J20&lt;=8,"I A",IF(J20&lt;=8.44,"II A",IF(J20&lt;=9.04,"III A"))))))))</f>
        <v>I A</v>
      </c>
      <c r="O20" s="104" t="s">
        <v>1084</v>
      </c>
      <c r="P20" s="310">
        <v>7.9</v>
      </c>
    </row>
    <row r="21" spans="1:16" s="112" customFormat="1" ht="16.5" customHeight="1">
      <c r="A21" s="309" t="s">
        <v>556</v>
      </c>
      <c r="B21" s="100">
        <v>144</v>
      </c>
      <c r="C21" s="101" t="s">
        <v>1078</v>
      </c>
      <c r="D21" s="102" t="s">
        <v>1079</v>
      </c>
      <c r="E21" s="103" t="s">
        <v>1080</v>
      </c>
      <c r="F21" s="104" t="s">
        <v>43</v>
      </c>
      <c r="G21" s="104"/>
      <c r="H21" s="105" t="s">
        <v>144</v>
      </c>
      <c r="I21" s="56">
        <f>IF(ISBLANK(J21),"",TRUNC(17.22*(J21-15.4)^2))</f>
        <v>932</v>
      </c>
      <c r="J21" s="136">
        <v>8.04</v>
      </c>
      <c r="K21" s="108">
        <v>0.142</v>
      </c>
      <c r="L21" s="136"/>
      <c r="M21" s="108"/>
      <c r="N21" s="137" t="str">
        <f>IF(ISBLANK(J21),"",IF(J21&gt;9.04,"",IF(J21&lt;=7.25,"TSM",IF(J21&lt;=7.45,"SM",IF(J21&lt;=7.7,"KSM",IF(J21&lt;=8,"I A",IF(J21&lt;=8.44,"II A",IF(J21&lt;=9.04,"III A"))))))))</f>
        <v>II A</v>
      </c>
      <c r="O21" s="104" t="s">
        <v>184</v>
      </c>
      <c r="P21" s="310">
        <v>8.14</v>
      </c>
    </row>
    <row r="22" spans="1:16" s="112" customFormat="1" ht="16.5" customHeight="1">
      <c r="A22" s="309" t="s">
        <v>81</v>
      </c>
      <c r="B22" s="100">
        <v>62</v>
      </c>
      <c r="C22" s="101" t="s">
        <v>347</v>
      </c>
      <c r="D22" s="102" t="s">
        <v>1088</v>
      </c>
      <c r="E22" s="103" t="s">
        <v>1089</v>
      </c>
      <c r="F22" s="104" t="s">
        <v>46</v>
      </c>
      <c r="G22" s="104" t="s">
        <v>89</v>
      </c>
      <c r="H22" s="105" t="s">
        <v>95</v>
      </c>
      <c r="I22" s="56">
        <f>IF(ISBLANK(J22),"",TRUNC(17.22*(J22-15.4)^2))</f>
        <v>922</v>
      </c>
      <c r="J22" s="136">
        <v>8.08</v>
      </c>
      <c r="K22" s="108">
        <v>0.157</v>
      </c>
      <c r="L22" s="136"/>
      <c r="M22" s="108"/>
      <c r="N22" s="137" t="str">
        <f>IF(ISBLANK(J22),"",IF(J22&gt;9.04,"",IF(J22&lt;=7.25,"TSM",IF(J22&lt;=7.45,"SM",IF(J22&lt;=7.7,"KSM",IF(J22&lt;=8,"I A",IF(J22&lt;=8.44,"II A",IF(J22&lt;=9.04,"III A"))))))))</f>
        <v>II A</v>
      </c>
      <c r="O22" s="104" t="s">
        <v>590</v>
      </c>
      <c r="P22" s="310">
        <v>8.13</v>
      </c>
    </row>
    <row r="23" spans="3:19" ht="6.75" customHeight="1">
      <c r="C23" s="26"/>
      <c r="D23" s="26"/>
      <c r="F23" s="27"/>
      <c r="G23" s="27"/>
      <c r="H23" s="27"/>
      <c r="Q23" s="76"/>
      <c r="R23" s="76"/>
      <c r="S23" s="76"/>
    </row>
    <row r="24" spans="1:19" ht="12.75" customHeight="1">
      <c r="A24" s="212"/>
      <c r="B24" s="84"/>
      <c r="C24" s="85" t="s">
        <v>79</v>
      </c>
      <c r="D24" s="86" t="s">
        <v>1058</v>
      </c>
      <c r="E24" s="87"/>
      <c r="F24" s="27"/>
      <c r="G24" s="27"/>
      <c r="H24" s="27"/>
      <c r="Q24" s="76"/>
      <c r="R24" s="76"/>
      <c r="S24" s="76"/>
    </row>
    <row r="25" spans="1:19" ht="3.75" customHeight="1">
      <c r="A25" s="26"/>
      <c r="C25" s="26"/>
      <c r="D25" s="26"/>
      <c r="F25" s="27"/>
      <c r="G25" s="27"/>
      <c r="H25" s="27"/>
      <c r="Q25" s="76"/>
      <c r="R25" s="76"/>
      <c r="S25" s="76"/>
    </row>
    <row r="26" spans="1:19" s="34" customFormat="1" ht="12" customHeight="1">
      <c r="A26" s="151" t="s">
        <v>68</v>
      </c>
      <c r="B26" s="126" t="s">
        <v>69</v>
      </c>
      <c r="C26" s="127" t="s">
        <v>70</v>
      </c>
      <c r="D26" s="128" t="s">
        <v>71</v>
      </c>
      <c r="E26" s="129" t="s">
        <v>72</v>
      </c>
      <c r="F26" s="130" t="s">
        <v>73</v>
      </c>
      <c r="G26" s="131" t="s">
        <v>74</v>
      </c>
      <c r="H26" s="130" t="s">
        <v>75</v>
      </c>
      <c r="I26" s="132" t="s">
        <v>76</v>
      </c>
      <c r="J26" s="133" t="s">
        <v>127</v>
      </c>
      <c r="K26" s="134" t="s">
        <v>128</v>
      </c>
      <c r="L26" s="133" t="s">
        <v>129</v>
      </c>
      <c r="M26" s="134" t="s">
        <v>128</v>
      </c>
      <c r="N26" s="133" t="s">
        <v>130</v>
      </c>
      <c r="O26" s="135" t="s">
        <v>85</v>
      </c>
      <c r="P26" s="75"/>
      <c r="Q26" s="76"/>
      <c r="R26" s="76"/>
      <c r="S26" s="76"/>
    </row>
    <row r="27" spans="1:16" s="112" customFormat="1" ht="16.5" customHeight="1">
      <c r="A27" s="309" t="s">
        <v>77</v>
      </c>
      <c r="B27" s="100">
        <v>65</v>
      </c>
      <c r="C27" s="101" t="s">
        <v>1093</v>
      </c>
      <c r="D27" s="102" t="s">
        <v>1094</v>
      </c>
      <c r="E27" s="103" t="s">
        <v>1095</v>
      </c>
      <c r="F27" s="104" t="s">
        <v>46</v>
      </c>
      <c r="G27" s="104"/>
      <c r="H27" s="105" t="s">
        <v>95</v>
      </c>
      <c r="I27" s="56">
        <f>IF(ISBLANK(J27),"",TRUNC(17.22*(J27-15.4)^2))</f>
        <v>992</v>
      </c>
      <c r="J27" s="136">
        <v>7.81</v>
      </c>
      <c r="K27" s="108">
        <v>0.194</v>
      </c>
      <c r="L27" s="136"/>
      <c r="M27" s="108"/>
      <c r="N27" s="137" t="str">
        <f>IF(ISBLANK(J27),"",IF(J27&gt;9.04,"",IF(J27&lt;=7.25,"TSM",IF(J27&lt;=7.45,"SM",IF(J27&lt;=7.7,"KSM",IF(J27&lt;=8,"I A",IF(J27&lt;=8.44,"II A",IF(J27&lt;=9.04,"III A"))))))))</f>
        <v>I A</v>
      </c>
      <c r="O27" s="104" t="s">
        <v>119</v>
      </c>
      <c r="P27" s="310">
        <v>7.83</v>
      </c>
    </row>
    <row r="28" spans="1:16" s="112" customFormat="1" ht="16.5" customHeight="1">
      <c r="A28" s="309" t="s">
        <v>78</v>
      </c>
      <c r="B28" s="100">
        <v>137</v>
      </c>
      <c r="C28" s="101" t="s">
        <v>196</v>
      </c>
      <c r="D28" s="102" t="s">
        <v>1096</v>
      </c>
      <c r="E28" s="103" t="s">
        <v>1097</v>
      </c>
      <c r="F28" s="104" t="s">
        <v>2</v>
      </c>
      <c r="G28" s="104" t="s">
        <v>122</v>
      </c>
      <c r="H28" s="105" t="s">
        <v>123</v>
      </c>
      <c r="I28" s="56">
        <f>IF(ISBLANK(J28),"",TRUNC(17.22*(J28-15.4)^2))</f>
        <v>955</v>
      </c>
      <c r="J28" s="136">
        <v>7.95</v>
      </c>
      <c r="K28" s="108">
        <v>0.163</v>
      </c>
      <c r="L28" s="136"/>
      <c r="M28" s="108"/>
      <c r="N28" s="137" t="str">
        <f>IF(ISBLANK(J28),"",IF(J28&gt;9.04,"",IF(J28&lt;=7.25,"TSM",IF(J28&lt;=7.45,"SM",IF(J28&lt;=7.7,"KSM",IF(J28&lt;=8,"I A",IF(J28&lt;=8.44,"II A",IF(J28&lt;=9.04,"III A"))))))))</f>
        <v>I A</v>
      </c>
      <c r="O28" s="104" t="s">
        <v>180</v>
      </c>
      <c r="P28" s="310">
        <v>7.85</v>
      </c>
    </row>
    <row r="29" spans="1:16" s="112" customFormat="1" ht="16.5" customHeight="1">
      <c r="A29" s="309" t="s">
        <v>79</v>
      </c>
      <c r="B29" s="100">
        <v>129</v>
      </c>
      <c r="C29" s="101" t="s">
        <v>1090</v>
      </c>
      <c r="D29" s="102" t="s">
        <v>1091</v>
      </c>
      <c r="E29" s="103" t="s">
        <v>1092</v>
      </c>
      <c r="F29" s="104" t="s">
        <v>333</v>
      </c>
      <c r="G29" s="104" t="s">
        <v>122</v>
      </c>
      <c r="H29" s="105" t="s">
        <v>355</v>
      </c>
      <c r="I29" s="56">
        <f>IF(ISBLANK(J29),"",TRUNC(17.22*(J29-15.4)^2))</f>
        <v>930</v>
      </c>
      <c r="J29" s="136">
        <v>8.05</v>
      </c>
      <c r="K29" s="108">
        <v>0.316</v>
      </c>
      <c r="L29" s="136"/>
      <c r="M29" s="108"/>
      <c r="N29" s="137" t="str">
        <f>IF(ISBLANK(J29),"",IF(J29&gt;9.04,"",IF(J29&lt;=7.25,"TSM",IF(J29&lt;=7.45,"SM",IF(J29&lt;=7.7,"KSM",IF(J29&lt;=8,"I A",IF(J29&lt;=8.44,"II A",IF(J29&lt;=9.04,"III A"))))))))</f>
        <v>II A</v>
      </c>
      <c r="O29" s="104" t="s">
        <v>434</v>
      </c>
      <c r="P29" s="310">
        <v>7.96</v>
      </c>
    </row>
    <row r="30" spans="1:16" s="112" customFormat="1" ht="16.5" customHeight="1">
      <c r="A30" s="309" t="s">
        <v>556</v>
      </c>
      <c r="B30" s="100">
        <v>145</v>
      </c>
      <c r="C30" s="101" t="s">
        <v>594</v>
      </c>
      <c r="D30" s="102" t="s">
        <v>595</v>
      </c>
      <c r="E30" s="103" t="s">
        <v>1098</v>
      </c>
      <c r="F30" s="104" t="s">
        <v>596</v>
      </c>
      <c r="G30" s="104"/>
      <c r="H30" s="105" t="s">
        <v>175</v>
      </c>
      <c r="I30" s="56">
        <f>IF(ISBLANK(J30),"",TRUNC(17.22*(J30-15.4)^2))</f>
        <v>927</v>
      </c>
      <c r="J30" s="136">
        <v>8.06</v>
      </c>
      <c r="K30" s="108">
        <v>0.192</v>
      </c>
      <c r="L30" s="136"/>
      <c r="M30" s="108"/>
      <c r="N30" s="137" t="str">
        <f>IF(ISBLANK(J30),"",IF(J30&gt;9.04,"",IF(J30&lt;=7.25,"TSM",IF(J30&lt;=7.45,"SM",IF(J30&lt;=7.7,"KSM",IF(J30&lt;=8,"I A",IF(J30&lt;=8.44,"II A",IF(J30&lt;=9.04,"III A"))))))))</f>
        <v>II A</v>
      </c>
      <c r="O30" s="104" t="s">
        <v>597</v>
      </c>
      <c r="P30" s="310">
        <v>8.07</v>
      </c>
    </row>
    <row r="31" spans="1:16" s="112" customFormat="1" ht="16.5" customHeight="1">
      <c r="A31" s="309" t="s">
        <v>81</v>
      </c>
      <c r="B31" s="100">
        <v>145</v>
      </c>
      <c r="C31" s="101" t="s">
        <v>181</v>
      </c>
      <c r="D31" s="102" t="s">
        <v>182</v>
      </c>
      <c r="E31" s="103" t="s">
        <v>183</v>
      </c>
      <c r="F31" s="104" t="s">
        <v>43</v>
      </c>
      <c r="G31" s="104"/>
      <c r="H31" s="105" t="s">
        <v>144</v>
      </c>
      <c r="I31" s="56">
        <f>IF(ISBLANK(J31),"",TRUNC(17.22*(J31-15.4)^2))</f>
        <v>711</v>
      </c>
      <c r="J31" s="136">
        <v>8.97</v>
      </c>
      <c r="K31" s="108">
        <v>0.203</v>
      </c>
      <c r="L31" s="136"/>
      <c r="M31" s="108"/>
      <c r="N31" s="137" t="str">
        <f>IF(ISBLANK(J31),"",IF(J31&gt;9.04,"",IF(J31&lt;=7.25,"TSM",IF(J31&lt;=7.45,"SM",IF(J31&lt;=7.7,"KSM",IF(J31&lt;=8,"I A",IF(J31&lt;=8.44,"II A",IF(J31&lt;=9.04,"III A"))))))))</f>
        <v>III A</v>
      </c>
      <c r="O31" s="104" t="s">
        <v>184</v>
      </c>
      <c r="P31" s="310">
        <v>9.02</v>
      </c>
    </row>
    <row r="32" spans="3:19" ht="6.75" customHeight="1">
      <c r="C32" s="26"/>
      <c r="D32" s="26"/>
      <c r="F32" s="27"/>
      <c r="G32" s="27"/>
      <c r="H32" s="27"/>
      <c r="Q32" s="76"/>
      <c r="R32" s="76"/>
      <c r="S32" s="76"/>
    </row>
    <row r="33" spans="1:19" ht="12.75" customHeight="1">
      <c r="A33" s="212"/>
      <c r="B33" s="84"/>
      <c r="C33" s="85" t="s">
        <v>556</v>
      </c>
      <c r="D33" s="86" t="s">
        <v>1058</v>
      </c>
      <c r="E33" s="87"/>
      <c r="F33" s="27"/>
      <c r="G33" s="27"/>
      <c r="H33" s="27"/>
      <c r="Q33" s="76"/>
      <c r="R33" s="76"/>
      <c r="S33" s="76"/>
    </row>
    <row r="34" spans="1:19" ht="3.75" customHeight="1">
      <c r="A34" s="26"/>
      <c r="C34" s="26"/>
      <c r="D34" s="26"/>
      <c r="F34" s="27"/>
      <c r="G34" s="27"/>
      <c r="H34" s="27"/>
      <c r="Q34" s="76"/>
      <c r="R34" s="76"/>
      <c r="S34" s="76"/>
    </row>
    <row r="35" spans="1:19" s="34" customFormat="1" ht="12" customHeight="1">
      <c r="A35" s="151" t="s">
        <v>68</v>
      </c>
      <c r="B35" s="126" t="s">
        <v>69</v>
      </c>
      <c r="C35" s="127" t="s">
        <v>70</v>
      </c>
      <c r="D35" s="128" t="s">
        <v>71</v>
      </c>
      <c r="E35" s="129" t="s">
        <v>72</v>
      </c>
      <c r="F35" s="130" t="s">
        <v>73</v>
      </c>
      <c r="G35" s="131" t="s">
        <v>74</v>
      </c>
      <c r="H35" s="130" t="s">
        <v>75</v>
      </c>
      <c r="I35" s="132" t="s">
        <v>76</v>
      </c>
      <c r="J35" s="133" t="s">
        <v>127</v>
      </c>
      <c r="K35" s="134" t="s">
        <v>128</v>
      </c>
      <c r="L35" s="133" t="s">
        <v>129</v>
      </c>
      <c r="M35" s="134" t="s">
        <v>128</v>
      </c>
      <c r="N35" s="133" t="s">
        <v>130</v>
      </c>
      <c r="O35" s="135" t="s">
        <v>85</v>
      </c>
      <c r="P35" s="75"/>
      <c r="Q35" s="76"/>
      <c r="R35" s="76"/>
      <c r="S35" s="76"/>
    </row>
    <row r="36" spans="1:16" s="112" customFormat="1" ht="16.5" customHeight="1">
      <c r="A36" s="309" t="s">
        <v>77</v>
      </c>
      <c r="B36" s="100">
        <v>146</v>
      </c>
      <c r="C36" s="101" t="s">
        <v>1104</v>
      </c>
      <c r="D36" s="102" t="s">
        <v>1105</v>
      </c>
      <c r="E36" s="103" t="s">
        <v>1106</v>
      </c>
      <c r="F36" s="104" t="s">
        <v>162</v>
      </c>
      <c r="G36" s="104"/>
      <c r="H36" s="105"/>
      <c r="I36" s="56" t="s">
        <v>163</v>
      </c>
      <c r="J36" s="136">
        <v>7.64</v>
      </c>
      <c r="K36" s="108">
        <v>0.216</v>
      </c>
      <c r="L36" s="136"/>
      <c r="M36" s="108"/>
      <c r="N36" s="137" t="str">
        <f>IF(ISBLANK(J36),"",IF(J36&gt;9.04,"",IF(J36&lt;=7.25,"TSM",IF(J36&lt;=7.45,"SM",IF(J36&lt;=7.7,"KSM",IF(J36&lt;=8,"I A",IF(J36&lt;=8.44,"II A",IF(J36&lt;=9.04,"III A"))))))))</f>
        <v>KSM</v>
      </c>
      <c r="O36" s="104" t="s">
        <v>1107</v>
      </c>
      <c r="P36" s="310">
        <v>7.69</v>
      </c>
    </row>
    <row r="37" spans="1:16" s="112" customFormat="1" ht="16.5" customHeight="1">
      <c r="A37" s="309" t="s">
        <v>78</v>
      </c>
      <c r="B37" s="100">
        <v>75</v>
      </c>
      <c r="C37" s="101" t="s">
        <v>396</v>
      </c>
      <c r="D37" s="102" t="s">
        <v>1102</v>
      </c>
      <c r="E37" s="103" t="s">
        <v>1103</v>
      </c>
      <c r="F37" s="104" t="s">
        <v>333</v>
      </c>
      <c r="G37" s="104" t="s">
        <v>122</v>
      </c>
      <c r="H37" s="105"/>
      <c r="I37" s="56">
        <f>IF(ISBLANK(J37),"",TRUNC(17.22*(J37-15.4)^2))</f>
        <v>981</v>
      </c>
      <c r="J37" s="136">
        <v>7.85</v>
      </c>
      <c r="K37" s="108">
        <v>0.163</v>
      </c>
      <c r="L37" s="136"/>
      <c r="M37" s="108"/>
      <c r="N37" s="137" t="str">
        <f>IF(ISBLANK(J37),"",IF(J37&gt;9.04,"",IF(J37&lt;=7.25,"TSM",IF(J37&lt;=7.45,"SM",IF(J37&lt;=7.7,"KSM",IF(J37&lt;=8,"I A",IF(J37&lt;=8.44,"II A",IF(J37&lt;=9.04,"III A"))))))))</f>
        <v>I A</v>
      </c>
      <c r="O37" s="104" t="s">
        <v>324</v>
      </c>
      <c r="P37" s="310">
        <v>7.91</v>
      </c>
    </row>
    <row r="38" spans="1:16" s="112" customFormat="1" ht="16.5" customHeight="1">
      <c r="A38" s="309" t="s">
        <v>79</v>
      </c>
      <c r="B38" s="100">
        <v>79</v>
      </c>
      <c r="C38" s="101" t="s">
        <v>166</v>
      </c>
      <c r="D38" s="102" t="s">
        <v>167</v>
      </c>
      <c r="E38" s="103" t="s">
        <v>168</v>
      </c>
      <c r="F38" s="104" t="s">
        <v>54</v>
      </c>
      <c r="G38" s="104" t="s">
        <v>151</v>
      </c>
      <c r="H38" s="105" t="s">
        <v>169</v>
      </c>
      <c r="I38" s="56">
        <f>IF(ISBLANK(J38),"",TRUNC(17.22*(J38-15.4)^2))</f>
        <v>978</v>
      </c>
      <c r="J38" s="136">
        <v>7.86</v>
      </c>
      <c r="K38" s="108">
        <v>0.179</v>
      </c>
      <c r="L38" s="136"/>
      <c r="M38" s="108"/>
      <c r="N38" s="137" t="str">
        <f>IF(ISBLANK(J38),"",IF(J38&gt;9.04,"",IF(J38&lt;=7.25,"TSM",IF(J38&lt;=7.45,"SM",IF(J38&lt;=7.7,"KSM",IF(J38&lt;=8,"I A",IF(J38&lt;=8.44,"II A",IF(J38&lt;=9.04,"III A"))))))))</f>
        <v>I A</v>
      </c>
      <c r="O38" s="104" t="s">
        <v>170</v>
      </c>
      <c r="P38" s="310">
        <v>7.87</v>
      </c>
    </row>
    <row r="39" spans="1:16" s="112" customFormat="1" ht="16.5" customHeight="1">
      <c r="A39" s="309" t="s">
        <v>556</v>
      </c>
      <c r="B39" s="100">
        <v>148</v>
      </c>
      <c r="C39" s="101" t="s">
        <v>1108</v>
      </c>
      <c r="D39" s="102" t="s">
        <v>1109</v>
      </c>
      <c r="E39" s="103" t="s">
        <v>1110</v>
      </c>
      <c r="F39" s="104" t="s">
        <v>162</v>
      </c>
      <c r="G39" s="104"/>
      <c r="H39" s="105" t="s">
        <v>259</v>
      </c>
      <c r="I39" s="56" t="s">
        <v>163</v>
      </c>
      <c r="J39" s="136">
        <v>8.16</v>
      </c>
      <c r="K39" s="108">
        <v>0.187</v>
      </c>
      <c r="L39" s="136"/>
      <c r="M39" s="108"/>
      <c r="N39" s="137" t="str">
        <f>IF(ISBLANK(J39),"",IF(J39&gt;9.04,"",IF(J39&lt;=7.25,"TSM",IF(J39&lt;=7.45,"SM",IF(J39&lt;=7.7,"KSM",IF(J39&lt;=8,"I A",IF(J39&lt;=8.44,"II A",IF(J39&lt;=9.04,"III A"))))))))</f>
        <v>II A</v>
      </c>
      <c r="O39" s="104" t="s">
        <v>260</v>
      </c>
      <c r="P39" s="310">
        <v>8.13</v>
      </c>
    </row>
    <row r="40" spans="1:16" s="112" customFormat="1" ht="16.5" customHeight="1">
      <c r="A40" s="309" t="s">
        <v>81</v>
      </c>
      <c r="B40" s="100">
        <v>143</v>
      </c>
      <c r="C40" s="101" t="s">
        <v>1099</v>
      </c>
      <c r="D40" s="102" t="s">
        <v>1100</v>
      </c>
      <c r="E40" s="103" t="s">
        <v>1101</v>
      </c>
      <c r="F40" s="104" t="s">
        <v>43</v>
      </c>
      <c r="G40" s="104"/>
      <c r="H40" s="105" t="s">
        <v>144</v>
      </c>
      <c r="I40" s="56">
        <f>IF(ISBLANK(J40),"",TRUNC(17.22*(J40-15.4)^2))</f>
        <v>860</v>
      </c>
      <c r="J40" s="136">
        <v>8.33</v>
      </c>
      <c r="K40" s="108">
        <v>0.201</v>
      </c>
      <c r="L40" s="136"/>
      <c r="M40" s="108"/>
      <c r="N40" s="137" t="str">
        <f>IF(ISBLANK(J40),"",IF(J40&gt;9.04,"",IF(J40&lt;=7.25,"TSM",IF(J40&lt;=7.45,"SM",IF(J40&lt;=7.7,"KSM",IF(J40&lt;=8,"I A",IF(J40&lt;=8.44,"II A",IF(J40&lt;=9.04,"III A"))))))))</f>
        <v>II A</v>
      </c>
      <c r="O40" s="104" t="s">
        <v>184</v>
      </c>
      <c r="P40" s="310">
        <v>8.33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4">
      <selection activeCell="F34" sqref="F34"/>
    </sheetView>
  </sheetViews>
  <sheetFormatPr defaultColWidth="12.140625" defaultRowHeight="12.75"/>
  <cols>
    <col min="1" max="1" width="4.28125" style="16" customWidth="1"/>
    <col min="2" max="2" width="3.28125" style="15" hidden="1" customWidth="1"/>
    <col min="3" max="3" width="10.421875" style="64" customWidth="1"/>
    <col min="4" max="4" width="13.00390625" style="64" customWidth="1"/>
    <col min="5" max="5" width="8.8515625" style="19" customWidth="1"/>
    <col min="6" max="6" width="10.7109375" style="67" customWidth="1"/>
    <col min="7" max="7" width="6.28125" style="67" customWidth="1"/>
    <col min="8" max="8" width="13.28125" style="330" customWidth="1"/>
    <col min="9" max="9" width="5.57421875" style="323" customWidth="1"/>
    <col min="10" max="15" width="6.8515625" style="13" customWidth="1"/>
    <col min="16" max="16" width="6.140625" style="14" customWidth="1"/>
    <col min="17" max="17" width="4.7109375" style="14" customWidth="1"/>
    <col min="18" max="18" width="23.28125" style="13" customWidth="1"/>
    <col min="19" max="16384" width="12.140625" style="16" customWidth="1"/>
  </cols>
  <sheetData>
    <row r="1" spans="1:20" ht="18.75">
      <c r="A1" s="68" t="s">
        <v>542</v>
      </c>
      <c r="B1" s="141"/>
      <c r="C1" s="10"/>
      <c r="D1" s="10"/>
      <c r="E1" s="10"/>
      <c r="F1" s="11"/>
      <c r="G1" s="11"/>
      <c r="H1" s="322"/>
      <c r="O1" s="14"/>
      <c r="R1" s="14"/>
      <c r="S1" s="15"/>
      <c r="T1" s="15"/>
    </row>
    <row r="2" spans="1:20" ht="18.75">
      <c r="A2" s="17" t="s">
        <v>65</v>
      </c>
      <c r="B2" s="78"/>
      <c r="C2" s="10"/>
      <c r="D2" s="10"/>
      <c r="E2" s="10"/>
      <c r="F2" s="11"/>
      <c r="G2" s="11"/>
      <c r="H2" s="322"/>
      <c r="O2" s="14"/>
      <c r="R2" s="14"/>
      <c r="S2" s="15"/>
      <c r="T2" s="15"/>
    </row>
    <row r="3" spans="2:18" s="18" customFormat="1" ht="9" customHeight="1">
      <c r="B3" s="19"/>
      <c r="C3" s="19"/>
      <c r="D3" s="19"/>
      <c r="E3" s="19"/>
      <c r="F3" s="20"/>
      <c r="G3" s="20"/>
      <c r="H3" s="324"/>
      <c r="I3" s="325"/>
      <c r="J3" s="22"/>
      <c r="K3" s="22"/>
      <c r="L3" s="22"/>
      <c r="M3" s="22"/>
      <c r="N3" s="22"/>
      <c r="O3" s="22"/>
      <c r="P3" s="23"/>
      <c r="Q3" s="23"/>
      <c r="R3" s="13"/>
    </row>
    <row r="4" spans="1:18" s="18" customFormat="1" ht="16.5">
      <c r="A4" s="24" t="s">
        <v>1299</v>
      </c>
      <c r="B4" s="144"/>
      <c r="C4" s="19"/>
      <c r="D4" s="19"/>
      <c r="E4" s="19"/>
      <c r="F4" s="20"/>
      <c r="G4" s="20"/>
      <c r="H4" s="324"/>
      <c r="I4" s="325"/>
      <c r="J4" s="22"/>
      <c r="K4" s="22"/>
      <c r="L4" s="22"/>
      <c r="M4" s="22"/>
      <c r="N4" s="22"/>
      <c r="O4" s="22"/>
      <c r="P4" s="23"/>
      <c r="Q4" s="23"/>
      <c r="R4" s="13"/>
    </row>
    <row r="5" spans="1:21" s="33" customFormat="1" ht="3.75" customHeight="1">
      <c r="A5" s="26"/>
      <c r="B5" s="26"/>
      <c r="C5" s="26"/>
      <c r="D5" s="26"/>
      <c r="E5" s="26"/>
      <c r="F5" s="27"/>
      <c r="G5" s="27"/>
      <c r="H5" s="237"/>
      <c r="I5" s="326"/>
      <c r="J5" s="29"/>
      <c r="K5" s="29"/>
      <c r="L5" s="29"/>
      <c r="M5" s="29"/>
      <c r="N5" s="30"/>
      <c r="O5" s="31"/>
      <c r="P5" s="32"/>
      <c r="Q5" s="32"/>
      <c r="R5" s="32"/>
      <c r="U5" s="34"/>
    </row>
    <row r="6" spans="2:18" s="18" customFormat="1" ht="12.75" customHeight="1">
      <c r="B6" s="19"/>
      <c r="C6" s="19"/>
      <c r="D6" s="19"/>
      <c r="E6" s="19"/>
      <c r="F6" s="20"/>
      <c r="G6" s="20"/>
      <c r="H6" s="324"/>
      <c r="I6" s="325"/>
      <c r="J6" s="37"/>
      <c r="K6" s="38"/>
      <c r="L6" s="39" t="s">
        <v>67</v>
      </c>
      <c r="M6" s="38"/>
      <c r="N6" s="38"/>
      <c r="O6" s="40"/>
      <c r="P6" s="23"/>
      <c r="Q6" s="23"/>
      <c r="R6" s="13"/>
    </row>
    <row r="7" spans="1:18" s="118" customFormat="1" ht="12.75">
      <c r="A7" s="41" t="s">
        <v>68</v>
      </c>
      <c r="B7" s="152" t="s">
        <v>69</v>
      </c>
      <c r="C7" s="43" t="s">
        <v>70</v>
      </c>
      <c r="D7" s="44" t="s">
        <v>71</v>
      </c>
      <c r="E7" s="222" t="s">
        <v>72</v>
      </c>
      <c r="F7" s="46" t="s">
        <v>73</v>
      </c>
      <c r="G7" s="46" t="s">
        <v>74</v>
      </c>
      <c r="H7" s="327" t="s">
        <v>75</v>
      </c>
      <c r="I7" s="47" t="s">
        <v>76</v>
      </c>
      <c r="J7" s="48" t="s">
        <v>77</v>
      </c>
      <c r="K7" s="48" t="s">
        <v>78</v>
      </c>
      <c r="L7" s="48" t="s">
        <v>79</v>
      </c>
      <c r="M7" s="48" t="s">
        <v>80</v>
      </c>
      <c r="N7" s="48" t="s">
        <v>81</v>
      </c>
      <c r="O7" s="48" t="s">
        <v>82</v>
      </c>
      <c r="P7" s="48" t="s">
        <v>83</v>
      </c>
      <c r="Q7" s="48" t="s">
        <v>130</v>
      </c>
      <c r="R7" s="49" t="s">
        <v>85</v>
      </c>
    </row>
    <row r="8" spans="1:18" s="154" customFormat="1" ht="17.25" customHeight="1">
      <c r="A8" s="50">
        <v>1</v>
      </c>
      <c r="B8" s="51">
        <v>152</v>
      </c>
      <c r="C8" s="52" t="s">
        <v>1243</v>
      </c>
      <c r="D8" s="53" t="s">
        <v>1244</v>
      </c>
      <c r="E8" s="119" t="s">
        <v>1245</v>
      </c>
      <c r="F8" s="55" t="s">
        <v>162</v>
      </c>
      <c r="G8" s="55"/>
      <c r="H8" s="60" t="s">
        <v>259</v>
      </c>
      <c r="I8" s="59" t="s">
        <v>163</v>
      </c>
      <c r="J8" s="57" t="s">
        <v>102</v>
      </c>
      <c r="K8" s="57">
        <v>7.36</v>
      </c>
      <c r="L8" s="57">
        <v>7.94</v>
      </c>
      <c r="M8" s="57" t="s">
        <v>102</v>
      </c>
      <c r="N8" s="57">
        <v>7.94</v>
      </c>
      <c r="O8" s="57">
        <v>7.98</v>
      </c>
      <c r="P8" s="58">
        <f aca="true" t="shared" si="0" ref="P8:P32">MAX(J8:L8,M8:O8)</f>
        <v>7.98</v>
      </c>
      <c r="Q8" s="59" t="str">
        <f aca="true" t="shared" si="1" ref="Q8:Q32">IF(ISBLANK(P8),"",IF(P8&lt;5.6,"",IF(P8&gt;=8.05,"TSM",IF(P8&gt;=7.65,"SM",IF(P8&gt;=7.2,"KSM",IF(P8&gt;=6.7,"I A",IF(P8&gt;=6.2,"II A",IF(P8&gt;=5.6,"III A"))))))))</f>
        <v>SM</v>
      </c>
      <c r="R8" s="60" t="s">
        <v>260</v>
      </c>
    </row>
    <row r="9" spans="1:18" s="154" customFormat="1" ht="17.25" customHeight="1">
      <c r="A9" s="50">
        <v>2</v>
      </c>
      <c r="B9" s="51">
        <v>148</v>
      </c>
      <c r="C9" s="52" t="s">
        <v>256</v>
      </c>
      <c r="D9" s="53" t="s">
        <v>257</v>
      </c>
      <c r="E9" s="119" t="s">
        <v>258</v>
      </c>
      <c r="F9" s="55" t="s">
        <v>162</v>
      </c>
      <c r="G9" s="55"/>
      <c r="H9" s="60" t="s">
        <v>259</v>
      </c>
      <c r="I9" s="59" t="s">
        <v>163</v>
      </c>
      <c r="J9" s="57">
        <v>7.16</v>
      </c>
      <c r="K9" s="57">
        <v>7.36</v>
      </c>
      <c r="L9" s="57" t="s">
        <v>102</v>
      </c>
      <c r="M9" s="57">
        <v>7.33</v>
      </c>
      <c r="N9" s="57">
        <v>7.57</v>
      </c>
      <c r="O9" s="57" t="s">
        <v>102</v>
      </c>
      <c r="P9" s="58">
        <f t="shared" si="0"/>
        <v>7.57</v>
      </c>
      <c r="Q9" s="59" t="str">
        <f t="shared" si="1"/>
        <v>KSM</v>
      </c>
      <c r="R9" s="60" t="s">
        <v>260</v>
      </c>
    </row>
    <row r="10" spans="1:18" s="154" customFormat="1" ht="17.25" customHeight="1">
      <c r="A10" s="50">
        <v>3</v>
      </c>
      <c r="B10" s="51">
        <v>127</v>
      </c>
      <c r="C10" s="52" t="s">
        <v>476</v>
      </c>
      <c r="D10" s="53" t="s">
        <v>1300</v>
      </c>
      <c r="E10" s="119" t="s">
        <v>1301</v>
      </c>
      <c r="F10" s="55" t="s">
        <v>55</v>
      </c>
      <c r="G10" s="55" t="s">
        <v>174</v>
      </c>
      <c r="H10" s="60" t="s">
        <v>194</v>
      </c>
      <c r="I10" s="328">
        <f aca="true" t="shared" si="2" ref="I10:I17">IF(ISBLANK(P10),"",TRUNC(1.82116*(P10+50)^2)-5000)</f>
        <v>979</v>
      </c>
      <c r="J10" s="57">
        <v>7.12</v>
      </c>
      <c r="K10" s="57">
        <v>7.22</v>
      </c>
      <c r="L10" s="57">
        <v>7.19</v>
      </c>
      <c r="M10" s="57" t="s">
        <v>102</v>
      </c>
      <c r="N10" s="57">
        <v>7.3</v>
      </c>
      <c r="O10" s="57">
        <v>7.17</v>
      </c>
      <c r="P10" s="58">
        <f t="shared" si="0"/>
        <v>7.3</v>
      </c>
      <c r="Q10" s="59" t="str">
        <f t="shared" si="1"/>
        <v>KSM</v>
      </c>
      <c r="R10" s="60" t="s">
        <v>524</v>
      </c>
    </row>
    <row r="11" spans="1:18" s="154" customFormat="1" ht="17.25" customHeight="1">
      <c r="A11" s="50">
        <v>4</v>
      </c>
      <c r="B11" s="51">
        <v>45</v>
      </c>
      <c r="C11" s="52" t="s">
        <v>959</v>
      </c>
      <c r="D11" s="53" t="s">
        <v>1224</v>
      </c>
      <c r="E11" s="119" t="s">
        <v>1225</v>
      </c>
      <c r="F11" s="55" t="s">
        <v>2</v>
      </c>
      <c r="G11" s="55" t="s">
        <v>122</v>
      </c>
      <c r="H11" s="60" t="s">
        <v>334</v>
      </c>
      <c r="I11" s="328">
        <f t="shared" si="2"/>
        <v>950</v>
      </c>
      <c r="J11" s="57">
        <v>6.86</v>
      </c>
      <c r="K11" s="57">
        <v>6.97</v>
      </c>
      <c r="L11" s="57">
        <v>7.16</v>
      </c>
      <c r="M11" s="57">
        <v>6.87</v>
      </c>
      <c r="N11" s="57">
        <v>6.88</v>
      </c>
      <c r="O11" s="57">
        <v>6.95</v>
      </c>
      <c r="P11" s="58">
        <f t="shared" si="0"/>
        <v>7.16</v>
      </c>
      <c r="Q11" s="59" t="str">
        <f t="shared" si="1"/>
        <v>I A</v>
      </c>
      <c r="R11" s="60" t="s">
        <v>335</v>
      </c>
    </row>
    <row r="12" spans="1:18" s="154" customFormat="1" ht="17.25" customHeight="1">
      <c r="A12" s="50">
        <v>5</v>
      </c>
      <c r="B12" s="51">
        <v>104</v>
      </c>
      <c r="C12" s="52" t="s">
        <v>476</v>
      </c>
      <c r="D12" s="53" t="s">
        <v>1302</v>
      </c>
      <c r="E12" s="119" t="s">
        <v>1303</v>
      </c>
      <c r="F12" s="55" t="s">
        <v>46</v>
      </c>
      <c r="G12" s="55" t="s">
        <v>89</v>
      </c>
      <c r="H12" s="60" t="s">
        <v>95</v>
      </c>
      <c r="I12" s="328">
        <f t="shared" si="2"/>
        <v>925</v>
      </c>
      <c r="J12" s="57">
        <v>7.04</v>
      </c>
      <c r="K12" s="57">
        <v>5.9</v>
      </c>
      <c r="L12" s="57" t="s">
        <v>102</v>
      </c>
      <c r="M12" s="57" t="s">
        <v>102</v>
      </c>
      <c r="N12" s="57" t="s">
        <v>102</v>
      </c>
      <c r="O12" s="57" t="s">
        <v>102</v>
      </c>
      <c r="P12" s="58">
        <f t="shared" si="0"/>
        <v>7.04</v>
      </c>
      <c r="Q12" s="59" t="str">
        <f t="shared" si="1"/>
        <v>I A</v>
      </c>
      <c r="R12" s="60" t="s">
        <v>578</v>
      </c>
    </row>
    <row r="13" spans="1:18" s="154" customFormat="1" ht="17.25" customHeight="1">
      <c r="A13" s="50">
        <v>6</v>
      </c>
      <c r="B13" s="51">
        <v>123</v>
      </c>
      <c r="C13" s="52" t="s">
        <v>104</v>
      </c>
      <c r="D13" s="53" t="s">
        <v>1304</v>
      </c>
      <c r="E13" s="119">
        <v>33091</v>
      </c>
      <c r="F13" s="55" t="s">
        <v>46</v>
      </c>
      <c r="G13" s="55" t="s">
        <v>89</v>
      </c>
      <c r="H13" s="60"/>
      <c r="I13" s="328">
        <f t="shared" si="2"/>
        <v>908</v>
      </c>
      <c r="J13" s="57" t="s">
        <v>102</v>
      </c>
      <c r="K13" s="57">
        <v>6.96</v>
      </c>
      <c r="L13" s="57" t="s">
        <v>102</v>
      </c>
      <c r="M13" s="57" t="s">
        <v>115</v>
      </c>
      <c r="N13" s="57" t="s">
        <v>115</v>
      </c>
      <c r="O13" s="57">
        <v>5.32</v>
      </c>
      <c r="P13" s="58">
        <f t="shared" si="0"/>
        <v>6.96</v>
      </c>
      <c r="Q13" s="59" t="str">
        <f t="shared" si="1"/>
        <v>I A</v>
      </c>
      <c r="R13" s="60" t="s">
        <v>578</v>
      </c>
    </row>
    <row r="14" spans="1:18" s="154" customFormat="1" ht="17.25" customHeight="1">
      <c r="A14" s="50">
        <v>7</v>
      </c>
      <c r="B14" s="51">
        <v>100</v>
      </c>
      <c r="C14" s="52" t="s">
        <v>1305</v>
      </c>
      <c r="D14" s="53" t="s">
        <v>1306</v>
      </c>
      <c r="E14" s="119" t="s">
        <v>1307</v>
      </c>
      <c r="F14" s="55" t="s">
        <v>46</v>
      </c>
      <c r="G14" s="55"/>
      <c r="H14" s="60" t="s">
        <v>621</v>
      </c>
      <c r="I14" s="328">
        <f t="shared" si="2"/>
        <v>896</v>
      </c>
      <c r="J14" s="57">
        <v>6.5</v>
      </c>
      <c r="K14" s="57">
        <v>6.28</v>
      </c>
      <c r="L14" s="57">
        <v>6.9</v>
      </c>
      <c r="M14" s="57">
        <v>6.75</v>
      </c>
      <c r="N14" s="57">
        <v>6</v>
      </c>
      <c r="O14" s="57">
        <v>6.56</v>
      </c>
      <c r="P14" s="58">
        <f t="shared" si="0"/>
        <v>6.9</v>
      </c>
      <c r="Q14" s="59" t="str">
        <f t="shared" si="1"/>
        <v>I A</v>
      </c>
      <c r="R14" s="60" t="s">
        <v>1308</v>
      </c>
    </row>
    <row r="15" spans="1:18" s="154" customFormat="1" ht="17.25" customHeight="1">
      <c r="A15" s="50">
        <v>8</v>
      </c>
      <c r="B15" s="51">
        <v>98</v>
      </c>
      <c r="C15" s="52" t="s">
        <v>750</v>
      </c>
      <c r="D15" s="53" t="s">
        <v>1309</v>
      </c>
      <c r="E15" s="119">
        <v>31629</v>
      </c>
      <c r="F15" s="55" t="s">
        <v>114</v>
      </c>
      <c r="G15" s="55"/>
      <c r="H15" s="60" t="s">
        <v>101</v>
      </c>
      <c r="I15" s="328">
        <f t="shared" si="2"/>
        <v>887</v>
      </c>
      <c r="J15" s="57">
        <v>6.79</v>
      </c>
      <c r="K15" s="57">
        <v>6.86</v>
      </c>
      <c r="L15" s="57">
        <v>5.07</v>
      </c>
      <c r="M15" s="57">
        <v>6.74</v>
      </c>
      <c r="N15" s="57">
        <v>6.84</v>
      </c>
      <c r="O15" s="57" t="s">
        <v>102</v>
      </c>
      <c r="P15" s="58">
        <f t="shared" si="0"/>
        <v>6.86</v>
      </c>
      <c r="Q15" s="59" t="str">
        <f t="shared" si="1"/>
        <v>I A</v>
      </c>
      <c r="R15" s="60" t="s">
        <v>1310</v>
      </c>
    </row>
    <row r="16" spans="1:18" s="154" customFormat="1" ht="17.25" customHeight="1">
      <c r="A16" s="50">
        <v>9</v>
      </c>
      <c r="B16" s="51">
        <v>116</v>
      </c>
      <c r="C16" s="52" t="s">
        <v>1226</v>
      </c>
      <c r="D16" s="53" t="s">
        <v>1311</v>
      </c>
      <c r="E16" s="119" t="s">
        <v>1312</v>
      </c>
      <c r="F16" s="55" t="s">
        <v>1313</v>
      </c>
      <c r="G16" s="55"/>
      <c r="H16" s="60" t="s">
        <v>139</v>
      </c>
      <c r="I16" s="328">
        <f t="shared" si="2"/>
        <v>865</v>
      </c>
      <c r="J16" s="57">
        <v>6.69</v>
      </c>
      <c r="K16" s="57">
        <v>6.75</v>
      </c>
      <c r="L16" s="57">
        <v>6.66</v>
      </c>
      <c r="M16" s="57"/>
      <c r="N16" s="57"/>
      <c r="O16" s="57"/>
      <c r="P16" s="58">
        <f t="shared" si="0"/>
        <v>6.75</v>
      </c>
      <c r="Q16" s="59" t="str">
        <f t="shared" si="1"/>
        <v>I A</v>
      </c>
      <c r="R16" s="329" t="s">
        <v>1314</v>
      </c>
    </row>
    <row r="17" spans="1:18" s="154" customFormat="1" ht="17.25" customHeight="1">
      <c r="A17" s="50">
        <v>10</v>
      </c>
      <c r="B17" s="51">
        <v>64</v>
      </c>
      <c r="C17" s="52" t="s">
        <v>276</v>
      </c>
      <c r="D17" s="53" t="s">
        <v>277</v>
      </c>
      <c r="E17" s="119" t="s">
        <v>278</v>
      </c>
      <c r="F17" s="55" t="s">
        <v>52</v>
      </c>
      <c r="G17" s="55" t="s">
        <v>100</v>
      </c>
      <c r="H17" s="60" t="s">
        <v>139</v>
      </c>
      <c r="I17" s="328">
        <f t="shared" si="2"/>
        <v>854</v>
      </c>
      <c r="J17" s="57">
        <v>6.7</v>
      </c>
      <c r="K17" s="57">
        <v>6.5</v>
      </c>
      <c r="L17" s="57" t="s">
        <v>102</v>
      </c>
      <c r="M17" s="57"/>
      <c r="N17" s="57"/>
      <c r="O17" s="57"/>
      <c r="P17" s="58">
        <f t="shared" si="0"/>
        <v>6.7</v>
      </c>
      <c r="Q17" s="59" t="str">
        <f t="shared" si="1"/>
        <v>I A</v>
      </c>
      <c r="R17" s="60" t="s">
        <v>265</v>
      </c>
    </row>
    <row r="18" spans="1:18" s="154" customFormat="1" ht="17.25" customHeight="1">
      <c r="A18" s="50">
        <v>11</v>
      </c>
      <c r="B18" s="51">
        <v>58</v>
      </c>
      <c r="C18" s="52" t="s">
        <v>279</v>
      </c>
      <c r="D18" s="53" t="s">
        <v>1278</v>
      </c>
      <c r="E18" s="119">
        <v>33911</v>
      </c>
      <c r="F18" s="55" t="s">
        <v>54</v>
      </c>
      <c r="G18" s="55" t="s">
        <v>151</v>
      </c>
      <c r="H18" s="60" t="s">
        <v>619</v>
      </c>
      <c r="I18" s="328"/>
      <c r="J18" s="57">
        <v>6.5</v>
      </c>
      <c r="K18" s="57">
        <v>6.68</v>
      </c>
      <c r="L18" s="57" t="s">
        <v>102</v>
      </c>
      <c r="M18" s="57"/>
      <c r="N18" s="57"/>
      <c r="O18" s="57"/>
      <c r="P18" s="58">
        <f t="shared" si="0"/>
        <v>6.68</v>
      </c>
      <c r="Q18" s="59" t="str">
        <f t="shared" si="1"/>
        <v>II A</v>
      </c>
      <c r="R18" s="60" t="s">
        <v>1280</v>
      </c>
    </row>
    <row r="19" spans="1:18" s="154" customFormat="1" ht="17.25" customHeight="1">
      <c r="A19" s="50">
        <v>12</v>
      </c>
      <c r="B19" s="51">
        <v>126</v>
      </c>
      <c r="C19" s="52" t="s">
        <v>500</v>
      </c>
      <c r="D19" s="53" t="s">
        <v>1315</v>
      </c>
      <c r="E19" s="119" t="s">
        <v>1316</v>
      </c>
      <c r="F19" s="55" t="s">
        <v>55</v>
      </c>
      <c r="G19" s="55" t="s">
        <v>174</v>
      </c>
      <c r="H19" s="60" t="s">
        <v>194</v>
      </c>
      <c r="I19" s="328"/>
      <c r="J19" s="57">
        <v>6.6</v>
      </c>
      <c r="K19" s="57">
        <v>6.63</v>
      </c>
      <c r="L19" s="57">
        <v>3.83</v>
      </c>
      <c r="M19" s="57"/>
      <c r="N19" s="57"/>
      <c r="O19" s="57"/>
      <c r="P19" s="58">
        <f t="shared" si="0"/>
        <v>6.63</v>
      </c>
      <c r="Q19" s="59" t="str">
        <f t="shared" si="1"/>
        <v>II A</v>
      </c>
      <c r="R19" s="60" t="s">
        <v>524</v>
      </c>
    </row>
    <row r="20" spans="1:18" s="154" customFormat="1" ht="17.25" customHeight="1">
      <c r="A20" s="50">
        <v>14</v>
      </c>
      <c r="B20" s="51">
        <v>147</v>
      </c>
      <c r="C20" s="52" t="s">
        <v>711</v>
      </c>
      <c r="D20" s="53" t="s">
        <v>1317</v>
      </c>
      <c r="E20" s="120" t="s">
        <v>1318</v>
      </c>
      <c r="F20" s="55" t="s">
        <v>1319</v>
      </c>
      <c r="G20" s="55" t="s">
        <v>377</v>
      </c>
      <c r="H20" s="60" t="s">
        <v>123</v>
      </c>
      <c r="I20" s="328"/>
      <c r="J20" s="57">
        <v>6.46</v>
      </c>
      <c r="K20" s="57">
        <v>6.56</v>
      </c>
      <c r="L20" s="57" t="s">
        <v>102</v>
      </c>
      <c r="M20" s="57"/>
      <c r="N20" s="57"/>
      <c r="O20" s="57"/>
      <c r="P20" s="58">
        <f t="shared" si="0"/>
        <v>6.56</v>
      </c>
      <c r="Q20" s="59" t="str">
        <f t="shared" si="1"/>
        <v>II A</v>
      </c>
      <c r="R20" s="60" t="s">
        <v>1320</v>
      </c>
    </row>
    <row r="21" spans="1:18" s="154" customFormat="1" ht="17.25" customHeight="1">
      <c r="A21" s="50">
        <v>13</v>
      </c>
      <c r="B21" s="51">
        <v>65</v>
      </c>
      <c r="C21" s="52" t="s">
        <v>251</v>
      </c>
      <c r="D21" s="53" t="s">
        <v>252</v>
      </c>
      <c r="E21" s="119">
        <v>32584</v>
      </c>
      <c r="F21" s="55" t="s">
        <v>46</v>
      </c>
      <c r="G21" s="55" t="s">
        <v>89</v>
      </c>
      <c r="H21" s="55" t="s">
        <v>95</v>
      </c>
      <c r="I21" s="328"/>
      <c r="J21" s="57">
        <v>6.43</v>
      </c>
      <c r="K21" s="57">
        <v>6.56</v>
      </c>
      <c r="L21" s="57" t="s">
        <v>102</v>
      </c>
      <c r="M21" s="57"/>
      <c r="N21" s="57"/>
      <c r="O21" s="57"/>
      <c r="P21" s="58">
        <f t="shared" si="0"/>
        <v>6.56</v>
      </c>
      <c r="Q21" s="59" t="str">
        <f t="shared" si="1"/>
        <v>II A</v>
      </c>
      <c r="R21" s="60" t="s">
        <v>254</v>
      </c>
    </row>
    <row r="22" spans="1:18" s="154" customFormat="1" ht="17.25" customHeight="1">
      <c r="A22" s="50">
        <v>15</v>
      </c>
      <c r="B22" s="51">
        <v>149</v>
      </c>
      <c r="C22" s="52" t="s">
        <v>500</v>
      </c>
      <c r="D22" s="53" t="s">
        <v>1321</v>
      </c>
      <c r="E22" s="120" t="s">
        <v>1322</v>
      </c>
      <c r="F22" s="55" t="s">
        <v>559</v>
      </c>
      <c r="G22" s="55" t="s">
        <v>217</v>
      </c>
      <c r="H22" s="60" t="s">
        <v>144</v>
      </c>
      <c r="I22" s="328"/>
      <c r="J22" s="57">
        <v>6.5</v>
      </c>
      <c r="K22" s="57">
        <v>6.5</v>
      </c>
      <c r="L22" s="57" t="s">
        <v>102</v>
      </c>
      <c r="M22" s="57"/>
      <c r="N22" s="57"/>
      <c r="O22" s="57"/>
      <c r="P22" s="58">
        <f t="shared" si="0"/>
        <v>6.5</v>
      </c>
      <c r="Q22" s="59" t="str">
        <f t="shared" si="1"/>
        <v>II A</v>
      </c>
      <c r="R22" s="60" t="s">
        <v>917</v>
      </c>
    </row>
    <row r="23" spans="1:18" s="154" customFormat="1" ht="17.25" customHeight="1">
      <c r="A23" s="50">
        <v>16</v>
      </c>
      <c r="B23" s="51">
        <v>25</v>
      </c>
      <c r="C23" s="52" t="s">
        <v>104</v>
      </c>
      <c r="D23" s="53" t="s">
        <v>1197</v>
      </c>
      <c r="E23" s="119">
        <v>34520</v>
      </c>
      <c r="F23" s="55" t="s">
        <v>46</v>
      </c>
      <c r="G23" s="55" t="s">
        <v>89</v>
      </c>
      <c r="H23" s="60"/>
      <c r="I23" s="328"/>
      <c r="J23" s="57">
        <v>5.98</v>
      </c>
      <c r="K23" s="57">
        <v>6.44</v>
      </c>
      <c r="L23" s="57">
        <v>6.22</v>
      </c>
      <c r="M23" s="57"/>
      <c r="N23" s="57"/>
      <c r="O23" s="57"/>
      <c r="P23" s="58">
        <f t="shared" si="0"/>
        <v>6.44</v>
      </c>
      <c r="Q23" s="59" t="str">
        <f t="shared" si="1"/>
        <v>II A</v>
      </c>
      <c r="R23" s="60" t="s">
        <v>158</v>
      </c>
    </row>
    <row r="24" spans="1:18" s="154" customFormat="1" ht="17.25" customHeight="1">
      <c r="A24" s="50">
        <v>17</v>
      </c>
      <c r="B24" s="51">
        <v>128</v>
      </c>
      <c r="C24" s="52" t="s">
        <v>92</v>
      </c>
      <c r="D24" s="53" t="s">
        <v>1323</v>
      </c>
      <c r="E24" s="120" t="s">
        <v>1256</v>
      </c>
      <c r="F24" s="55" t="s">
        <v>46</v>
      </c>
      <c r="G24" s="55"/>
      <c r="H24" s="60" t="s">
        <v>288</v>
      </c>
      <c r="I24" s="328"/>
      <c r="J24" s="57">
        <v>6.4</v>
      </c>
      <c r="K24" s="57">
        <v>6.24</v>
      </c>
      <c r="L24" s="57">
        <v>6.37</v>
      </c>
      <c r="M24" s="57"/>
      <c r="N24" s="57"/>
      <c r="O24" s="57"/>
      <c r="P24" s="58">
        <f t="shared" si="0"/>
        <v>6.4</v>
      </c>
      <c r="Q24" s="59" t="str">
        <f t="shared" si="1"/>
        <v>II A</v>
      </c>
      <c r="R24" s="60" t="s">
        <v>1324</v>
      </c>
    </row>
    <row r="25" spans="1:18" s="154" customFormat="1" ht="17.25" customHeight="1">
      <c r="A25" s="50">
        <v>18</v>
      </c>
      <c r="B25" s="51">
        <v>63</v>
      </c>
      <c r="C25" s="52" t="s">
        <v>262</v>
      </c>
      <c r="D25" s="53" t="s">
        <v>263</v>
      </c>
      <c r="E25" s="119" t="s">
        <v>264</v>
      </c>
      <c r="F25" s="55" t="s">
        <v>52</v>
      </c>
      <c r="G25" s="55" t="s">
        <v>100</v>
      </c>
      <c r="H25" s="60" t="s">
        <v>139</v>
      </c>
      <c r="I25" s="328"/>
      <c r="J25" s="57">
        <v>6.32</v>
      </c>
      <c r="K25" s="57">
        <v>6.36</v>
      </c>
      <c r="L25" s="57">
        <v>6.4</v>
      </c>
      <c r="M25" s="57"/>
      <c r="N25" s="57"/>
      <c r="O25" s="57"/>
      <c r="P25" s="58">
        <f t="shared" si="0"/>
        <v>6.4</v>
      </c>
      <c r="Q25" s="59" t="str">
        <f t="shared" si="1"/>
        <v>II A</v>
      </c>
      <c r="R25" s="60" t="s">
        <v>265</v>
      </c>
    </row>
    <row r="26" spans="1:18" s="154" customFormat="1" ht="17.25" customHeight="1">
      <c r="A26" s="50">
        <v>19</v>
      </c>
      <c r="B26" s="51">
        <v>136</v>
      </c>
      <c r="C26" s="52" t="s">
        <v>279</v>
      </c>
      <c r="D26" s="53" t="s">
        <v>1148</v>
      </c>
      <c r="E26" s="120" t="s">
        <v>1196</v>
      </c>
      <c r="F26" s="55" t="s">
        <v>46</v>
      </c>
      <c r="G26" s="55" t="s">
        <v>89</v>
      </c>
      <c r="H26" s="60" t="s">
        <v>974</v>
      </c>
      <c r="I26" s="328"/>
      <c r="J26" s="57">
        <v>6.23</v>
      </c>
      <c r="K26" s="57">
        <v>6.3</v>
      </c>
      <c r="L26" s="57">
        <v>5.16</v>
      </c>
      <c r="M26" s="57"/>
      <c r="N26" s="57"/>
      <c r="O26" s="57"/>
      <c r="P26" s="58">
        <f t="shared" si="0"/>
        <v>6.3</v>
      </c>
      <c r="Q26" s="59" t="str">
        <f t="shared" si="1"/>
        <v>II A</v>
      </c>
      <c r="R26" s="60" t="s">
        <v>975</v>
      </c>
    </row>
    <row r="27" spans="1:18" s="154" customFormat="1" ht="17.25" customHeight="1">
      <c r="A27" s="50">
        <v>20</v>
      </c>
      <c r="B27" s="51">
        <v>113</v>
      </c>
      <c r="C27" s="52" t="s">
        <v>416</v>
      </c>
      <c r="D27" s="53" t="s">
        <v>1325</v>
      </c>
      <c r="E27" s="119">
        <v>34566</v>
      </c>
      <c r="F27" s="55" t="s">
        <v>54</v>
      </c>
      <c r="G27" s="55" t="s">
        <v>151</v>
      </c>
      <c r="H27" s="60"/>
      <c r="I27" s="328"/>
      <c r="J27" s="57">
        <v>6.27</v>
      </c>
      <c r="K27" s="57">
        <v>5.84</v>
      </c>
      <c r="L27" s="57">
        <v>6.18</v>
      </c>
      <c r="M27" s="57"/>
      <c r="N27" s="57"/>
      <c r="O27" s="57"/>
      <c r="P27" s="58">
        <f t="shared" si="0"/>
        <v>6.27</v>
      </c>
      <c r="Q27" s="59" t="str">
        <f t="shared" si="1"/>
        <v>II A</v>
      </c>
      <c r="R27" s="60" t="s">
        <v>608</v>
      </c>
    </row>
    <row r="28" spans="1:18" s="154" customFormat="1" ht="17.25" customHeight="1">
      <c r="A28" s="50">
        <v>21</v>
      </c>
      <c r="B28" s="51">
        <v>114</v>
      </c>
      <c r="C28" s="52" t="s">
        <v>497</v>
      </c>
      <c r="D28" s="53" t="s">
        <v>498</v>
      </c>
      <c r="E28" s="119">
        <v>32769</v>
      </c>
      <c r="F28" s="55" t="s">
        <v>54</v>
      </c>
      <c r="G28" s="55" t="s">
        <v>151</v>
      </c>
      <c r="H28" s="60" t="s">
        <v>194</v>
      </c>
      <c r="I28" s="328"/>
      <c r="J28" s="57">
        <v>6.18</v>
      </c>
      <c r="K28" s="57">
        <v>6.16</v>
      </c>
      <c r="L28" s="57">
        <v>6.26</v>
      </c>
      <c r="M28" s="57"/>
      <c r="N28" s="57"/>
      <c r="O28" s="57"/>
      <c r="P28" s="58">
        <f t="shared" si="0"/>
        <v>6.26</v>
      </c>
      <c r="Q28" s="59" t="str">
        <f t="shared" si="1"/>
        <v>II A</v>
      </c>
      <c r="R28" s="60" t="s">
        <v>499</v>
      </c>
    </row>
    <row r="29" spans="1:18" s="154" customFormat="1" ht="17.25" customHeight="1">
      <c r="A29" s="50">
        <v>22</v>
      </c>
      <c r="B29" s="51">
        <v>144</v>
      </c>
      <c r="C29" s="52" t="s">
        <v>480</v>
      </c>
      <c r="D29" s="53" t="s">
        <v>1326</v>
      </c>
      <c r="E29" s="120" t="s">
        <v>1327</v>
      </c>
      <c r="F29" s="55" t="s">
        <v>2</v>
      </c>
      <c r="G29" s="55" t="s">
        <v>1328</v>
      </c>
      <c r="H29" s="60" t="s">
        <v>1329</v>
      </c>
      <c r="I29" s="328"/>
      <c r="J29" s="57">
        <v>5.75</v>
      </c>
      <c r="K29" s="57">
        <v>5.99</v>
      </c>
      <c r="L29" s="57">
        <v>6.17</v>
      </c>
      <c r="M29" s="57"/>
      <c r="N29" s="57"/>
      <c r="O29" s="57"/>
      <c r="P29" s="58">
        <f t="shared" si="0"/>
        <v>6.17</v>
      </c>
      <c r="Q29" s="59" t="str">
        <f t="shared" si="1"/>
        <v>III A</v>
      </c>
      <c r="R29" s="60" t="s">
        <v>1330</v>
      </c>
    </row>
    <row r="30" spans="1:18" s="154" customFormat="1" ht="17.25" customHeight="1">
      <c r="A30" s="50">
        <v>23</v>
      </c>
      <c r="B30" s="51">
        <v>111</v>
      </c>
      <c r="C30" s="52" t="s">
        <v>978</v>
      </c>
      <c r="D30" s="53" t="s">
        <v>1331</v>
      </c>
      <c r="E30" s="119">
        <v>34798</v>
      </c>
      <c r="F30" s="55" t="s">
        <v>835</v>
      </c>
      <c r="G30" s="55" t="s">
        <v>151</v>
      </c>
      <c r="H30" s="60" t="s">
        <v>619</v>
      </c>
      <c r="I30" s="328"/>
      <c r="J30" s="57">
        <v>6.16</v>
      </c>
      <c r="K30" s="57" t="s">
        <v>102</v>
      </c>
      <c r="L30" s="57" t="s">
        <v>102</v>
      </c>
      <c r="M30" s="57"/>
      <c r="N30" s="57"/>
      <c r="O30" s="57"/>
      <c r="P30" s="58">
        <f t="shared" si="0"/>
        <v>6.16</v>
      </c>
      <c r="Q30" s="59" t="str">
        <f t="shared" si="1"/>
        <v>III A</v>
      </c>
      <c r="R30" s="60" t="s">
        <v>608</v>
      </c>
    </row>
    <row r="31" spans="1:18" s="154" customFormat="1" ht="17.25" customHeight="1">
      <c r="A31" s="50">
        <v>24</v>
      </c>
      <c r="B31" s="51">
        <v>81</v>
      </c>
      <c r="C31" s="52" t="s">
        <v>500</v>
      </c>
      <c r="D31" s="53" t="s">
        <v>1332</v>
      </c>
      <c r="E31" s="119" t="s">
        <v>1333</v>
      </c>
      <c r="F31" s="55" t="s">
        <v>333</v>
      </c>
      <c r="G31" s="55" t="s">
        <v>122</v>
      </c>
      <c r="H31" s="60" t="s">
        <v>334</v>
      </c>
      <c r="I31" s="328"/>
      <c r="J31" s="57">
        <v>5.8</v>
      </c>
      <c r="K31" s="57">
        <v>5.64</v>
      </c>
      <c r="L31" s="57">
        <v>5.91</v>
      </c>
      <c r="M31" s="57"/>
      <c r="N31" s="57"/>
      <c r="O31" s="57"/>
      <c r="P31" s="58">
        <f t="shared" si="0"/>
        <v>5.91</v>
      </c>
      <c r="Q31" s="59" t="str">
        <f t="shared" si="1"/>
        <v>III A</v>
      </c>
      <c r="R31" s="60" t="s">
        <v>335</v>
      </c>
    </row>
    <row r="32" spans="1:18" s="154" customFormat="1" ht="17.25" customHeight="1">
      <c r="A32" s="50">
        <v>25</v>
      </c>
      <c r="B32" s="51">
        <v>112</v>
      </c>
      <c r="C32" s="52" t="s">
        <v>487</v>
      </c>
      <c r="D32" s="53" t="s">
        <v>1334</v>
      </c>
      <c r="E32" s="119">
        <v>34611</v>
      </c>
      <c r="F32" s="55" t="s">
        <v>54</v>
      </c>
      <c r="G32" s="55" t="s">
        <v>151</v>
      </c>
      <c r="H32" s="60" t="s">
        <v>619</v>
      </c>
      <c r="I32" s="328"/>
      <c r="J32" s="57" t="s">
        <v>102</v>
      </c>
      <c r="K32" s="57" t="s">
        <v>102</v>
      </c>
      <c r="L32" s="57">
        <v>3.9</v>
      </c>
      <c r="M32" s="57"/>
      <c r="N32" s="57"/>
      <c r="O32" s="57"/>
      <c r="P32" s="58">
        <f t="shared" si="0"/>
        <v>3.9</v>
      </c>
      <c r="Q32" s="59">
        <f t="shared" si="1"/>
      </c>
      <c r="R32" s="60" t="s">
        <v>608</v>
      </c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" width="4.28125" style="16" customWidth="1"/>
    <col min="2" max="2" width="3.28125" style="15" hidden="1" customWidth="1"/>
    <col min="3" max="3" width="8.28125" style="64" customWidth="1"/>
    <col min="4" max="4" width="13.421875" style="64" customWidth="1"/>
    <col min="5" max="5" width="8.8515625" style="19" customWidth="1"/>
    <col min="6" max="6" width="9.7109375" style="67" customWidth="1"/>
    <col min="7" max="7" width="6.28125" style="67" customWidth="1"/>
    <col min="8" max="8" width="12.7109375" style="67" customWidth="1"/>
    <col min="9" max="9" width="5.8515625" style="142" customWidth="1"/>
    <col min="10" max="15" width="6.7109375" style="16" customWidth="1"/>
    <col min="16" max="16" width="6.140625" style="15" customWidth="1"/>
    <col min="17" max="17" width="4.7109375" style="15" customWidth="1"/>
    <col min="18" max="18" width="23.421875" style="16" customWidth="1"/>
    <col min="19" max="16384" width="12.140625" style="16" customWidth="1"/>
  </cols>
  <sheetData>
    <row r="1" spans="1:20" ht="18.75">
      <c r="A1" s="68" t="s">
        <v>542</v>
      </c>
      <c r="B1" s="141"/>
      <c r="C1" s="10"/>
      <c r="D1" s="10"/>
      <c r="E1" s="10"/>
      <c r="F1" s="11"/>
      <c r="G1" s="11"/>
      <c r="H1" s="11"/>
      <c r="O1" s="15"/>
      <c r="R1" s="15"/>
      <c r="S1" s="15"/>
      <c r="T1" s="15"/>
    </row>
    <row r="2" spans="1:20" ht="18.75">
      <c r="A2" s="17" t="s">
        <v>65</v>
      </c>
      <c r="B2" s="78"/>
      <c r="C2" s="10"/>
      <c r="D2" s="10"/>
      <c r="E2" s="10"/>
      <c r="F2" s="11"/>
      <c r="G2" s="11"/>
      <c r="H2" s="11"/>
      <c r="O2" s="15"/>
      <c r="R2" s="15"/>
      <c r="S2" s="15"/>
      <c r="T2" s="15"/>
    </row>
    <row r="3" spans="2:18" s="18" customFormat="1" ht="9" customHeight="1">
      <c r="B3" s="19"/>
      <c r="C3" s="19"/>
      <c r="D3" s="19"/>
      <c r="E3" s="19"/>
      <c r="F3" s="20"/>
      <c r="G3" s="20"/>
      <c r="H3" s="20"/>
      <c r="I3" s="143"/>
      <c r="P3" s="19"/>
      <c r="Q3" s="19"/>
      <c r="R3" s="16"/>
    </row>
    <row r="4" spans="1:18" s="18" customFormat="1" ht="16.5">
      <c r="A4" s="24" t="s">
        <v>303</v>
      </c>
      <c r="B4" s="144"/>
      <c r="C4" s="19"/>
      <c r="D4" s="19"/>
      <c r="E4" s="19"/>
      <c r="F4" s="20"/>
      <c r="G4" s="20"/>
      <c r="H4" s="20"/>
      <c r="I4" s="143"/>
      <c r="P4" s="19"/>
      <c r="Q4" s="19"/>
      <c r="R4" s="16"/>
    </row>
    <row r="5" spans="1:21" s="33" customFormat="1" ht="3.75" customHeight="1">
      <c r="A5" s="26"/>
      <c r="B5" s="26"/>
      <c r="C5" s="26"/>
      <c r="D5" s="26"/>
      <c r="E5" s="26"/>
      <c r="F5" s="27"/>
      <c r="G5" s="27"/>
      <c r="H5" s="27"/>
      <c r="I5" s="145"/>
      <c r="J5" s="26"/>
      <c r="K5" s="26"/>
      <c r="L5" s="26"/>
      <c r="M5" s="26"/>
      <c r="N5" s="125"/>
      <c r="O5" s="146"/>
      <c r="P5" s="76"/>
      <c r="Q5" s="76"/>
      <c r="R5" s="76"/>
      <c r="U5" s="34"/>
    </row>
    <row r="6" spans="1:18" s="18" customFormat="1" ht="15" customHeight="1">
      <c r="A6" s="16"/>
      <c r="B6" s="36"/>
      <c r="C6" s="36"/>
      <c r="D6" s="19"/>
      <c r="E6" s="19"/>
      <c r="F6" s="20"/>
      <c r="G6" s="20"/>
      <c r="H6" s="20"/>
      <c r="I6" s="143"/>
      <c r="P6" s="19"/>
      <c r="Q6" s="19"/>
      <c r="R6" s="16"/>
    </row>
    <row r="7" spans="2:18" s="18" customFormat="1" ht="12.75" customHeight="1">
      <c r="B7" s="19"/>
      <c r="C7" s="19"/>
      <c r="D7" s="19"/>
      <c r="E7" s="19"/>
      <c r="F7" s="20"/>
      <c r="G7" s="20"/>
      <c r="H7" s="20"/>
      <c r="I7" s="143"/>
      <c r="J7" s="147"/>
      <c r="K7" s="148"/>
      <c r="L7" s="149" t="s">
        <v>67</v>
      </c>
      <c r="M7" s="148"/>
      <c r="N7" s="148"/>
      <c r="O7" s="150"/>
      <c r="P7" s="19"/>
      <c r="Q7" s="19"/>
      <c r="R7" s="16"/>
    </row>
    <row r="8" spans="1:18" s="118" customFormat="1" ht="12.75">
      <c r="A8" s="151" t="s">
        <v>68</v>
      </c>
      <c r="B8" s="152" t="s">
        <v>69</v>
      </c>
      <c r="C8" s="43" t="s">
        <v>70</v>
      </c>
      <c r="D8" s="44" t="s">
        <v>71</v>
      </c>
      <c r="E8" s="45" t="s">
        <v>72</v>
      </c>
      <c r="F8" s="46" t="s">
        <v>73</v>
      </c>
      <c r="G8" s="46" t="s">
        <v>74</v>
      </c>
      <c r="H8" s="46" t="s">
        <v>75</v>
      </c>
      <c r="I8" s="153" t="s">
        <v>76</v>
      </c>
      <c r="J8" s="45" t="s">
        <v>77</v>
      </c>
      <c r="K8" s="45" t="s">
        <v>78</v>
      </c>
      <c r="L8" s="45" t="s">
        <v>79</v>
      </c>
      <c r="M8" s="45" t="s">
        <v>80</v>
      </c>
      <c r="N8" s="45" t="s">
        <v>81</v>
      </c>
      <c r="O8" s="45" t="s">
        <v>82</v>
      </c>
      <c r="P8" s="45" t="s">
        <v>83</v>
      </c>
      <c r="Q8" s="45" t="s">
        <v>130</v>
      </c>
      <c r="R8" s="117" t="s">
        <v>85</v>
      </c>
    </row>
    <row r="9" spans="1:18" s="154" customFormat="1" ht="19.5" customHeight="1">
      <c r="A9" s="50">
        <v>1</v>
      </c>
      <c r="B9" s="51">
        <v>132</v>
      </c>
      <c r="C9" s="52" t="s">
        <v>304</v>
      </c>
      <c r="D9" s="53" t="s">
        <v>305</v>
      </c>
      <c r="E9" s="119" t="s">
        <v>306</v>
      </c>
      <c r="F9" s="55" t="s">
        <v>52</v>
      </c>
      <c r="G9" s="55" t="s">
        <v>100</v>
      </c>
      <c r="H9" s="60" t="s">
        <v>101</v>
      </c>
      <c r="I9" s="56">
        <f>IF(ISBLANK(P9),"",TRUNC(0.449264*(P9+102.4956)^2)-5000)</f>
        <v>1021</v>
      </c>
      <c r="J9" s="59">
        <v>13.15</v>
      </c>
      <c r="K9" s="59">
        <v>13.17</v>
      </c>
      <c r="L9" s="59">
        <v>13.28</v>
      </c>
      <c r="M9" s="59" t="s">
        <v>102</v>
      </c>
      <c r="N9" s="59">
        <v>13.14</v>
      </c>
      <c r="O9" s="59">
        <v>12.39</v>
      </c>
      <c r="P9" s="58">
        <f aca="true" t="shared" si="0" ref="P9:P16">MAX(J9:L9,M9:O9)</f>
        <v>13.28</v>
      </c>
      <c r="Q9" s="59" t="str">
        <f aca="true" t="shared" si="1" ref="Q9:Q18">IF(ISBLANK(P9),"",IF(P9&lt;10.4,"",IF(P9&gt;=14,"TSM",IF(P9&gt;=13.45,"SM",IF(P9&gt;=12.8,"KSM",IF(P9&gt;=12,"I A",IF(P9&gt;=11.2,"II A",IF(P9&gt;=10.4,"III A"))))))))</f>
        <v>KSM</v>
      </c>
      <c r="R9" s="60" t="s">
        <v>103</v>
      </c>
    </row>
    <row r="10" spans="1:18" s="154" customFormat="1" ht="19.5" customHeight="1">
      <c r="A10" s="50">
        <v>2</v>
      </c>
      <c r="B10" s="51">
        <v>152</v>
      </c>
      <c r="C10" s="52" t="s">
        <v>307</v>
      </c>
      <c r="D10" s="53" t="s">
        <v>308</v>
      </c>
      <c r="E10" s="120" t="s">
        <v>309</v>
      </c>
      <c r="F10" s="55" t="s">
        <v>162</v>
      </c>
      <c r="G10" s="104" t="s">
        <v>122</v>
      </c>
      <c r="H10" s="155"/>
      <c r="I10" s="56" t="s">
        <v>310</v>
      </c>
      <c r="J10" s="59">
        <v>13</v>
      </c>
      <c r="K10" s="59">
        <v>12.87</v>
      </c>
      <c r="L10" s="59">
        <v>13.13</v>
      </c>
      <c r="M10" s="59">
        <v>13</v>
      </c>
      <c r="N10" s="59" t="s">
        <v>102</v>
      </c>
      <c r="O10" s="59">
        <v>13.19</v>
      </c>
      <c r="P10" s="58">
        <f t="shared" si="0"/>
        <v>13.19</v>
      </c>
      <c r="Q10" s="59" t="str">
        <f t="shared" si="1"/>
        <v>KSM</v>
      </c>
      <c r="R10" s="60" t="s">
        <v>311</v>
      </c>
    </row>
    <row r="11" spans="1:18" s="154" customFormat="1" ht="19.5" customHeight="1">
      <c r="A11" s="50">
        <v>3</v>
      </c>
      <c r="B11" s="51">
        <v>140</v>
      </c>
      <c r="C11" s="52" t="s">
        <v>312</v>
      </c>
      <c r="D11" s="53" t="s">
        <v>313</v>
      </c>
      <c r="E11" s="120" t="s">
        <v>314</v>
      </c>
      <c r="F11" s="55" t="s">
        <v>46</v>
      </c>
      <c r="G11" s="55" t="s">
        <v>89</v>
      </c>
      <c r="H11" s="60" t="s">
        <v>315</v>
      </c>
      <c r="I11" s="56">
        <f aca="true" t="shared" si="2" ref="I11:I16">IF(ISBLANK(P11),"",TRUNC(0.449264*(P11+102.4956)^2)-5000)</f>
        <v>1007</v>
      </c>
      <c r="J11" s="59">
        <v>12.81</v>
      </c>
      <c r="K11" s="59">
        <v>12.75</v>
      </c>
      <c r="L11" s="59">
        <v>12.69</v>
      </c>
      <c r="M11" s="59">
        <v>13.14</v>
      </c>
      <c r="N11" s="59">
        <v>12.95</v>
      </c>
      <c r="O11" s="59">
        <v>12.91</v>
      </c>
      <c r="P11" s="58">
        <f t="shared" si="0"/>
        <v>13.14</v>
      </c>
      <c r="Q11" s="59" t="str">
        <f t="shared" si="1"/>
        <v>KSM</v>
      </c>
      <c r="R11" s="60" t="s">
        <v>316</v>
      </c>
    </row>
    <row r="12" spans="1:18" s="154" customFormat="1" ht="19.5" customHeight="1">
      <c r="A12" s="50">
        <v>4</v>
      </c>
      <c r="B12" s="51">
        <v>130</v>
      </c>
      <c r="C12" s="52" t="s">
        <v>317</v>
      </c>
      <c r="D12" s="53" t="s">
        <v>318</v>
      </c>
      <c r="E12" s="119" t="s">
        <v>319</v>
      </c>
      <c r="F12" s="55" t="s">
        <v>52</v>
      </c>
      <c r="G12" s="55" t="s">
        <v>100</v>
      </c>
      <c r="H12" s="60" t="s">
        <v>101</v>
      </c>
      <c r="I12" s="56">
        <f t="shared" si="2"/>
        <v>999</v>
      </c>
      <c r="J12" s="59" t="s">
        <v>102</v>
      </c>
      <c r="K12" s="59">
        <v>12.93</v>
      </c>
      <c r="L12" s="59">
        <v>12.91</v>
      </c>
      <c r="M12" s="59">
        <v>13.01</v>
      </c>
      <c r="N12" s="59" t="s">
        <v>102</v>
      </c>
      <c r="O12" s="59">
        <v>13.06</v>
      </c>
      <c r="P12" s="58">
        <f t="shared" si="0"/>
        <v>13.06</v>
      </c>
      <c r="Q12" s="59" t="str">
        <f t="shared" si="1"/>
        <v>KSM</v>
      </c>
      <c r="R12" s="60" t="s">
        <v>320</v>
      </c>
    </row>
    <row r="13" spans="1:18" s="154" customFormat="1" ht="19.5" customHeight="1">
      <c r="A13" s="50">
        <v>5</v>
      </c>
      <c r="B13" s="51">
        <v>106</v>
      </c>
      <c r="C13" s="52" t="s">
        <v>321</v>
      </c>
      <c r="D13" s="53" t="s">
        <v>322</v>
      </c>
      <c r="E13" s="119" t="s">
        <v>323</v>
      </c>
      <c r="F13" s="55" t="s">
        <v>2</v>
      </c>
      <c r="G13" s="55" t="s">
        <v>122</v>
      </c>
      <c r="H13" s="60"/>
      <c r="I13" s="56">
        <f t="shared" si="2"/>
        <v>979</v>
      </c>
      <c r="J13" s="59" t="s">
        <v>102</v>
      </c>
      <c r="K13" s="59">
        <v>12.87</v>
      </c>
      <c r="L13" s="59">
        <v>12.84</v>
      </c>
      <c r="M13" s="59" t="s">
        <v>102</v>
      </c>
      <c r="N13" s="59">
        <v>12.66</v>
      </c>
      <c r="O13" s="59">
        <v>12.79</v>
      </c>
      <c r="P13" s="58">
        <f t="shared" si="0"/>
        <v>12.87</v>
      </c>
      <c r="Q13" s="59" t="str">
        <f t="shared" si="1"/>
        <v>KSM</v>
      </c>
      <c r="R13" s="60" t="s">
        <v>324</v>
      </c>
    </row>
    <row r="14" spans="1:18" s="154" customFormat="1" ht="19.5" customHeight="1">
      <c r="A14" s="50">
        <v>6</v>
      </c>
      <c r="B14" s="51">
        <v>141</v>
      </c>
      <c r="C14" s="52" t="s">
        <v>325</v>
      </c>
      <c r="D14" s="53" t="s">
        <v>326</v>
      </c>
      <c r="E14" s="120" t="s">
        <v>327</v>
      </c>
      <c r="F14" s="55" t="s">
        <v>189</v>
      </c>
      <c r="G14" s="55" t="s">
        <v>122</v>
      </c>
      <c r="H14" s="60" t="s">
        <v>315</v>
      </c>
      <c r="I14" s="56">
        <f t="shared" si="2"/>
        <v>961</v>
      </c>
      <c r="J14" s="59" t="s">
        <v>102</v>
      </c>
      <c r="K14" s="59">
        <v>12.49</v>
      </c>
      <c r="L14" s="59">
        <v>12.69</v>
      </c>
      <c r="M14" s="59" t="s">
        <v>102</v>
      </c>
      <c r="N14" s="59">
        <v>12.51</v>
      </c>
      <c r="O14" s="59">
        <v>12.7</v>
      </c>
      <c r="P14" s="58">
        <f t="shared" si="0"/>
        <v>12.7</v>
      </c>
      <c r="Q14" s="59" t="str">
        <f t="shared" si="1"/>
        <v>I A</v>
      </c>
      <c r="R14" s="60" t="s">
        <v>190</v>
      </c>
    </row>
    <row r="15" spans="1:18" s="154" customFormat="1" ht="19.5" customHeight="1">
      <c r="A15" s="50">
        <v>7</v>
      </c>
      <c r="B15" s="51">
        <v>151</v>
      </c>
      <c r="C15" s="52" t="s">
        <v>328</v>
      </c>
      <c r="D15" s="53" t="s">
        <v>329</v>
      </c>
      <c r="E15" s="120" t="s">
        <v>330</v>
      </c>
      <c r="F15" s="55" t="s">
        <v>2</v>
      </c>
      <c r="G15" s="55" t="s">
        <v>122</v>
      </c>
      <c r="H15" s="60" t="s">
        <v>123</v>
      </c>
      <c r="I15" s="56">
        <f t="shared" si="2"/>
        <v>877</v>
      </c>
      <c r="J15" s="59" t="s">
        <v>102</v>
      </c>
      <c r="K15" s="59" t="s">
        <v>102</v>
      </c>
      <c r="L15" s="59">
        <v>11.75</v>
      </c>
      <c r="M15" s="59">
        <v>11.69</v>
      </c>
      <c r="N15" s="59">
        <v>11.88</v>
      </c>
      <c r="O15" s="59" t="s">
        <v>102</v>
      </c>
      <c r="P15" s="58">
        <f t="shared" si="0"/>
        <v>11.88</v>
      </c>
      <c r="Q15" s="59" t="str">
        <f t="shared" si="1"/>
        <v>II A</v>
      </c>
      <c r="R15" s="60" t="s">
        <v>180</v>
      </c>
    </row>
    <row r="16" spans="1:18" s="154" customFormat="1" ht="19.5" customHeight="1">
      <c r="A16" s="50">
        <v>8</v>
      </c>
      <c r="B16" s="51">
        <v>114</v>
      </c>
      <c r="C16" s="52" t="s">
        <v>321</v>
      </c>
      <c r="D16" s="53" t="s">
        <v>331</v>
      </c>
      <c r="E16" s="119" t="s">
        <v>332</v>
      </c>
      <c r="F16" s="55" t="s">
        <v>333</v>
      </c>
      <c r="G16" s="55" t="s">
        <v>122</v>
      </c>
      <c r="H16" s="60" t="s">
        <v>334</v>
      </c>
      <c r="I16" s="56">
        <f t="shared" si="2"/>
        <v>826</v>
      </c>
      <c r="J16" s="59">
        <v>11.29</v>
      </c>
      <c r="K16" s="59" t="s">
        <v>102</v>
      </c>
      <c r="L16" s="59">
        <v>11.39</v>
      </c>
      <c r="M16" s="59" t="s">
        <v>102</v>
      </c>
      <c r="N16" s="59" t="s">
        <v>115</v>
      </c>
      <c r="O16" s="59" t="s">
        <v>115</v>
      </c>
      <c r="P16" s="58">
        <f t="shared" si="0"/>
        <v>11.39</v>
      </c>
      <c r="Q16" s="59" t="str">
        <f t="shared" si="1"/>
        <v>II A</v>
      </c>
      <c r="R16" s="60" t="s">
        <v>335</v>
      </c>
    </row>
    <row r="17" spans="1:18" s="154" customFormat="1" ht="19.5" customHeight="1">
      <c r="A17" s="50"/>
      <c r="B17" s="51">
        <v>127</v>
      </c>
      <c r="C17" s="52" t="s">
        <v>336</v>
      </c>
      <c r="D17" s="53" t="s">
        <v>337</v>
      </c>
      <c r="E17" s="119" t="s">
        <v>338</v>
      </c>
      <c r="F17" s="55" t="s">
        <v>114</v>
      </c>
      <c r="G17" s="55"/>
      <c r="H17" s="60" t="s">
        <v>270</v>
      </c>
      <c r="I17" s="56"/>
      <c r="J17" s="59" t="s">
        <v>102</v>
      </c>
      <c r="K17" s="59" t="s">
        <v>102</v>
      </c>
      <c r="L17" s="59" t="s">
        <v>102</v>
      </c>
      <c r="M17" s="59"/>
      <c r="N17" s="59"/>
      <c r="O17" s="59"/>
      <c r="P17" s="63">
        <v>0</v>
      </c>
      <c r="Q17" s="59">
        <f t="shared" si="1"/>
      </c>
      <c r="R17" s="60" t="s">
        <v>339</v>
      </c>
    </row>
    <row r="18" spans="1:18" s="154" customFormat="1" ht="19.5" customHeight="1">
      <c r="A18" s="50"/>
      <c r="B18" s="51">
        <v>148</v>
      </c>
      <c r="C18" s="52" t="s">
        <v>340</v>
      </c>
      <c r="D18" s="53" t="s">
        <v>341</v>
      </c>
      <c r="E18" s="120" t="s">
        <v>342</v>
      </c>
      <c r="F18" s="55" t="s">
        <v>2</v>
      </c>
      <c r="G18" s="55" t="s">
        <v>122</v>
      </c>
      <c r="H18" s="60" t="s">
        <v>343</v>
      </c>
      <c r="I18" s="56"/>
      <c r="J18" s="59" t="s">
        <v>102</v>
      </c>
      <c r="K18" s="59" t="s">
        <v>102</v>
      </c>
      <c r="L18" s="59" t="s">
        <v>102</v>
      </c>
      <c r="M18" s="59"/>
      <c r="N18" s="59"/>
      <c r="O18" s="59"/>
      <c r="P18" s="63">
        <f>MAX(J18:L18,M18:O18)</f>
        <v>0</v>
      </c>
      <c r="Q18" s="59">
        <f t="shared" si="1"/>
      </c>
      <c r="R18" s="60" t="s">
        <v>344</v>
      </c>
    </row>
    <row r="19" spans="9:17" ht="15">
      <c r="I19" s="156"/>
      <c r="J19" s="157"/>
      <c r="K19" s="157"/>
      <c r="L19" s="157"/>
      <c r="M19" s="157"/>
      <c r="N19" s="157"/>
      <c r="O19" s="157"/>
      <c r="P19" s="158"/>
      <c r="Q19" s="158"/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" width="3.8515625" style="16" customWidth="1"/>
    <col min="2" max="2" width="3.28125" style="16" hidden="1" customWidth="1"/>
    <col min="3" max="3" width="8.8515625" style="64" customWidth="1"/>
    <col min="4" max="4" width="12.28125" style="64" customWidth="1"/>
    <col min="5" max="5" width="9.421875" style="19" customWidth="1"/>
    <col min="6" max="6" width="8.421875" style="67" customWidth="1"/>
    <col min="7" max="7" width="6.00390625" style="67" customWidth="1"/>
    <col min="8" max="8" width="12.8515625" style="67" customWidth="1"/>
    <col min="9" max="9" width="5.8515625" style="12" customWidth="1"/>
    <col min="10" max="15" width="6.7109375" style="13" customWidth="1"/>
    <col min="16" max="16" width="5.8515625" style="14" customWidth="1"/>
    <col min="17" max="17" width="4.7109375" style="14" customWidth="1"/>
    <col min="18" max="18" width="23.421875" style="13" customWidth="1"/>
    <col min="19" max="16384" width="12.140625" style="16" customWidth="1"/>
  </cols>
  <sheetData>
    <row r="1" spans="1:20" ht="18.75">
      <c r="A1" s="68" t="s">
        <v>542</v>
      </c>
      <c r="B1" s="9"/>
      <c r="C1" s="10"/>
      <c r="D1" s="10"/>
      <c r="E1" s="10"/>
      <c r="F1" s="11"/>
      <c r="G1" s="11"/>
      <c r="H1" s="11"/>
      <c r="O1" s="14"/>
      <c r="R1" s="14"/>
      <c r="S1" s="15"/>
      <c r="T1" s="15"/>
    </row>
    <row r="2" spans="1:20" ht="18.75">
      <c r="A2" s="17" t="s">
        <v>65</v>
      </c>
      <c r="B2" s="17"/>
      <c r="C2" s="10"/>
      <c r="D2" s="10"/>
      <c r="E2" s="10"/>
      <c r="F2" s="11"/>
      <c r="G2" s="11"/>
      <c r="H2" s="11"/>
      <c r="O2" s="14"/>
      <c r="R2" s="14"/>
      <c r="S2" s="15"/>
      <c r="T2" s="15"/>
    </row>
    <row r="3" spans="3:18" s="18" customFormat="1" ht="9" customHeight="1">
      <c r="C3" s="19"/>
      <c r="D3" s="19"/>
      <c r="E3" s="19"/>
      <c r="F3" s="20"/>
      <c r="G3" s="20"/>
      <c r="H3" s="20"/>
      <c r="I3" s="21"/>
      <c r="J3" s="22"/>
      <c r="K3" s="22"/>
      <c r="L3" s="22"/>
      <c r="M3" s="22"/>
      <c r="N3" s="22"/>
      <c r="O3" s="22"/>
      <c r="P3" s="23"/>
      <c r="Q3" s="23"/>
      <c r="R3" s="13"/>
    </row>
    <row r="4" spans="1:18" s="18" customFormat="1" ht="16.5">
      <c r="A4" s="24" t="s">
        <v>66</v>
      </c>
      <c r="B4" s="25"/>
      <c r="C4" s="19"/>
      <c r="D4" s="19"/>
      <c r="E4" s="19"/>
      <c r="F4" s="20"/>
      <c r="G4" s="20"/>
      <c r="H4" s="20"/>
      <c r="I4" s="21"/>
      <c r="J4" s="22"/>
      <c r="K4" s="22"/>
      <c r="L4" s="22"/>
      <c r="M4" s="22"/>
      <c r="N4" s="22"/>
      <c r="O4" s="22"/>
      <c r="P4" s="23"/>
      <c r="Q4" s="23"/>
      <c r="R4" s="13"/>
    </row>
    <row r="5" spans="1:21" s="33" customFormat="1" ht="3.75" customHeight="1">
      <c r="A5" s="26"/>
      <c r="B5" s="26"/>
      <c r="C5" s="26"/>
      <c r="D5" s="26"/>
      <c r="E5" s="26"/>
      <c r="F5" s="27"/>
      <c r="G5" s="27"/>
      <c r="H5" s="27"/>
      <c r="I5" s="28"/>
      <c r="J5" s="29"/>
      <c r="K5" s="29"/>
      <c r="L5" s="29"/>
      <c r="M5" s="29"/>
      <c r="N5" s="30"/>
      <c r="O5" s="31"/>
      <c r="P5" s="32"/>
      <c r="Q5" s="32"/>
      <c r="R5" s="32"/>
      <c r="U5" s="34"/>
    </row>
    <row r="6" spans="2:17" ht="15.75">
      <c r="B6" s="35"/>
      <c r="C6" s="36"/>
      <c r="D6" s="19"/>
      <c r="F6" s="20"/>
      <c r="G6" s="20"/>
      <c r="H6" s="20"/>
      <c r="I6" s="21"/>
      <c r="J6" s="22"/>
      <c r="K6" s="22"/>
      <c r="L6" s="22"/>
      <c r="M6" s="22"/>
      <c r="N6" s="22"/>
      <c r="O6" s="22"/>
      <c r="P6" s="23"/>
      <c r="Q6" s="23"/>
    </row>
    <row r="7" spans="1:17" ht="15">
      <c r="A7" s="18"/>
      <c r="B7" s="18"/>
      <c r="C7" s="19"/>
      <c r="D7" s="19"/>
      <c r="F7" s="20"/>
      <c r="G7" s="20"/>
      <c r="H7" s="20"/>
      <c r="I7" s="21"/>
      <c r="J7" s="37"/>
      <c r="K7" s="38"/>
      <c r="L7" s="39" t="s">
        <v>67</v>
      </c>
      <c r="M7" s="38"/>
      <c r="N7" s="38"/>
      <c r="O7" s="40"/>
      <c r="P7" s="23"/>
      <c r="Q7" s="23"/>
    </row>
    <row r="8" spans="1:18" ht="12.75">
      <c r="A8" s="41" t="s">
        <v>68</v>
      </c>
      <c r="B8" s="42" t="s">
        <v>69</v>
      </c>
      <c r="C8" s="43" t="s">
        <v>70</v>
      </c>
      <c r="D8" s="44" t="s">
        <v>71</v>
      </c>
      <c r="E8" s="45" t="s">
        <v>72</v>
      </c>
      <c r="F8" s="46" t="s">
        <v>73</v>
      </c>
      <c r="G8" s="46" t="s">
        <v>74</v>
      </c>
      <c r="H8" s="46" t="s">
        <v>75</v>
      </c>
      <c r="I8" s="47" t="s">
        <v>76</v>
      </c>
      <c r="J8" s="48" t="s">
        <v>77</v>
      </c>
      <c r="K8" s="48" t="s">
        <v>78</v>
      </c>
      <c r="L8" s="48" t="s">
        <v>79</v>
      </c>
      <c r="M8" s="48" t="s">
        <v>80</v>
      </c>
      <c r="N8" s="48" t="s">
        <v>81</v>
      </c>
      <c r="O8" s="48" t="s">
        <v>82</v>
      </c>
      <c r="P8" s="48" t="s">
        <v>83</v>
      </c>
      <c r="Q8" s="48" t="s">
        <v>84</v>
      </c>
      <c r="R8" s="49" t="s">
        <v>85</v>
      </c>
    </row>
    <row r="9" spans="1:18" s="61" customFormat="1" ht="21" customHeight="1">
      <c r="A9" s="50">
        <v>1</v>
      </c>
      <c r="B9" s="51">
        <v>140</v>
      </c>
      <c r="C9" s="52" t="s">
        <v>86</v>
      </c>
      <c r="D9" s="53" t="s">
        <v>87</v>
      </c>
      <c r="E9" s="54" t="s">
        <v>88</v>
      </c>
      <c r="F9" s="55" t="s">
        <v>46</v>
      </c>
      <c r="G9" s="55" t="s">
        <v>89</v>
      </c>
      <c r="H9" s="55" t="s">
        <v>90</v>
      </c>
      <c r="I9" s="56">
        <f aca="true" t="shared" si="0" ref="I9:I15">IF(ISBLANK(P9),"",TRUNC(0.48028*(P9+96.2128)^2)-5000)</f>
        <v>1026</v>
      </c>
      <c r="J9" s="57">
        <v>15.5</v>
      </c>
      <c r="K9" s="57">
        <v>15.19</v>
      </c>
      <c r="L9" s="57">
        <v>15.45</v>
      </c>
      <c r="M9" s="57">
        <v>15.62</v>
      </c>
      <c r="N9" s="57">
        <v>15.8</v>
      </c>
      <c r="O9" s="57">
        <v>15.63</v>
      </c>
      <c r="P9" s="58">
        <f aca="true" t="shared" si="1" ref="P9:P15">MAX(J9:L9,M9:O9)</f>
        <v>15.8</v>
      </c>
      <c r="Q9" s="59" t="str">
        <f aca="true" t="shared" si="2" ref="Q9:Q16">IF(ISBLANK(P9),"",IF(P9&lt;12.2,"",IF(P9&gt;=16.65,"TSM",IF(P9&gt;=16.1,"SM",IF(P9&gt;=15.2,"KSM",IF(P9&gt;=14.2,"I A",IF(P9&gt;=13.2,"II A",IF(P9&gt;=12.2,"III A"))))))))</f>
        <v>KSM</v>
      </c>
      <c r="R9" s="60" t="s">
        <v>91</v>
      </c>
    </row>
    <row r="10" spans="1:18" s="61" customFormat="1" ht="21" customHeight="1">
      <c r="A10" s="50">
        <v>2</v>
      </c>
      <c r="B10" s="51">
        <v>102</v>
      </c>
      <c r="C10" s="52" t="s">
        <v>92</v>
      </c>
      <c r="D10" s="53" t="s">
        <v>93</v>
      </c>
      <c r="E10" s="62" t="s">
        <v>94</v>
      </c>
      <c r="F10" s="55" t="s">
        <v>46</v>
      </c>
      <c r="G10" s="55"/>
      <c r="H10" s="55" t="s">
        <v>95</v>
      </c>
      <c r="I10" s="56">
        <f t="shared" si="0"/>
        <v>1019</v>
      </c>
      <c r="J10" s="57">
        <v>15.66</v>
      </c>
      <c r="K10" s="57">
        <v>15.67</v>
      </c>
      <c r="L10" s="57">
        <v>15.18</v>
      </c>
      <c r="M10" s="57">
        <v>15.74</v>
      </c>
      <c r="N10" s="57">
        <v>15.62</v>
      </c>
      <c r="O10" s="57">
        <v>15.58</v>
      </c>
      <c r="P10" s="58">
        <f t="shared" si="1"/>
        <v>15.74</v>
      </c>
      <c r="Q10" s="59" t="str">
        <f t="shared" si="2"/>
        <v>KSM</v>
      </c>
      <c r="R10" s="60" t="s">
        <v>96</v>
      </c>
    </row>
    <row r="11" spans="1:18" s="61" customFormat="1" ht="21" customHeight="1">
      <c r="A11" s="50">
        <v>3</v>
      </c>
      <c r="B11" s="51">
        <v>119</v>
      </c>
      <c r="C11" s="52" t="s">
        <v>97</v>
      </c>
      <c r="D11" s="53" t="s">
        <v>98</v>
      </c>
      <c r="E11" s="62" t="s">
        <v>99</v>
      </c>
      <c r="F11" s="55" t="s">
        <v>52</v>
      </c>
      <c r="G11" s="55" t="s">
        <v>100</v>
      </c>
      <c r="H11" s="55" t="s">
        <v>101</v>
      </c>
      <c r="I11" s="56">
        <f t="shared" si="0"/>
        <v>900</v>
      </c>
      <c r="J11" s="57">
        <v>14.32</v>
      </c>
      <c r="K11" s="57" t="s">
        <v>102</v>
      </c>
      <c r="L11" s="57">
        <v>14.45</v>
      </c>
      <c r="M11" s="57" t="s">
        <v>102</v>
      </c>
      <c r="N11" s="57">
        <v>14.39</v>
      </c>
      <c r="O11" s="57">
        <v>14.63</v>
      </c>
      <c r="P11" s="58">
        <f t="shared" si="1"/>
        <v>14.63</v>
      </c>
      <c r="Q11" s="59" t="str">
        <f t="shared" si="2"/>
        <v>I A</v>
      </c>
      <c r="R11" s="60" t="s">
        <v>103</v>
      </c>
    </row>
    <row r="12" spans="1:18" s="61" customFormat="1" ht="21" customHeight="1">
      <c r="A12" s="50">
        <v>4</v>
      </c>
      <c r="B12" s="51">
        <v>143</v>
      </c>
      <c r="C12" s="52" t="s">
        <v>104</v>
      </c>
      <c r="D12" s="53" t="s">
        <v>105</v>
      </c>
      <c r="E12" s="54" t="s">
        <v>106</v>
      </c>
      <c r="F12" s="55" t="s">
        <v>45</v>
      </c>
      <c r="G12" s="55" t="s">
        <v>107</v>
      </c>
      <c r="H12" s="55" t="s">
        <v>108</v>
      </c>
      <c r="I12" s="56">
        <f t="shared" si="0"/>
        <v>876</v>
      </c>
      <c r="J12" s="57">
        <v>14.11</v>
      </c>
      <c r="K12" s="57" t="s">
        <v>102</v>
      </c>
      <c r="L12" s="57">
        <v>13.91</v>
      </c>
      <c r="M12" s="57">
        <v>14.29</v>
      </c>
      <c r="N12" s="57" t="s">
        <v>102</v>
      </c>
      <c r="O12" s="57">
        <v>14.4</v>
      </c>
      <c r="P12" s="58">
        <f t="shared" si="1"/>
        <v>14.4</v>
      </c>
      <c r="Q12" s="59" t="str">
        <f t="shared" si="2"/>
        <v>I A</v>
      </c>
      <c r="R12" s="60" t="s">
        <v>109</v>
      </c>
    </row>
    <row r="13" spans="1:18" s="61" customFormat="1" ht="21" customHeight="1">
      <c r="A13" s="50">
        <v>5</v>
      </c>
      <c r="B13" s="51">
        <v>142</v>
      </c>
      <c r="C13" s="52" t="s">
        <v>110</v>
      </c>
      <c r="D13" s="53" t="s">
        <v>111</v>
      </c>
      <c r="E13" s="54" t="s">
        <v>112</v>
      </c>
      <c r="F13" s="55" t="s">
        <v>45</v>
      </c>
      <c r="G13" s="55" t="s">
        <v>107</v>
      </c>
      <c r="H13" s="55" t="s">
        <v>108</v>
      </c>
      <c r="I13" s="56">
        <f t="shared" si="0"/>
        <v>825</v>
      </c>
      <c r="J13" s="57">
        <v>13.73</v>
      </c>
      <c r="K13" s="57">
        <v>13.62</v>
      </c>
      <c r="L13" s="57">
        <v>13.44</v>
      </c>
      <c r="M13" s="57">
        <v>13.64</v>
      </c>
      <c r="N13" s="57" t="s">
        <v>102</v>
      </c>
      <c r="O13" s="57">
        <v>13.92</v>
      </c>
      <c r="P13" s="58">
        <f t="shared" si="1"/>
        <v>13.92</v>
      </c>
      <c r="Q13" s="59" t="str">
        <f t="shared" si="2"/>
        <v>II A</v>
      </c>
      <c r="R13" s="60" t="s">
        <v>109</v>
      </c>
    </row>
    <row r="14" spans="1:18" s="61" customFormat="1" ht="21" customHeight="1">
      <c r="A14" s="50">
        <v>6</v>
      </c>
      <c r="B14" s="51">
        <v>99</v>
      </c>
      <c r="C14" s="52" t="s">
        <v>110</v>
      </c>
      <c r="D14" s="53" t="s">
        <v>113</v>
      </c>
      <c r="E14" s="62">
        <v>34344</v>
      </c>
      <c r="F14" s="55" t="s">
        <v>114</v>
      </c>
      <c r="G14" s="55"/>
      <c r="H14" s="55" t="s">
        <v>101</v>
      </c>
      <c r="I14" s="56">
        <f t="shared" si="0"/>
        <v>782</v>
      </c>
      <c r="J14" s="57">
        <v>13.51</v>
      </c>
      <c r="K14" s="57">
        <v>13.46</v>
      </c>
      <c r="L14" s="57" t="s">
        <v>102</v>
      </c>
      <c r="M14" s="57">
        <v>13.43</v>
      </c>
      <c r="N14" s="57" t="s">
        <v>115</v>
      </c>
      <c r="O14" s="57" t="s">
        <v>115</v>
      </c>
      <c r="P14" s="58">
        <f t="shared" si="1"/>
        <v>13.51</v>
      </c>
      <c r="Q14" s="59" t="str">
        <f t="shared" si="2"/>
        <v>II A</v>
      </c>
      <c r="R14" s="60" t="s">
        <v>116</v>
      </c>
    </row>
    <row r="15" spans="1:18" s="61" customFormat="1" ht="21" customHeight="1">
      <c r="A15" s="50">
        <v>7</v>
      </c>
      <c r="B15" s="51">
        <v>30</v>
      </c>
      <c r="C15" s="52" t="s">
        <v>110</v>
      </c>
      <c r="D15" s="53" t="s">
        <v>117</v>
      </c>
      <c r="E15" s="62" t="s">
        <v>118</v>
      </c>
      <c r="F15" s="55" t="s">
        <v>46</v>
      </c>
      <c r="G15" s="55"/>
      <c r="H15" s="55" t="s">
        <v>95</v>
      </c>
      <c r="I15" s="56">
        <f t="shared" si="0"/>
        <v>669</v>
      </c>
      <c r="J15" s="57">
        <v>12.37</v>
      </c>
      <c r="K15" s="57" t="s">
        <v>102</v>
      </c>
      <c r="L15" s="57" t="s">
        <v>102</v>
      </c>
      <c r="M15" s="57">
        <v>12.44</v>
      </c>
      <c r="N15" s="57" t="s">
        <v>102</v>
      </c>
      <c r="O15" s="57" t="s">
        <v>115</v>
      </c>
      <c r="P15" s="58">
        <f t="shared" si="1"/>
        <v>12.44</v>
      </c>
      <c r="Q15" s="59" t="str">
        <f t="shared" si="2"/>
        <v>III A</v>
      </c>
      <c r="R15" s="60" t="s">
        <v>119</v>
      </c>
    </row>
    <row r="16" spans="1:18" s="61" customFormat="1" ht="21" customHeight="1">
      <c r="A16" s="50"/>
      <c r="B16" s="51">
        <v>150</v>
      </c>
      <c r="C16" s="52" t="s">
        <v>120</v>
      </c>
      <c r="D16" s="53" t="s">
        <v>121</v>
      </c>
      <c r="E16" s="62">
        <v>33500</v>
      </c>
      <c r="F16" s="55" t="s">
        <v>2</v>
      </c>
      <c r="G16" s="55" t="s">
        <v>122</v>
      </c>
      <c r="H16" s="55" t="s">
        <v>123</v>
      </c>
      <c r="I16" s="56"/>
      <c r="J16" s="57" t="s">
        <v>102</v>
      </c>
      <c r="K16" s="57" t="s">
        <v>115</v>
      </c>
      <c r="L16" s="57" t="s">
        <v>115</v>
      </c>
      <c r="M16" s="57" t="s">
        <v>115</v>
      </c>
      <c r="N16" s="57" t="s">
        <v>115</v>
      </c>
      <c r="O16" s="57" t="s">
        <v>115</v>
      </c>
      <c r="P16" s="63">
        <v>0</v>
      </c>
      <c r="Q16" s="59">
        <f t="shared" si="2"/>
      </c>
      <c r="R16" s="60" t="s">
        <v>124</v>
      </c>
    </row>
    <row r="17" spans="3:18" s="61" customFormat="1" ht="15">
      <c r="C17" s="64"/>
      <c r="D17" s="64"/>
      <c r="E17" s="19"/>
      <c r="F17" s="65"/>
      <c r="G17" s="65"/>
      <c r="H17" s="65"/>
      <c r="I17" s="12"/>
      <c r="J17" s="66"/>
      <c r="K17" s="66"/>
      <c r="L17" s="66"/>
      <c r="M17" s="66"/>
      <c r="N17" s="66"/>
      <c r="O17" s="66"/>
      <c r="P17" s="14"/>
      <c r="Q17" s="14"/>
      <c r="R17" s="66"/>
    </row>
    <row r="18" spans="3:18" s="61" customFormat="1" ht="15">
      <c r="C18" s="64"/>
      <c r="D18" s="64"/>
      <c r="E18" s="19"/>
      <c r="F18" s="65"/>
      <c r="G18" s="65"/>
      <c r="H18" s="65"/>
      <c r="I18" s="12"/>
      <c r="J18" s="66"/>
      <c r="K18" s="66"/>
      <c r="L18" s="66"/>
      <c r="M18" s="66"/>
      <c r="N18" s="66"/>
      <c r="O18" s="66"/>
      <c r="P18" s="14"/>
      <c r="Q18" s="14"/>
      <c r="R18" s="66"/>
    </row>
    <row r="19" spans="3:18" s="61" customFormat="1" ht="15">
      <c r="C19" s="64"/>
      <c r="D19" s="64"/>
      <c r="E19" s="19"/>
      <c r="F19" s="65"/>
      <c r="G19" s="65"/>
      <c r="H19" s="65"/>
      <c r="I19" s="12"/>
      <c r="J19" s="66"/>
      <c r="K19" s="66"/>
      <c r="L19" s="66"/>
      <c r="M19" s="66"/>
      <c r="N19" s="66"/>
      <c r="O19" s="66"/>
      <c r="P19" s="14"/>
      <c r="Q19" s="14"/>
      <c r="R19" s="66"/>
    </row>
    <row r="20" spans="3:18" s="61" customFormat="1" ht="15">
      <c r="C20" s="64"/>
      <c r="D20" s="64"/>
      <c r="E20" s="19"/>
      <c r="F20" s="65"/>
      <c r="G20" s="65"/>
      <c r="H20" s="65"/>
      <c r="I20" s="12"/>
      <c r="J20" s="66"/>
      <c r="K20" s="66"/>
      <c r="L20" s="66"/>
      <c r="M20" s="66"/>
      <c r="N20" s="66"/>
      <c r="O20" s="66"/>
      <c r="P20" s="14"/>
      <c r="Q20" s="14"/>
      <c r="R20" s="66"/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I22" sqref="I22"/>
    </sheetView>
  </sheetViews>
  <sheetFormatPr defaultColWidth="12.140625" defaultRowHeight="12.75"/>
  <cols>
    <col min="1" max="1" width="4.28125" style="16" customWidth="1"/>
    <col min="2" max="2" width="3.28125" style="16" hidden="1" customWidth="1"/>
    <col min="3" max="3" width="9.00390625" style="64" customWidth="1"/>
    <col min="4" max="4" width="13.140625" style="64" customWidth="1"/>
    <col min="5" max="5" width="8.8515625" style="19" customWidth="1"/>
    <col min="6" max="6" width="11.57421875" style="67" customWidth="1"/>
    <col min="7" max="7" width="6.28125" style="67" customWidth="1"/>
    <col min="8" max="8" width="12.57421875" style="67" customWidth="1"/>
    <col min="9" max="9" width="6.7109375" style="12" customWidth="1"/>
    <col min="10" max="15" width="6.8515625" style="13" customWidth="1"/>
    <col min="16" max="16" width="6.140625" style="14" customWidth="1"/>
    <col min="17" max="17" width="4.7109375" style="14" customWidth="1"/>
    <col min="18" max="18" width="22.140625" style="16" customWidth="1"/>
    <col min="19" max="16384" width="12.140625" style="16" customWidth="1"/>
  </cols>
  <sheetData>
    <row r="1" spans="1:20" ht="18.75">
      <c r="A1" s="68" t="s">
        <v>542</v>
      </c>
      <c r="B1" s="9"/>
      <c r="C1" s="10"/>
      <c r="D1" s="10"/>
      <c r="E1" s="10"/>
      <c r="F1" s="11"/>
      <c r="G1" s="11"/>
      <c r="H1" s="11"/>
      <c r="O1" s="14"/>
      <c r="R1" s="15"/>
      <c r="S1" s="15"/>
      <c r="T1" s="15"/>
    </row>
    <row r="2" spans="1:20" ht="18.75">
      <c r="A2" s="17" t="s">
        <v>65</v>
      </c>
      <c r="B2" s="17"/>
      <c r="C2" s="10"/>
      <c r="D2" s="10"/>
      <c r="E2" s="10"/>
      <c r="F2" s="11"/>
      <c r="G2" s="11"/>
      <c r="H2" s="11"/>
      <c r="O2" s="14"/>
      <c r="R2" s="15"/>
      <c r="S2" s="15"/>
      <c r="T2" s="15"/>
    </row>
    <row r="3" spans="3:18" s="18" customFormat="1" ht="9" customHeight="1">
      <c r="C3" s="19"/>
      <c r="D3" s="19"/>
      <c r="E3" s="19"/>
      <c r="F3" s="20"/>
      <c r="G3" s="20"/>
      <c r="H3" s="20"/>
      <c r="I3" s="21"/>
      <c r="J3" s="22"/>
      <c r="K3" s="22"/>
      <c r="L3" s="22"/>
      <c r="M3" s="22"/>
      <c r="N3" s="22"/>
      <c r="O3" s="22"/>
      <c r="P3" s="23"/>
      <c r="Q3" s="23"/>
      <c r="R3" s="16"/>
    </row>
    <row r="4" spans="1:18" s="18" customFormat="1" ht="16.5">
      <c r="A4" s="24" t="s">
        <v>209</v>
      </c>
      <c r="B4" s="25"/>
      <c r="C4" s="19"/>
      <c r="D4" s="19"/>
      <c r="E4" s="19"/>
      <c r="F4" s="20"/>
      <c r="G4" s="20"/>
      <c r="H4" s="20"/>
      <c r="I4" s="21"/>
      <c r="J4" s="22"/>
      <c r="K4" s="22"/>
      <c r="L4" s="22"/>
      <c r="M4" s="22"/>
      <c r="N4" s="22"/>
      <c r="O4" s="22"/>
      <c r="P4" s="23"/>
      <c r="Q4" s="23"/>
      <c r="R4" s="16"/>
    </row>
    <row r="5" spans="1:21" s="33" customFormat="1" ht="3.75" customHeight="1">
      <c r="A5" s="26"/>
      <c r="B5" s="26"/>
      <c r="C5" s="26"/>
      <c r="D5" s="26"/>
      <c r="E5" s="26"/>
      <c r="F5" s="27"/>
      <c r="G5" s="27"/>
      <c r="H5" s="27"/>
      <c r="I5" s="28"/>
      <c r="J5" s="29"/>
      <c r="K5" s="29"/>
      <c r="L5" s="29"/>
      <c r="M5" s="29"/>
      <c r="N5" s="30"/>
      <c r="O5" s="31"/>
      <c r="P5" s="32"/>
      <c r="Q5" s="32"/>
      <c r="R5" s="76"/>
      <c r="U5" s="34"/>
    </row>
    <row r="6" spans="1:18" s="18" customFormat="1" ht="15" customHeight="1">
      <c r="A6" s="16"/>
      <c r="B6" s="35"/>
      <c r="C6" s="36"/>
      <c r="D6" s="19"/>
      <c r="E6" s="19"/>
      <c r="F6" s="20"/>
      <c r="G6" s="20"/>
      <c r="H6" s="20"/>
      <c r="I6" s="21"/>
      <c r="J6" s="22"/>
      <c r="K6" s="22"/>
      <c r="L6" s="22"/>
      <c r="M6" s="22"/>
      <c r="N6" s="22"/>
      <c r="O6" s="22"/>
      <c r="P6" s="23"/>
      <c r="Q6" s="23"/>
      <c r="R6" s="16"/>
    </row>
    <row r="7" spans="3:18" s="18" customFormat="1" ht="12.75" customHeight="1">
      <c r="C7" s="19"/>
      <c r="D7" s="19"/>
      <c r="E7" s="19"/>
      <c r="F7" s="20"/>
      <c r="G7" s="20"/>
      <c r="H7" s="20"/>
      <c r="I7" s="21"/>
      <c r="J7" s="37"/>
      <c r="K7" s="38"/>
      <c r="L7" s="39" t="s">
        <v>67</v>
      </c>
      <c r="M7" s="38"/>
      <c r="N7" s="38"/>
      <c r="O7" s="40"/>
      <c r="P7" s="23"/>
      <c r="Q7" s="23"/>
      <c r="R7" s="16"/>
    </row>
    <row r="8" spans="1:18" s="118" customFormat="1" ht="12.75">
      <c r="A8" s="116" t="s">
        <v>68</v>
      </c>
      <c r="B8" s="42" t="s">
        <v>69</v>
      </c>
      <c r="C8" s="43" t="s">
        <v>70</v>
      </c>
      <c r="D8" s="44" t="s">
        <v>71</v>
      </c>
      <c r="E8" s="45" t="s">
        <v>72</v>
      </c>
      <c r="F8" s="46" t="s">
        <v>73</v>
      </c>
      <c r="G8" s="46" t="s">
        <v>74</v>
      </c>
      <c r="H8" s="46" t="s">
        <v>75</v>
      </c>
      <c r="I8" s="47" t="s">
        <v>76</v>
      </c>
      <c r="J8" s="48" t="s">
        <v>77</v>
      </c>
      <c r="K8" s="48" t="s">
        <v>78</v>
      </c>
      <c r="L8" s="48" t="s">
        <v>79</v>
      </c>
      <c r="M8" s="48" t="s">
        <v>80</v>
      </c>
      <c r="N8" s="48" t="s">
        <v>81</v>
      </c>
      <c r="O8" s="48" t="s">
        <v>82</v>
      </c>
      <c r="P8" s="48" t="s">
        <v>83</v>
      </c>
      <c r="Q8" s="48" t="s">
        <v>130</v>
      </c>
      <c r="R8" s="117" t="s">
        <v>85</v>
      </c>
    </row>
    <row r="9" spans="1:18" s="61" customFormat="1" ht="21" customHeight="1">
      <c r="A9" s="50">
        <v>1</v>
      </c>
      <c r="B9" s="51">
        <v>105</v>
      </c>
      <c r="C9" s="52" t="s">
        <v>210</v>
      </c>
      <c r="D9" s="53" t="s">
        <v>211</v>
      </c>
      <c r="E9" s="119" t="s">
        <v>212</v>
      </c>
      <c r="F9" s="55" t="s">
        <v>46</v>
      </c>
      <c r="G9" s="55"/>
      <c r="H9" s="55" t="s">
        <v>95</v>
      </c>
      <c r="I9" s="56">
        <f aca="true" t="shared" si="0" ref="I9:I16">IF(ISBLANK(P9),"",TRUNC(0.04384*(P9+675)^2)-20000)</f>
        <v>997</v>
      </c>
      <c r="J9" s="57">
        <v>16.01</v>
      </c>
      <c r="K9" s="57">
        <v>15.55</v>
      </c>
      <c r="L9" s="57">
        <v>15.79</v>
      </c>
      <c r="M9" s="57" t="s">
        <v>102</v>
      </c>
      <c r="N9" s="57">
        <v>16.23</v>
      </c>
      <c r="O9" s="57">
        <v>17.07</v>
      </c>
      <c r="P9" s="58">
        <f aca="true" t="shared" si="1" ref="P9:P17">MAX(J9:L9,M9:O9)</f>
        <v>17.07</v>
      </c>
      <c r="Q9" s="59" t="str">
        <f aca="true" t="shared" si="2" ref="Q9:Q17">IF(ISBLANK(P9),"",IF(P9&lt;8.5,"",IF(P9&gt;=17.2,"TSM",IF(P9&gt;=15.8,"SM",IF(P9&gt;=14,"KSM",IF(P9&gt;=12,"I A",IF(P9&gt;=10,"II A",IF(P9&gt;=8.5,"III A"))))))))</f>
        <v>SM</v>
      </c>
      <c r="R9" s="55" t="s">
        <v>213</v>
      </c>
    </row>
    <row r="10" spans="1:18" s="61" customFormat="1" ht="21" customHeight="1">
      <c r="A10" s="50">
        <v>2</v>
      </c>
      <c r="B10" s="51">
        <v>135</v>
      </c>
      <c r="C10" s="52" t="s">
        <v>136</v>
      </c>
      <c r="D10" s="53" t="s">
        <v>214</v>
      </c>
      <c r="E10" s="120" t="s">
        <v>215</v>
      </c>
      <c r="F10" s="55" t="s">
        <v>216</v>
      </c>
      <c r="G10" s="55" t="s">
        <v>217</v>
      </c>
      <c r="H10" s="55" t="s">
        <v>218</v>
      </c>
      <c r="I10" s="56">
        <f t="shared" si="0"/>
        <v>832</v>
      </c>
      <c r="J10" s="57">
        <v>13.35</v>
      </c>
      <c r="K10" s="57">
        <v>14.15</v>
      </c>
      <c r="L10" s="57">
        <v>14.29</v>
      </c>
      <c r="M10" s="57">
        <v>13.9</v>
      </c>
      <c r="N10" s="57">
        <v>14.35</v>
      </c>
      <c r="O10" s="57">
        <v>14.15</v>
      </c>
      <c r="P10" s="58">
        <f t="shared" si="1"/>
        <v>14.35</v>
      </c>
      <c r="Q10" s="59" t="str">
        <f t="shared" si="2"/>
        <v>KSM</v>
      </c>
      <c r="R10" s="55" t="s">
        <v>219</v>
      </c>
    </row>
    <row r="11" spans="1:18" s="61" customFormat="1" ht="21" customHeight="1">
      <c r="A11" s="50">
        <v>3</v>
      </c>
      <c r="B11" s="51">
        <v>115</v>
      </c>
      <c r="C11" s="52" t="s">
        <v>220</v>
      </c>
      <c r="D11" s="53" t="s">
        <v>221</v>
      </c>
      <c r="E11" s="119" t="s">
        <v>222</v>
      </c>
      <c r="F11" s="55" t="s">
        <v>2</v>
      </c>
      <c r="G11" s="55"/>
      <c r="H11" s="55" t="s">
        <v>223</v>
      </c>
      <c r="I11" s="56">
        <f t="shared" si="0"/>
        <v>767</v>
      </c>
      <c r="J11" s="57" t="s">
        <v>102</v>
      </c>
      <c r="K11" s="57">
        <v>12.86</v>
      </c>
      <c r="L11" s="57">
        <v>13.26</v>
      </c>
      <c r="M11" s="57">
        <v>13.26</v>
      </c>
      <c r="N11" s="57">
        <v>12.9</v>
      </c>
      <c r="O11" s="57">
        <v>13.13</v>
      </c>
      <c r="P11" s="58">
        <f t="shared" si="1"/>
        <v>13.26</v>
      </c>
      <c r="Q11" s="59" t="str">
        <f t="shared" si="2"/>
        <v>I A</v>
      </c>
      <c r="R11" s="55" t="s">
        <v>224</v>
      </c>
    </row>
    <row r="12" spans="1:18" s="61" customFormat="1" ht="21" customHeight="1">
      <c r="A12" s="50">
        <v>4</v>
      </c>
      <c r="B12" s="51">
        <v>133</v>
      </c>
      <c r="C12" s="52" t="s">
        <v>225</v>
      </c>
      <c r="D12" s="53" t="s">
        <v>226</v>
      </c>
      <c r="E12" s="119">
        <v>33672</v>
      </c>
      <c r="F12" s="55" t="s">
        <v>46</v>
      </c>
      <c r="G12" s="55" t="s">
        <v>89</v>
      </c>
      <c r="H12" s="55" t="s">
        <v>194</v>
      </c>
      <c r="I12" s="56">
        <f t="shared" si="0"/>
        <v>746</v>
      </c>
      <c r="J12" s="57">
        <v>12.46</v>
      </c>
      <c r="K12" s="57">
        <v>12.48</v>
      </c>
      <c r="L12" s="57">
        <v>12.92</v>
      </c>
      <c r="M12" s="57" t="s">
        <v>102</v>
      </c>
      <c r="N12" s="57" t="s">
        <v>102</v>
      </c>
      <c r="O12" s="57">
        <v>12.66</v>
      </c>
      <c r="P12" s="58">
        <f t="shared" si="1"/>
        <v>12.92</v>
      </c>
      <c r="Q12" s="59" t="str">
        <f t="shared" si="2"/>
        <v>I A</v>
      </c>
      <c r="R12" s="55" t="s">
        <v>227</v>
      </c>
    </row>
    <row r="13" spans="1:18" s="61" customFormat="1" ht="21" customHeight="1">
      <c r="A13" s="50">
        <v>5</v>
      </c>
      <c r="B13" s="51">
        <v>118</v>
      </c>
      <c r="C13" s="52" t="s">
        <v>154</v>
      </c>
      <c r="D13" s="53" t="s">
        <v>228</v>
      </c>
      <c r="E13" s="119">
        <v>32147</v>
      </c>
      <c r="F13" s="55" t="s">
        <v>54</v>
      </c>
      <c r="G13" s="55" t="s">
        <v>151</v>
      </c>
      <c r="H13" s="55" t="s">
        <v>194</v>
      </c>
      <c r="I13" s="56">
        <f t="shared" si="0"/>
        <v>735</v>
      </c>
      <c r="J13" s="57">
        <v>12.39</v>
      </c>
      <c r="K13" s="57">
        <v>12.69</v>
      </c>
      <c r="L13" s="57">
        <v>12.73</v>
      </c>
      <c r="M13" s="57" t="s">
        <v>102</v>
      </c>
      <c r="N13" s="57">
        <v>12.6</v>
      </c>
      <c r="O13" s="57">
        <v>12.1</v>
      </c>
      <c r="P13" s="58">
        <f t="shared" si="1"/>
        <v>12.73</v>
      </c>
      <c r="Q13" s="59" t="str">
        <f t="shared" si="2"/>
        <v>I A</v>
      </c>
      <c r="R13" s="55" t="s">
        <v>229</v>
      </c>
    </row>
    <row r="14" spans="1:18" s="61" customFormat="1" ht="21" customHeight="1">
      <c r="A14" s="50">
        <v>6</v>
      </c>
      <c r="B14" s="51">
        <v>112</v>
      </c>
      <c r="C14" s="52" t="s">
        <v>230</v>
      </c>
      <c r="D14" s="53" t="s">
        <v>231</v>
      </c>
      <c r="E14" s="119" t="s">
        <v>232</v>
      </c>
      <c r="F14" s="55" t="s">
        <v>2</v>
      </c>
      <c r="G14" s="55" t="s">
        <v>122</v>
      </c>
      <c r="H14" s="121" t="s">
        <v>233</v>
      </c>
      <c r="I14" s="56">
        <f t="shared" si="0"/>
        <v>697</v>
      </c>
      <c r="J14" s="57">
        <v>11.56</v>
      </c>
      <c r="K14" s="57">
        <v>11.68</v>
      </c>
      <c r="L14" s="57">
        <v>12.02</v>
      </c>
      <c r="M14" s="57">
        <v>12.11</v>
      </c>
      <c r="N14" s="57" t="s">
        <v>102</v>
      </c>
      <c r="O14" s="57" t="s">
        <v>102</v>
      </c>
      <c r="P14" s="58">
        <f t="shared" si="1"/>
        <v>12.11</v>
      </c>
      <c r="Q14" s="59" t="str">
        <f t="shared" si="2"/>
        <v>I A</v>
      </c>
      <c r="R14" s="55" t="s">
        <v>234</v>
      </c>
    </row>
    <row r="15" spans="1:18" s="61" customFormat="1" ht="21" customHeight="1">
      <c r="A15" s="50">
        <v>7</v>
      </c>
      <c r="B15" s="51">
        <v>125</v>
      </c>
      <c r="C15" s="52" t="s">
        <v>171</v>
      </c>
      <c r="D15" s="53" t="s">
        <v>235</v>
      </c>
      <c r="E15" s="120" t="s">
        <v>236</v>
      </c>
      <c r="F15" s="55" t="s">
        <v>2</v>
      </c>
      <c r="G15" s="55"/>
      <c r="H15" s="55" t="s">
        <v>233</v>
      </c>
      <c r="I15" s="56">
        <f t="shared" si="0"/>
        <v>651</v>
      </c>
      <c r="J15" s="57">
        <v>10.91</v>
      </c>
      <c r="K15" s="57" t="s">
        <v>102</v>
      </c>
      <c r="L15" s="57">
        <v>11.26</v>
      </c>
      <c r="M15" s="57">
        <v>10.75</v>
      </c>
      <c r="N15" s="57">
        <v>11.34</v>
      </c>
      <c r="O15" s="57" t="s">
        <v>102</v>
      </c>
      <c r="P15" s="58">
        <f t="shared" si="1"/>
        <v>11.34</v>
      </c>
      <c r="Q15" s="59" t="str">
        <f t="shared" si="2"/>
        <v>II A</v>
      </c>
      <c r="R15" s="55" t="s">
        <v>237</v>
      </c>
    </row>
    <row r="16" spans="1:18" s="61" customFormat="1" ht="21" customHeight="1">
      <c r="A16" s="50">
        <v>8</v>
      </c>
      <c r="B16" s="51">
        <v>119</v>
      </c>
      <c r="C16" s="52" t="s">
        <v>225</v>
      </c>
      <c r="D16" s="53" t="s">
        <v>238</v>
      </c>
      <c r="E16" s="119">
        <v>34524</v>
      </c>
      <c r="F16" s="55" t="s">
        <v>54</v>
      </c>
      <c r="G16" s="55" t="s">
        <v>151</v>
      </c>
      <c r="H16" s="55" t="s">
        <v>194</v>
      </c>
      <c r="I16" s="56">
        <f t="shared" si="0"/>
        <v>597</v>
      </c>
      <c r="J16" s="57">
        <v>9.52</v>
      </c>
      <c r="K16" s="57">
        <v>9.41</v>
      </c>
      <c r="L16" s="57">
        <v>9.53</v>
      </c>
      <c r="M16" s="57">
        <v>10.45</v>
      </c>
      <c r="N16" s="57">
        <v>10.16</v>
      </c>
      <c r="O16" s="57" t="s">
        <v>102</v>
      </c>
      <c r="P16" s="58">
        <f t="shared" si="1"/>
        <v>10.45</v>
      </c>
      <c r="Q16" s="59" t="str">
        <f t="shared" si="2"/>
        <v>II A</v>
      </c>
      <c r="R16" s="55" t="s">
        <v>239</v>
      </c>
    </row>
    <row r="17" spans="1:18" s="61" customFormat="1" ht="21" customHeight="1">
      <c r="A17" s="50">
        <v>9</v>
      </c>
      <c r="B17" s="51">
        <v>128</v>
      </c>
      <c r="C17" s="52" t="s">
        <v>240</v>
      </c>
      <c r="D17" s="53" t="s">
        <v>241</v>
      </c>
      <c r="E17" s="119" t="s">
        <v>242</v>
      </c>
      <c r="F17" s="55" t="s">
        <v>114</v>
      </c>
      <c r="G17" s="55"/>
      <c r="H17" s="55" t="s">
        <v>101</v>
      </c>
      <c r="I17" s="56"/>
      <c r="J17" s="57">
        <v>8.82</v>
      </c>
      <c r="K17" s="57">
        <v>9.49</v>
      </c>
      <c r="L17" s="57">
        <v>9.37</v>
      </c>
      <c r="M17" s="57"/>
      <c r="N17" s="57"/>
      <c r="O17" s="57"/>
      <c r="P17" s="58">
        <f t="shared" si="1"/>
        <v>9.49</v>
      </c>
      <c r="Q17" s="59" t="str">
        <f t="shared" si="2"/>
        <v>III A</v>
      </c>
      <c r="R17" s="55" t="s">
        <v>243</v>
      </c>
    </row>
    <row r="18" spans="10:17" ht="15">
      <c r="J18" s="122"/>
      <c r="K18" s="122"/>
      <c r="L18" s="122"/>
      <c r="M18" s="122"/>
      <c r="N18" s="122"/>
      <c r="O18" s="122"/>
      <c r="P18" s="123"/>
      <c r="Q18" s="123"/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D21" sqref="D21"/>
    </sheetView>
  </sheetViews>
  <sheetFormatPr defaultColWidth="12.140625" defaultRowHeight="12.75"/>
  <cols>
    <col min="1" max="1" width="4.421875" style="16" customWidth="1"/>
    <col min="2" max="2" width="3.28125" style="16" hidden="1" customWidth="1"/>
    <col min="3" max="3" width="11.57421875" style="64" customWidth="1"/>
    <col min="4" max="4" width="13.140625" style="64" customWidth="1"/>
    <col min="5" max="5" width="8.8515625" style="19" customWidth="1"/>
    <col min="6" max="6" width="11.8515625" style="67" customWidth="1"/>
    <col min="7" max="7" width="6.28125" style="67" customWidth="1"/>
    <col min="8" max="8" width="10.28125" style="67" customWidth="1"/>
    <col min="9" max="9" width="5.8515625" style="12" customWidth="1"/>
    <col min="10" max="15" width="6.8515625" style="13" customWidth="1"/>
    <col min="16" max="16" width="6.7109375" style="14" customWidth="1"/>
    <col min="17" max="17" width="4.7109375" style="14" customWidth="1"/>
    <col min="18" max="18" width="20.7109375" style="16" customWidth="1"/>
    <col min="19" max="16384" width="12.140625" style="16" customWidth="1"/>
  </cols>
  <sheetData>
    <row r="1" spans="1:20" ht="18.75">
      <c r="A1" s="68" t="s">
        <v>542</v>
      </c>
      <c r="B1" s="9"/>
      <c r="C1" s="10"/>
      <c r="D1" s="10"/>
      <c r="E1" s="10"/>
      <c r="F1" s="11"/>
      <c r="G1" s="11"/>
      <c r="H1" s="11"/>
      <c r="O1" s="14"/>
      <c r="R1" s="15"/>
      <c r="S1" s="15"/>
      <c r="T1" s="15"/>
    </row>
    <row r="2" spans="1:20" ht="18.75">
      <c r="A2" s="17" t="s">
        <v>65</v>
      </c>
      <c r="B2" s="17"/>
      <c r="C2" s="10"/>
      <c r="D2" s="10"/>
      <c r="E2" s="10"/>
      <c r="F2" s="11"/>
      <c r="G2" s="11"/>
      <c r="H2" s="11"/>
      <c r="O2" s="14"/>
      <c r="R2" s="15"/>
      <c r="S2" s="15"/>
      <c r="T2" s="15"/>
    </row>
    <row r="3" spans="3:18" s="18" customFormat="1" ht="9" customHeight="1">
      <c r="C3" s="19"/>
      <c r="D3" s="19"/>
      <c r="E3" s="19"/>
      <c r="F3" s="20"/>
      <c r="G3" s="20"/>
      <c r="H3" s="20"/>
      <c r="I3" s="21"/>
      <c r="J3" s="22"/>
      <c r="K3" s="22"/>
      <c r="L3" s="22"/>
      <c r="M3" s="22"/>
      <c r="N3" s="22"/>
      <c r="O3" s="22"/>
      <c r="P3" s="23"/>
      <c r="Q3" s="23"/>
      <c r="R3" s="16"/>
    </row>
    <row r="4" spans="1:18" s="18" customFormat="1" ht="16.5">
      <c r="A4" s="24" t="s">
        <v>464</v>
      </c>
      <c r="B4" s="25"/>
      <c r="C4" s="19"/>
      <c r="D4" s="19"/>
      <c r="E4" s="19"/>
      <c r="F4" s="20"/>
      <c r="G4" s="20"/>
      <c r="H4" s="20"/>
      <c r="I4" s="21"/>
      <c r="J4" s="22"/>
      <c r="K4" s="22"/>
      <c r="L4" s="22"/>
      <c r="M4" s="22"/>
      <c r="N4" s="22"/>
      <c r="O4" s="22"/>
      <c r="P4" s="23"/>
      <c r="Q4" s="23"/>
      <c r="R4" s="16"/>
    </row>
    <row r="5" spans="1:21" s="33" customFormat="1" ht="3.75" customHeight="1">
      <c r="A5" s="26"/>
      <c r="B5" s="26"/>
      <c r="C5" s="26"/>
      <c r="D5" s="26"/>
      <c r="E5" s="26"/>
      <c r="F5" s="27"/>
      <c r="G5" s="27"/>
      <c r="H5" s="27"/>
      <c r="I5" s="28"/>
      <c r="J5" s="29"/>
      <c r="K5" s="29"/>
      <c r="L5" s="29"/>
      <c r="M5" s="29"/>
      <c r="N5" s="30"/>
      <c r="O5" s="31"/>
      <c r="P5" s="32"/>
      <c r="Q5" s="32"/>
      <c r="R5" s="76"/>
      <c r="U5" s="34"/>
    </row>
    <row r="6" spans="1:18" s="18" customFormat="1" ht="15" customHeight="1">
      <c r="A6" s="16"/>
      <c r="B6" s="35"/>
      <c r="C6" s="36"/>
      <c r="D6" s="19"/>
      <c r="E6" s="19"/>
      <c r="F6" s="20"/>
      <c r="G6" s="20"/>
      <c r="H6" s="20"/>
      <c r="I6" s="21"/>
      <c r="J6" s="22"/>
      <c r="K6" s="22"/>
      <c r="L6" s="22"/>
      <c r="M6" s="22"/>
      <c r="N6" s="22"/>
      <c r="O6" s="22"/>
      <c r="P6" s="23"/>
      <c r="Q6" s="23"/>
      <c r="R6" s="16"/>
    </row>
    <row r="7" spans="3:18" s="18" customFormat="1" ht="12.75" customHeight="1">
      <c r="C7" s="19"/>
      <c r="D7" s="19"/>
      <c r="E7" s="19"/>
      <c r="F7" s="20"/>
      <c r="G7" s="20"/>
      <c r="H7" s="20"/>
      <c r="I7" s="21"/>
      <c r="J7" s="37"/>
      <c r="K7" s="38"/>
      <c r="L7" s="39" t="s">
        <v>67</v>
      </c>
      <c r="M7" s="38"/>
      <c r="N7" s="38"/>
      <c r="O7" s="40"/>
      <c r="P7" s="23"/>
      <c r="Q7" s="23"/>
      <c r="R7" s="16"/>
    </row>
    <row r="8" spans="1:18" s="118" customFormat="1" ht="12.75">
      <c r="A8" s="41" t="s">
        <v>68</v>
      </c>
      <c r="B8" s="42" t="s">
        <v>69</v>
      </c>
      <c r="C8" s="43" t="s">
        <v>70</v>
      </c>
      <c r="D8" s="44" t="s">
        <v>71</v>
      </c>
      <c r="E8" s="45" t="s">
        <v>72</v>
      </c>
      <c r="F8" s="46" t="s">
        <v>73</v>
      </c>
      <c r="G8" s="46" t="s">
        <v>74</v>
      </c>
      <c r="H8" s="46" t="s">
        <v>75</v>
      </c>
      <c r="I8" s="47" t="s">
        <v>76</v>
      </c>
      <c r="J8" s="48" t="s">
        <v>77</v>
      </c>
      <c r="K8" s="48" t="s">
        <v>78</v>
      </c>
      <c r="L8" s="48" t="s">
        <v>79</v>
      </c>
      <c r="M8" s="48" t="s">
        <v>80</v>
      </c>
      <c r="N8" s="48" t="s">
        <v>81</v>
      </c>
      <c r="O8" s="48" t="s">
        <v>82</v>
      </c>
      <c r="P8" s="48" t="s">
        <v>83</v>
      </c>
      <c r="Q8" s="48" t="s">
        <v>130</v>
      </c>
      <c r="R8" s="117" t="s">
        <v>85</v>
      </c>
    </row>
    <row r="9" spans="1:18" s="61" customFormat="1" ht="21" customHeight="1">
      <c r="A9" s="50">
        <v>1</v>
      </c>
      <c r="B9" s="51">
        <v>110</v>
      </c>
      <c r="C9" s="52" t="s">
        <v>441</v>
      </c>
      <c r="D9" s="53" t="s">
        <v>465</v>
      </c>
      <c r="E9" s="120" t="s">
        <v>466</v>
      </c>
      <c r="F9" s="55" t="s">
        <v>467</v>
      </c>
      <c r="G9" s="55" t="s">
        <v>468</v>
      </c>
      <c r="H9" s="55" t="s">
        <v>574</v>
      </c>
      <c r="I9" s="172">
        <f aca="true" t="shared" si="0" ref="I9:I16">IF(ISBLANK(P9),"",TRUNC(0.042172*(P9+687.7)^2)-20000)</f>
        <v>993</v>
      </c>
      <c r="J9" s="173">
        <v>15.77</v>
      </c>
      <c r="K9" s="173">
        <v>16.92</v>
      </c>
      <c r="L9" s="173">
        <v>16.16</v>
      </c>
      <c r="M9" s="173">
        <v>17.46</v>
      </c>
      <c r="N9" s="173">
        <v>17.85</v>
      </c>
      <c r="O9" s="173" t="s">
        <v>102</v>
      </c>
      <c r="P9" s="174">
        <f aca="true" t="shared" si="1" ref="P9:P21">MAX(J9:L9,M9:O9)</f>
        <v>17.85</v>
      </c>
      <c r="Q9" s="175" t="str">
        <f aca="true" t="shared" si="2" ref="Q9:Q21">IF(ISBLANK(P9),"",IF(P9&lt;10.2,"",IF(P9&gt;=19.9,"TSM",IF(P9&gt;=17.5,"SM",IF(P9&gt;=15.6,"KSM",IF(P9&gt;=13.8,"I A",IF(P9&gt;=12,"II A",IF(P9&gt;=10.2,"III A"))))))))</f>
        <v>SM</v>
      </c>
      <c r="R9" s="55" t="s">
        <v>469</v>
      </c>
    </row>
    <row r="10" spans="1:18" s="61" customFormat="1" ht="21" customHeight="1">
      <c r="A10" s="50">
        <v>2</v>
      </c>
      <c r="B10" s="51">
        <v>132</v>
      </c>
      <c r="C10" s="52" t="s">
        <v>291</v>
      </c>
      <c r="D10" s="53" t="s">
        <v>470</v>
      </c>
      <c r="E10" s="120" t="s">
        <v>471</v>
      </c>
      <c r="F10" s="55" t="s">
        <v>2</v>
      </c>
      <c r="G10" s="55" t="s">
        <v>217</v>
      </c>
      <c r="H10" s="55" t="s">
        <v>218</v>
      </c>
      <c r="I10" s="172">
        <f t="shared" si="0"/>
        <v>963</v>
      </c>
      <c r="J10" s="173">
        <v>15.8</v>
      </c>
      <c r="K10" s="173" t="s">
        <v>102</v>
      </c>
      <c r="L10" s="173">
        <v>16.58</v>
      </c>
      <c r="M10" s="173" t="s">
        <v>102</v>
      </c>
      <c r="N10" s="173" t="s">
        <v>102</v>
      </c>
      <c r="O10" s="173">
        <v>17.35</v>
      </c>
      <c r="P10" s="174">
        <f t="shared" si="1"/>
        <v>17.35</v>
      </c>
      <c r="Q10" s="175" t="str">
        <f t="shared" si="2"/>
        <v>KSM</v>
      </c>
      <c r="R10" s="55" t="s">
        <v>219</v>
      </c>
    </row>
    <row r="11" spans="1:18" s="61" customFormat="1" ht="21" customHeight="1">
      <c r="A11" s="50">
        <v>3</v>
      </c>
      <c r="B11" s="51">
        <v>130</v>
      </c>
      <c r="C11" s="52" t="s">
        <v>472</v>
      </c>
      <c r="D11" s="53" t="s">
        <v>473</v>
      </c>
      <c r="E11" s="120" t="s">
        <v>474</v>
      </c>
      <c r="F11" s="55" t="s">
        <v>2</v>
      </c>
      <c r="G11" s="55" t="s">
        <v>217</v>
      </c>
      <c r="H11" s="55"/>
      <c r="I11" s="172">
        <f t="shared" si="0"/>
        <v>944</v>
      </c>
      <c r="J11" s="173">
        <v>16.51</v>
      </c>
      <c r="K11" s="173" t="s">
        <v>102</v>
      </c>
      <c r="L11" s="173">
        <v>16.7</v>
      </c>
      <c r="M11" s="173">
        <v>17.03</v>
      </c>
      <c r="N11" s="173">
        <v>16.81</v>
      </c>
      <c r="O11" s="173" t="s">
        <v>102</v>
      </c>
      <c r="P11" s="174">
        <f t="shared" si="1"/>
        <v>17.03</v>
      </c>
      <c r="Q11" s="175" t="str">
        <f t="shared" si="2"/>
        <v>KSM</v>
      </c>
      <c r="R11" s="55" t="s">
        <v>475</v>
      </c>
    </row>
    <row r="12" spans="1:18" s="61" customFormat="1" ht="21" customHeight="1">
      <c r="A12" s="50">
        <v>4</v>
      </c>
      <c r="B12" s="51">
        <v>125</v>
      </c>
      <c r="C12" s="52" t="s">
        <v>476</v>
      </c>
      <c r="D12" s="53" t="s">
        <v>477</v>
      </c>
      <c r="E12" s="120" t="s">
        <v>478</v>
      </c>
      <c r="F12" s="55" t="s">
        <v>2</v>
      </c>
      <c r="G12" s="55" t="s">
        <v>122</v>
      </c>
      <c r="H12" s="55"/>
      <c r="I12" s="172">
        <f t="shared" si="0"/>
        <v>926</v>
      </c>
      <c r="J12" s="173">
        <v>15.48</v>
      </c>
      <c r="K12" s="173" t="s">
        <v>102</v>
      </c>
      <c r="L12" s="173" t="s">
        <v>102</v>
      </c>
      <c r="M12" s="173">
        <v>16.72</v>
      </c>
      <c r="N12" s="173" t="s">
        <v>102</v>
      </c>
      <c r="O12" s="173">
        <v>16.67</v>
      </c>
      <c r="P12" s="174">
        <f t="shared" si="1"/>
        <v>16.72</v>
      </c>
      <c r="Q12" s="175" t="str">
        <f t="shared" si="2"/>
        <v>KSM</v>
      </c>
      <c r="R12" s="55" t="s">
        <v>479</v>
      </c>
    </row>
    <row r="13" spans="1:18" s="61" customFormat="1" ht="21" customHeight="1">
      <c r="A13" s="50">
        <v>5</v>
      </c>
      <c r="B13" s="51">
        <v>122</v>
      </c>
      <c r="C13" s="52" t="s">
        <v>480</v>
      </c>
      <c r="D13" s="53" t="s">
        <v>481</v>
      </c>
      <c r="E13" s="119">
        <v>32909</v>
      </c>
      <c r="F13" s="55" t="s">
        <v>46</v>
      </c>
      <c r="G13" s="55" t="s">
        <v>482</v>
      </c>
      <c r="H13" s="55"/>
      <c r="I13" s="172">
        <f t="shared" si="0"/>
        <v>892</v>
      </c>
      <c r="J13" s="173" t="s">
        <v>102</v>
      </c>
      <c r="K13" s="173">
        <v>13.4</v>
      </c>
      <c r="L13" s="173">
        <v>15.33</v>
      </c>
      <c r="M13" s="173">
        <v>15.62</v>
      </c>
      <c r="N13" s="173" t="s">
        <v>102</v>
      </c>
      <c r="O13" s="173">
        <v>16.15</v>
      </c>
      <c r="P13" s="174">
        <f t="shared" si="1"/>
        <v>16.15</v>
      </c>
      <c r="Q13" s="175" t="str">
        <f t="shared" si="2"/>
        <v>KSM</v>
      </c>
      <c r="R13" s="55" t="s">
        <v>483</v>
      </c>
    </row>
    <row r="14" spans="1:18" s="61" customFormat="1" ht="21" customHeight="1">
      <c r="A14" s="50">
        <v>6</v>
      </c>
      <c r="B14" s="51">
        <v>107</v>
      </c>
      <c r="C14" s="52" t="s">
        <v>104</v>
      </c>
      <c r="D14" s="53" t="s">
        <v>484</v>
      </c>
      <c r="E14" s="119">
        <v>34511</v>
      </c>
      <c r="F14" s="55" t="s">
        <v>54</v>
      </c>
      <c r="G14" s="55" t="s">
        <v>151</v>
      </c>
      <c r="H14" s="55" t="s">
        <v>485</v>
      </c>
      <c r="I14" s="172">
        <f t="shared" si="0"/>
        <v>844</v>
      </c>
      <c r="J14" s="173">
        <v>14.62</v>
      </c>
      <c r="K14" s="173" t="s">
        <v>102</v>
      </c>
      <c r="L14" s="173">
        <v>14.58</v>
      </c>
      <c r="M14" s="173">
        <v>15.23</v>
      </c>
      <c r="N14" s="173" t="s">
        <v>102</v>
      </c>
      <c r="O14" s="173">
        <v>15.34</v>
      </c>
      <c r="P14" s="174">
        <f t="shared" si="1"/>
        <v>15.34</v>
      </c>
      <c r="Q14" s="175" t="str">
        <f t="shared" si="2"/>
        <v>I A</v>
      </c>
      <c r="R14" s="55" t="s">
        <v>486</v>
      </c>
    </row>
    <row r="15" spans="1:18" s="61" customFormat="1" ht="21" customHeight="1">
      <c r="A15" s="50">
        <v>7</v>
      </c>
      <c r="B15" s="51">
        <v>131</v>
      </c>
      <c r="C15" s="52" t="s">
        <v>487</v>
      </c>
      <c r="D15" s="53" t="s">
        <v>488</v>
      </c>
      <c r="E15" s="120" t="s">
        <v>489</v>
      </c>
      <c r="F15" s="55" t="s">
        <v>2</v>
      </c>
      <c r="G15" s="55" t="s">
        <v>217</v>
      </c>
      <c r="H15" s="55" t="s">
        <v>218</v>
      </c>
      <c r="I15" s="172">
        <f t="shared" si="0"/>
        <v>838</v>
      </c>
      <c r="J15" s="173">
        <v>15.02</v>
      </c>
      <c r="K15" s="173" t="s">
        <v>102</v>
      </c>
      <c r="L15" s="173">
        <v>15.1</v>
      </c>
      <c r="M15" s="173">
        <v>14.85</v>
      </c>
      <c r="N15" s="173">
        <v>15.2</v>
      </c>
      <c r="O15" s="173">
        <v>15.24</v>
      </c>
      <c r="P15" s="174">
        <f t="shared" si="1"/>
        <v>15.24</v>
      </c>
      <c r="Q15" s="175" t="str">
        <f t="shared" si="2"/>
        <v>I A</v>
      </c>
      <c r="R15" s="55" t="s">
        <v>490</v>
      </c>
    </row>
    <row r="16" spans="1:18" s="61" customFormat="1" ht="21" customHeight="1">
      <c r="A16" s="50">
        <v>8</v>
      </c>
      <c r="B16" s="51">
        <v>109</v>
      </c>
      <c r="C16" s="52" t="s">
        <v>487</v>
      </c>
      <c r="D16" s="53" t="s">
        <v>491</v>
      </c>
      <c r="E16" s="119">
        <v>33829</v>
      </c>
      <c r="F16" s="55" t="s">
        <v>54</v>
      </c>
      <c r="G16" s="55" t="s">
        <v>151</v>
      </c>
      <c r="H16" s="55" t="s">
        <v>485</v>
      </c>
      <c r="I16" s="172">
        <f t="shared" si="0"/>
        <v>808</v>
      </c>
      <c r="J16" s="173">
        <v>14.32</v>
      </c>
      <c r="K16" s="173">
        <v>14.71</v>
      </c>
      <c r="L16" s="173" t="s">
        <v>102</v>
      </c>
      <c r="M16" s="173" t="s">
        <v>102</v>
      </c>
      <c r="N16" s="173" t="s">
        <v>102</v>
      </c>
      <c r="O16" s="173">
        <v>14.74</v>
      </c>
      <c r="P16" s="174">
        <f t="shared" si="1"/>
        <v>14.74</v>
      </c>
      <c r="Q16" s="175" t="str">
        <f t="shared" si="2"/>
        <v>I A</v>
      </c>
      <c r="R16" s="55" t="s">
        <v>492</v>
      </c>
    </row>
    <row r="17" spans="1:18" s="61" customFormat="1" ht="21" customHeight="1">
      <c r="A17" s="50">
        <v>9</v>
      </c>
      <c r="B17" s="51">
        <v>121</v>
      </c>
      <c r="C17" s="176" t="s">
        <v>493</v>
      </c>
      <c r="D17" s="53" t="s">
        <v>494</v>
      </c>
      <c r="E17" s="119">
        <v>33438</v>
      </c>
      <c r="F17" s="55" t="s">
        <v>46</v>
      </c>
      <c r="G17" s="55" t="s">
        <v>495</v>
      </c>
      <c r="H17" s="55"/>
      <c r="I17" s="172"/>
      <c r="J17" s="173">
        <v>14.18</v>
      </c>
      <c r="K17" s="173" t="s">
        <v>102</v>
      </c>
      <c r="L17" s="173" t="s">
        <v>102</v>
      </c>
      <c r="M17" s="173"/>
      <c r="N17" s="173"/>
      <c r="O17" s="173"/>
      <c r="P17" s="174">
        <f t="shared" si="1"/>
        <v>14.18</v>
      </c>
      <c r="Q17" s="175" t="str">
        <f t="shared" si="2"/>
        <v>I A</v>
      </c>
      <c r="R17" s="55" t="s">
        <v>496</v>
      </c>
    </row>
    <row r="18" spans="1:18" s="61" customFormat="1" ht="21" customHeight="1">
      <c r="A18" s="50">
        <v>10</v>
      </c>
      <c r="B18" s="51">
        <v>114</v>
      </c>
      <c r="C18" s="52" t="s">
        <v>497</v>
      </c>
      <c r="D18" s="53" t="s">
        <v>498</v>
      </c>
      <c r="E18" s="119">
        <v>32769</v>
      </c>
      <c r="F18" s="55" t="s">
        <v>54</v>
      </c>
      <c r="G18" s="55" t="s">
        <v>151</v>
      </c>
      <c r="H18" s="55" t="s">
        <v>194</v>
      </c>
      <c r="I18" s="172"/>
      <c r="J18" s="173">
        <v>13.63</v>
      </c>
      <c r="K18" s="173">
        <v>13.98</v>
      </c>
      <c r="L18" s="173">
        <v>14.13</v>
      </c>
      <c r="M18" s="173"/>
      <c r="N18" s="173"/>
      <c r="O18" s="173"/>
      <c r="P18" s="174">
        <f t="shared" si="1"/>
        <v>14.13</v>
      </c>
      <c r="Q18" s="175" t="str">
        <f t="shared" si="2"/>
        <v>I A</v>
      </c>
      <c r="R18" s="55" t="s">
        <v>499</v>
      </c>
    </row>
    <row r="19" spans="1:18" s="61" customFormat="1" ht="21" customHeight="1">
      <c r="A19" s="50">
        <v>11</v>
      </c>
      <c r="B19" s="51">
        <v>135</v>
      </c>
      <c r="C19" s="52" t="s">
        <v>500</v>
      </c>
      <c r="D19" s="53" t="s">
        <v>501</v>
      </c>
      <c r="E19" s="119">
        <v>34200</v>
      </c>
      <c r="F19" s="55" t="s">
        <v>62</v>
      </c>
      <c r="G19" s="55"/>
      <c r="H19" s="55"/>
      <c r="I19" s="172"/>
      <c r="J19" s="173">
        <v>12.66</v>
      </c>
      <c r="K19" s="173">
        <v>13.32</v>
      </c>
      <c r="L19" s="173">
        <v>14.02</v>
      </c>
      <c r="M19" s="173"/>
      <c r="N19" s="173"/>
      <c r="O19" s="173"/>
      <c r="P19" s="174">
        <f t="shared" si="1"/>
        <v>14.02</v>
      </c>
      <c r="Q19" s="175" t="str">
        <f t="shared" si="2"/>
        <v>I A</v>
      </c>
      <c r="R19" s="55" t="s">
        <v>502</v>
      </c>
    </row>
    <row r="20" spans="1:18" s="61" customFormat="1" ht="21" customHeight="1">
      <c r="A20" s="50">
        <v>12</v>
      </c>
      <c r="B20" s="51">
        <v>124</v>
      </c>
      <c r="C20" s="52" t="s">
        <v>503</v>
      </c>
      <c r="D20" s="53" t="s">
        <v>504</v>
      </c>
      <c r="E20" s="119">
        <v>33794</v>
      </c>
      <c r="F20" s="55" t="s">
        <v>2</v>
      </c>
      <c r="G20" s="55" t="s">
        <v>122</v>
      </c>
      <c r="H20" s="55"/>
      <c r="I20" s="172"/>
      <c r="J20" s="173" t="s">
        <v>102</v>
      </c>
      <c r="K20" s="173">
        <v>13.85</v>
      </c>
      <c r="L20" s="173" t="s">
        <v>102</v>
      </c>
      <c r="M20" s="173"/>
      <c r="N20" s="173"/>
      <c r="O20" s="173"/>
      <c r="P20" s="174">
        <f t="shared" si="1"/>
        <v>13.85</v>
      </c>
      <c r="Q20" s="175" t="str">
        <f t="shared" si="2"/>
        <v>I A</v>
      </c>
      <c r="R20" s="55" t="s">
        <v>479</v>
      </c>
    </row>
    <row r="21" spans="1:18" s="61" customFormat="1" ht="21" customHeight="1">
      <c r="A21" s="50">
        <v>13</v>
      </c>
      <c r="B21" s="51">
        <v>108</v>
      </c>
      <c r="C21" s="52" t="s">
        <v>505</v>
      </c>
      <c r="D21" s="53" t="s">
        <v>506</v>
      </c>
      <c r="E21" s="119">
        <v>34219</v>
      </c>
      <c r="F21" s="55" t="s">
        <v>54</v>
      </c>
      <c r="G21" s="55" t="s">
        <v>151</v>
      </c>
      <c r="H21" s="55" t="s">
        <v>485</v>
      </c>
      <c r="I21" s="172"/>
      <c r="J21" s="173">
        <v>13.32</v>
      </c>
      <c r="K21" s="173">
        <v>13.4</v>
      </c>
      <c r="L21" s="173" t="s">
        <v>102</v>
      </c>
      <c r="M21" s="173"/>
      <c r="N21" s="173"/>
      <c r="O21" s="173"/>
      <c r="P21" s="174">
        <f t="shared" si="1"/>
        <v>13.4</v>
      </c>
      <c r="Q21" s="175" t="str">
        <f t="shared" si="2"/>
        <v>II A</v>
      </c>
      <c r="R21" s="55" t="s">
        <v>492</v>
      </c>
    </row>
    <row r="22" spans="9:17" ht="15">
      <c r="I22" s="177"/>
      <c r="J22" s="178"/>
      <c r="K22" s="178"/>
      <c r="L22" s="178"/>
      <c r="M22" s="178"/>
      <c r="N22" s="178"/>
      <c r="O22" s="178"/>
      <c r="P22" s="179"/>
      <c r="Q22" s="179"/>
    </row>
  </sheetData>
  <sheetProtection/>
  <printOptions horizontalCentered="1"/>
  <pageMargins left="0.11811023622047245" right="0.11811023622047245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E12" sqref="E12"/>
    </sheetView>
  </sheetViews>
  <sheetFormatPr defaultColWidth="12.140625" defaultRowHeight="12.75"/>
  <cols>
    <col min="1" max="1" width="4.7109375" style="236" customWidth="1"/>
    <col min="2" max="2" width="4.421875" style="29" customWidth="1"/>
    <col min="3" max="3" width="9.140625" style="214" customWidth="1"/>
    <col min="4" max="4" width="14.8515625" style="214" customWidth="1"/>
    <col min="5" max="5" width="9.421875" style="29" customWidth="1"/>
    <col min="6" max="6" width="15.57421875" style="236" customWidth="1"/>
    <col min="7" max="7" width="9.28125" style="236" customWidth="1"/>
    <col min="8" max="8" width="14.140625" style="236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5.140625" style="30" customWidth="1"/>
    <col min="16" max="16" width="4.421875" style="232" hidden="1" customWidth="1"/>
    <col min="17" max="17" width="7.28125" style="258" hidden="1" customWidth="1"/>
    <col min="18" max="18" width="17.00390625" style="258" customWidth="1"/>
    <col min="19" max="19" width="23.57421875" style="233" customWidth="1"/>
    <col min="20" max="20" width="15.57421875" style="233" customWidth="1"/>
    <col min="21" max="21" width="13.00390625" style="233" customWidth="1"/>
    <col min="22" max="22" width="50.28125" style="181" customWidth="1"/>
    <col min="23" max="16384" width="12.140625" style="233" customWidth="1"/>
  </cols>
  <sheetData>
    <row r="1" spans="1:19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3"/>
      <c r="M1" s="73"/>
      <c r="N1" s="73"/>
      <c r="O1" s="74"/>
      <c r="Q1" s="32"/>
      <c r="R1" s="32"/>
      <c r="S1" s="32"/>
    </row>
    <row r="2" spans="1:19" ht="16.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3"/>
      <c r="M2" s="73"/>
      <c r="N2" s="73"/>
      <c r="O2" s="74"/>
      <c r="Q2" s="32"/>
      <c r="R2" s="32"/>
      <c r="S2" s="32"/>
    </row>
    <row r="3" spans="3:19" ht="2.25" customHeight="1">
      <c r="C3" s="29"/>
      <c r="D3" s="29"/>
      <c r="F3" s="237"/>
      <c r="G3" s="237"/>
      <c r="H3" s="237"/>
      <c r="Q3" s="32"/>
      <c r="R3" s="32"/>
      <c r="S3" s="32"/>
    </row>
    <row r="4" spans="1:19" ht="15.75" customHeight="1">
      <c r="A4" s="238" t="s">
        <v>1057</v>
      </c>
      <c r="B4" s="239"/>
      <c r="C4" s="29"/>
      <c r="D4" s="29"/>
      <c r="F4" s="240"/>
      <c r="G4" s="237"/>
      <c r="H4" s="237"/>
      <c r="Q4" s="32"/>
      <c r="R4" s="32"/>
      <c r="S4" s="32"/>
    </row>
    <row r="5" spans="3:19" ht="6.75" customHeight="1">
      <c r="C5" s="29"/>
      <c r="D5" s="29"/>
      <c r="F5" s="237"/>
      <c r="G5" s="237"/>
      <c r="H5" s="237"/>
      <c r="Q5" s="32"/>
      <c r="R5" s="32"/>
      <c r="S5" s="32"/>
    </row>
    <row r="6" spans="1:19" ht="12.75" customHeight="1">
      <c r="A6" s="241"/>
      <c r="B6" s="242"/>
      <c r="C6" s="243"/>
      <c r="D6" s="168" t="s">
        <v>1288</v>
      </c>
      <c r="E6" s="244"/>
      <c r="F6" s="237"/>
      <c r="G6" s="237"/>
      <c r="H6" s="237"/>
      <c r="Q6" s="32"/>
      <c r="R6" s="32"/>
      <c r="S6" s="32"/>
    </row>
    <row r="7" spans="1:19" ht="3.75" customHeight="1">
      <c r="A7" s="237"/>
      <c r="C7" s="29"/>
      <c r="D7" s="29"/>
      <c r="F7" s="237"/>
      <c r="G7" s="237"/>
      <c r="H7" s="237"/>
      <c r="Q7" s="32"/>
      <c r="R7" s="32"/>
      <c r="S7" s="32"/>
    </row>
    <row r="8" spans="1:19" s="181" customFormat="1" ht="12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215" t="s">
        <v>85</v>
      </c>
      <c r="P8" s="232"/>
      <c r="Q8" s="32"/>
      <c r="R8" s="32"/>
      <c r="S8" s="32"/>
    </row>
    <row r="9" spans="1:16" s="256" customFormat="1" ht="16.5" customHeight="1">
      <c r="A9" s="320">
        <v>1</v>
      </c>
      <c r="B9" s="252">
        <v>85</v>
      </c>
      <c r="C9" s="253" t="s">
        <v>177</v>
      </c>
      <c r="D9" s="254" t="s">
        <v>1085</v>
      </c>
      <c r="E9" s="218" t="s">
        <v>1343</v>
      </c>
      <c r="F9" s="110" t="s">
        <v>54</v>
      </c>
      <c r="G9" s="110" t="s">
        <v>151</v>
      </c>
      <c r="H9" s="155" t="s">
        <v>90</v>
      </c>
      <c r="I9" s="56">
        <f>IF(ISBLANK(L9),"",TRUNC(17.22*(L9-15.4)^2))</f>
        <v>1102</v>
      </c>
      <c r="J9" s="139">
        <v>7.43</v>
      </c>
      <c r="K9" s="108">
        <v>0.175</v>
      </c>
      <c r="L9" s="136">
        <v>7.4</v>
      </c>
      <c r="M9" s="108">
        <v>0.168</v>
      </c>
      <c r="N9" s="137" t="str">
        <f>IF(ISBLANK(L9),"",IF(L9&gt;9.04,"",IF(L9&lt;=7.25,"TSM",IF(L9&lt;=7.45,"SM",IF(L9&lt;=7.7,"KSM",IF(L9&lt;=8,"I A",IF(L9&lt;=8.44,"II A",IF(L9&lt;=9.04,"III A"))))))))</f>
        <v>SM</v>
      </c>
      <c r="O9" s="110" t="s">
        <v>295</v>
      </c>
      <c r="P9" s="284">
        <v>7.37</v>
      </c>
    </row>
    <row r="10" spans="1:16" s="256" customFormat="1" ht="16.5" customHeight="1">
      <c r="A10" s="320">
        <v>2</v>
      </c>
      <c r="B10" s="252">
        <v>146</v>
      </c>
      <c r="C10" s="253" t="s">
        <v>1104</v>
      </c>
      <c r="D10" s="254" t="s">
        <v>1105</v>
      </c>
      <c r="E10" s="218" t="s">
        <v>1106</v>
      </c>
      <c r="F10" s="110" t="s">
        <v>162</v>
      </c>
      <c r="G10" s="110"/>
      <c r="H10" s="155"/>
      <c r="I10" s="56" t="s">
        <v>163</v>
      </c>
      <c r="J10" s="136">
        <v>7.64</v>
      </c>
      <c r="K10" s="108">
        <v>0.216</v>
      </c>
      <c r="L10" s="139">
        <v>7.65</v>
      </c>
      <c r="M10" s="108">
        <v>0.219</v>
      </c>
      <c r="N10" s="137" t="str">
        <f>IF(ISBLANK(J10),"",IF(J10&gt;9.04,"",IF(J10&lt;=7.25,"TSM",IF(J10&lt;=7.45,"SM",IF(J10&lt;=7.7,"KSM",IF(J10&lt;=8,"I A",IF(J10&lt;=8.44,"II A",IF(J10&lt;=9.04,"III A"))))))))</f>
        <v>KSM</v>
      </c>
      <c r="O10" s="110" t="s">
        <v>1107</v>
      </c>
      <c r="P10" s="284">
        <v>7.69</v>
      </c>
    </row>
    <row r="11" spans="1:16" s="256" customFormat="1" ht="16.5" customHeight="1">
      <c r="A11" s="320">
        <v>3</v>
      </c>
      <c r="B11" s="252">
        <v>75</v>
      </c>
      <c r="C11" s="253" t="s">
        <v>396</v>
      </c>
      <c r="D11" s="254" t="s">
        <v>1102</v>
      </c>
      <c r="E11" s="218" t="s">
        <v>1103</v>
      </c>
      <c r="F11" s="110" t="s">
        <v>333</v>
      </c>
      <c r="G11" s="110" t="s">
        <v>122</v>
      </c>
      <c r="H11" s="155"/>
      <c r="I11" s="56">
        <f>IF(ISBLANK(J11),"",TRUNC(17.22*(J11-15.4)^2))</f>
        <v>981</v>
      </c>
      <c r="J11" s="136">
        <v>7.85</v>
      </c>
      <c r="K11" s="108">
        <v>0.163</v>
      </c>
      <c r="L11" s="139">
        <v>7.85</v>
      </c>
      <c r="M11" s="108">
        <v>0.113</v>
      </c>
      <c r="N11" s="137" t="str">
        <f>IF(ISBLANK(J11),"",IF(J11&gt;9.04,"",IF(J11&lt;=7.25,"TSM",IF(J11&lt;=7.45,"SM",IF(J11&lt;=7.7,"KSM",IF(J11&lt;=8,"I A",IF(J11&lt;=8.44,"II A",IF(J11&lt;=9.04,"III A"))))))))</f>
        <v>I A</v>
      </c>
      <c r="O11" s="110" t="s">
        <v>324</v>
      </c>
      <c r="P11" s="284">
        <v>7.91</v>
      </c>
    </row>
    <row r="12" spans="1:16" s="256" customFormat="1" ht="16.5" customHeight="1">
      <c r="A12" s="320">
        <v>4</v>
      </c>
      <c r="B12" s="252">
        <v>79</v>
      </c>
      <c r="C12" s="253" t="s">
        <v>166</v>
      </c>
      <c r="D12" s="254" t="s">
        <v>167</v>
      </c>
      <c r="E12" s="218" t="s">
        <v>168</v>
      </c>
      <c r="F12" s="110" t="s">
        <v>54</v>
      </c>
      <c r="G12" s="110" t="s">
        <v>151</v>
      </c>
      <c r="H12" s="155" t="s">
        <v>169</v>
      </c>
      <c r="I12" s="56">
        <f>IF(ISBLANK(J12),"",TRUNC(17.22*(J12-15.4)^2))</f>
        <v>978</v>
      </c>
      <c r="J12" s="136">
        <v>7.86</v>
      </c>
      <c r="K12" s="108">
        <v>0.179</v>
      </c>
      <c r="L12" s="139">
        <v>7.87</v>
      </c>
      <c r="M12" s="108">
        <v>0.28</v>
      </c>
      <c r="N12" s="137" t="str">
        <f>IF(ISBLANK(J12),"",IF(J12&gt;9.04,"",IF(J12&lt;=7.25,"TSM",IF(J12&lt;=7.45,"SM",IF(J12&lt;=7.7,"KSM",IF(J12&lt;=8,"I A",IF(J12&lt;=8.44,"II A",IF(J12&lt;=9.04,"III A"))))))))</f>
        <v>I A</v>
      </c>
      <c r="O12" s="110" t="s">
        <v>170</v>
      </c>
      <c r="P12" s="284">
        <v>7.87</v>
      </c>
    </row>
    <row r="13" spans="1:17" s="256" customFormat="1" ht="16.5" customHeight="1">
      <c r="A13" s="320">
        <v>5</v>
      </c>
      <c r="B13" s="252">
        <v>65</v>
      </c>
      <c r="C13" s="253" t="s">
        <v>1093</v>
      </c>
      <c r="D13" s="254" t="s">
        <v>1094</v>
      </c>
      <c r="E13" s="218" t="s">
        <v>1095</v>
      </c>
      <c r="F13" s="110" t="s">
        <v>46</v>
      </c>
      <c r="G13" s="110"/>
      <c r="H13" s="155" t="s">
        <v>95</v>
      </c>
      <c r="I13" s="56">
        <f>IF(ISBLANK(J13),"",TRUNC(17.22*(J13-15.4)^2))</f>
        <v>992</v>
      </c>
      <c r="J13" s="136">
        <v>7.81</v>
      </c>
      <c r="K13" s="108">
        <v>0.194</v>
      </c>
      <c r="L13" s="139">
        <v>7.88</v>
      </c>
      <c r="M13" s="108">
        <v>0.211</v>
      </c>
      <c r="N13" s="137" t="str">
        <f>IF(ISBLANK(J13),"",IF(J13&gt;9.04,"",IF(J13&lt;=7.25,"TSM",IF(J13&lt;=7.45,"SM",IF(J13&lt;=7.7,"KSM",IF(J13&lt;=8,"I A",IF(J13&lt;=8.44,"II A",IF(J13&lt;=9.04,"III A"))))))))</f>
        <v>I A</v>
      </c>
      <c r="O13" s="110" t="s">
        <v>119</v>
      </c>
      <c r="P13" s="284">
        <v>7.83</v>
      </c>
      <c r="Q13" s="256">
        <v>7.8744</v>
      </c>
    </row>
    <row r="14" spans="1:17" s="256" customFormat="1" ht="16.5" customHeight="1">
      <c r="A14" s="320">
        <v>6</v>
      </c>
      <c r="B14" s="252">
        <v>99</v>
      </c>
      <c r="C14" s="253" t="s">
        <v>1068</v>
      </c>
      <c r="D14" s="254" t="s">
        <v>1069</v>
      </c>
      <c r="E14" s="218" t="s">
        <v>1070</v>
      </c>
      <c r="F14" s="110" t="s">
        <v>2</v>
      </c>
      <c r="G14" s="110" t="s">
        <v>122</v>
      </c>
      <c r="H14" s="155" t="s">
        <v>315</v>
      </c>
      <c r="I14" s="56">
        <f>IF(ISBLANK(J14),"",TRUNC(17.22*(J14-15.4)^2))</f>
        <v>986</v>
      </c>
      <c r="J14" s="136">
        <v>7.83</v>
      </c>
      <c r="K14" s="108">
        <v>0.543</v>
      </c>
      <c r="L14" s="139">
        <v>7.88</v>
      </c>
      <c r="M14" s="108">
        <v>0.186</v>
      </c>
      <c r="N14" s="137" t="str">
        <f>IF(ISBLANK(J14),"",IF(J14&gt;9.04,"",IF(J14&lt;=7.25,"TSM",IF(J14&lt;=7.45,"SM",IF(J14&lt;=7.7,"KSM",IF(J14&lt;=8,"I A",IF(J14&lt;=8.44,"II A",IF(J14&lt;=9.04,"III A"))))))))</f>
        <v>I A</v>
      </c>
      <c r="O14" s="110" t="s">
        <v>124</v>
      </c>
      <c r="P14" s="284">
        <v>7.77</v>
      </c>
      <c r="Q14" s="256">
        <v>7.8788</v>
      </c>
    </row>
    <row r="15" spans="3:19" ht="6.75" customHeight="1">
      <c r="C15" s="29"/>
      <c r="D15" s="29"/>
      <c r="F15" s="237"/>
      <c r="G15" s="237"/>
      <c r="H15" s="237"/>
      <c r="Q15" s="32"/>
      <c r="R15" s="32"/>
      <c r="S15" s="32"/>
    </row>
    <row r="16" spans="1:19" ht="12.75" customHeight="1">
      <c r="A16" s="241"/>
      <c r="B16" s="242"/>
      <c r="C16" s="243"/>
      <c r="D16" s="168" t="s">
        <v>1289</v>
      </c>
      <c r="E16" s="244"/>
      <c r="F16" s="237"/>
      <c r="G16" s="237"/>
      <c r="H16" s="237"/>
      <c r="Q16" s="32"/>
      <c r="R16" s="32"/>
      <c r="S16" s="32"/>
    </row>
    <row r="17" spans="1:19" ht="3.75" customHeight="1">
      <c r="A17" s="237"/>
      <c r="C17" s="29"/>
      <c r="D17" s="29"/>
      <c r="F17" s="237"/>
      <c r="G17" s="237"/>
      <c r="H17" s="237"/>
      <c r="Q17" s="32"/>
      <c r="R17" s="32"/>
      <c r="S17" s="32"/>
    </row>
    <row r="18" spans="1:19" s="181" customFormat="1" ht="12" customHeight="1">
      <c r="A18" s="245" t="s">
        <v>68</v>
      </c>
      <c r="B18" s="246" t="s">
        <v>69</v>
      </c>
      <c r="C18" s="247" t="s">
        <v>70</v>
      </c>
      <c r="D18" s="248" t="s">
        <v>71</v>
      </c>
      <c r="E18" s="169" t="s">
        <v>72</v>
      </c>
      <c r="F18" s="249" t="s">
        <v>73</v>
      </c>
      <c r="G18" s="250" t="s">
        <v>74</v>
      </c>
      <c r="H18" s="249" t="s">
        <v>75</v>
      </c>
      <c r="I18" s="132" t="s">
        <v>76</v>
      </c>
      <c r="J18" s="133" t="s">
        <v>127</v>
      </c>
      <c r="K18" s="134" t="s">
        <v>128</v>
      </c>
      <c r="L18" s="133" t="s">
        <v>129</v>
      </c>
      <c r="M18" s="134" t="s">
        <v>128</v>
      </c>
      <c r="N18" s="133" t="s">
        <v>130</v>
      </c>
      <c r="O18" s="215" t="s">
        <v>85</v>
      </c>
      <c r="P18" s="232"/>
      <c r="Q18" s="32"/>
      <c r="R18" s="32"/>
      <c r="S18" s="32"/>
    </row>
    <row r="19" spans="1:16" s="256" customFormat="1" ht="16.5" customHeight="1">
      <c r="A19" s="320">
        <v>1</v>
      </c>
      <c r="B19" s="252">
        <v>137</v>
      </c>
      <c r="C19" s="253" t="s">
        <v>196</v>
      </c>
      <c r="D19" s="254" t="s">
        <v>1096</v>
      </c>
      <c r="E19" s="218" t="s">
        <v>1097</v>
      </c>
      <c r="F19" s="110" t="s">
        <v>2</v>
      </c>
      <c r="G19" s="110" t="s">
        <v>122</v>
      </c>
      <c r="H19" s="155" t="s">
        <v>123</v>
      </c>
      <c r="I19" s="56">
        <f>IF(ISBLANK(L19),"",TRUNC(17.22*(L19-15.4)^2))</f>
        <v>971</v>
      </c>
      <c r="J19" s="139">
        <v>7.95</v>
      </c>
      <c r="K19" s="108">
        <v>0.163</v>
      </c>
      <c r="L19" s="136">
        <v>7.89</v>
      </c>
      <c r="M19" s="108">
        <v>0.176</v>
      </c>
      <c r="N19" s="137" t="str">
        <f>IF(ISBLANK(L19),"",IF(L19&gt;9.04,"",IF(L19&lt;=7.25,"TSM",IF(L19&lt;=7.45,"SM",IF(L19&lt;=7.7,"KSM",IF(L19&lt;=8,"I A",IF(L19&lt;=8.44,"II A",IF(L19&lt;=9.04,"III A"))))))))</f>
        <v>I A</v>
      </c>
      <c r="O19" s="110" t="s">
        <v>180</v>
      </c>
      <c r="P19" s="284">
        <v>7.85</v>
      </c>
    </row>
    <row r="20" spans="1:16" s="256" customFormat="1" ht="16.5" customHeight="1">
      <c r="A20" s="320">
        <v>2</v>
      </c>
      <c r="B20" s="252">
        <v>149</v>
      </c>
      <c r="C20" s="253" t="s">
        <v>1071</v>
      </c>
      <c r="D20" s="254" t="s">
        <v>1072</v>
      </c>
      <c r="E20" s="218" t="s">
        <v>1073</v>
      </c>
      <c r="F20" s="110" t="s">
        <v>162</v>
      </c>
      <c r="G20" s="110"/>
      <c r="H20" s="155" t="s">
        <v>259</v>
      </c>
      <c r="I20" s="56" t="s">
        <v>163</v>
      </c>
      <c r="J20" s="136">
        <v>7.89</v>
      </c>
      <c r="K20" s="108">
        <v>0.177</v>
      </c>
      <c r="L20" s="139">
        <v>7.91</v>
      </c>
      <c r="M20" s="108">
        <v>0.157</v>
      </c>
      <c r="N20" s="137" t="str">
        <f>IF(ISBLANK(J20),"",IF(J20&gt;9.04,"",IF(J20&lt;=7.25,"TSM",IF(J20&lt;=7.45,"SM",IF(J20&lt;=7.7,"KSM",IF(J20&lt;=8,"I A",IF(J20&lt;=8.44,"II A",IF(J20&lt;=9.04,"III A"))))))))</f>
        <v>I A</v>
      </c>
      <c r="O20" s="110" t="s">
        <v>260</v>
      </c>
      <c r="P20" s="284">
        <v>7.86</v>
      </c>
    </row>
    <row r="21" spans="1:16" s="256" customFormat="1" ht="16.5" customHeight="1">
      <c r="A21" s="320">
        <v>3</v>
      </c>
      <c r="B21" s="252">
        <v>64</v>
      </c>
      <c r="C21" s="253" t="s">
        <v>1081</v>
      </c>
      <c r="D21" s="254" t="s">
        <v>1082</v>
      </c>
      <c r="E21" s="218" t="s">
        <v>1083</v>
      </c>
      <c r="F21" s="110" t="s">
        <v>657</v>
      </c>
      <c r="G21" s="110" t="s">
        <v>383</v>
      </c>
      <c r="H21" s="155" t="s">
        <v>95</v>
      </c>
      <c r="I21" s="56">
        <f>IF(ISBLANK(L21),"",TRUNC(17.22*(L21-15.4)^2))</f>
        <v>963</v>
      </c>
      <c r="J21" s="139">
        <v>7.97</v>
      </c>
      <c r="K21" s="108" t="s">
        <v>145</v>
      </c>
      <c r="L21" s="136">
        <v>7.92</v>
      </c>
      <c r="M21" s="108">
        <v>0.236</v>
      </c>
      <c r="N21" s="137" t="str">
        <f>IF(ISBLANK(L21),"",IF(L21&gt;9.04,"",IF(L21&lt;=7.25,"TSM",IF(L21&lt;=7.45,"SM",IF(L21&lt;=7.7,"KSM",IF(L21&lt;=8,"I A",IF(L21&lt;=8.44,"II A",IF(L21&lt;=9.04,"III A"))))))))</f>
        <v>I A</v>
      </c>
      <c r="O21" s="110" t="s">
        <v>1084</v>
      </c>
      <c r="P21" s="284">
        <v>7.9</v>
      </c>
    </row>
    <row r="22" spans="1:16" s="256" customFormat="1" ht="16.5" customHeight="1">
      <c r="A22" s="320">
        <v>4</v>
      </c>
      <c r="B22" s="252">
        <v>95</v>
      </c>
      <c r="C22" s="253" t="s">
        <v>864</v>
      </c>
      <c r="D22" s="254" t="s">
        <v>1086</v>
      </c>
      <c r="E22" s="218" t="s">
        <v>1087</v>
      </c>
      <c r="F22" s="110" t="s">
        <v>520</v>
      </c>
      <c r="G22" s="110" t="s">
        <v>174</v>
      </c>
      <c r="H22" s="155" t="s">
        <v>194</v>
      </c>
      <c r="I22" s="56">
        <f>IF(ISBLANK(J22),"",TRUNC(17.22*(J22-15.4)^2))</f>
        <v>968</v>
      </c>
      <c r="J22" s="136">
        <v>7.9</v>
      </c>
      <c r="K22" s="108">
        <v>0.17</v>
      </c>
      <c r="L22" s="139">
        <v>7.96</v>
      </c>
      <c r="M22" s="108">
        <v>0.503</v>
      </c>
      <c r="N22" s="137" t="str">
        <f>IF(ISBLANK(J22),"",IF(J22&gt;9.04,"",IF(J22&lt;=7.25,"TSM",IF(J22&lt;=7.45,"SM",IF(J22&lt;=7.7,"KSM",IF(J22&lt;=8,"I A",IF(J22&lt;=8.44,"II A",IF(J22&lt;=9.04,"III A"))))))))</f>
        <v>I A</v>
      </c>
      <c r="O22" s="110" t="s">
        <v>524</v>
      </c>
      <c r="P22" s="284">
        <v>7.88</v>
      </c>
    </row>
    <row r="23" spans="1:16" s="256" customFormat="1" ht="16.5" customHeight="1">
      <c r="A23" s="320">
        <v>5</v>
      </c>
      <c r="B23" s="252">
        <v>129</v>
      </c>
      <c r="C23" s="253" t="s">
        <v>1090</v>
      </c>
      <c r="D23" s="254" t="s">
        <v>1091</v>
      </c>
      <c r="E23" s="218" t="s">
        <v>1092</v>
      </c>
      <c r="F23" s="110" t="s">
        <v>333</v>
      </c>
      <c r="G23" s="110" t="s">
        <v>122</v>
      </c>
      <c r="H23" s="155" t="s">
        <v>355</v>
      </c>
      <c r="I23" s="56">
        <f>IF(ISBLANK(J23),"",TRUNC(17.22*(J23-15.4)^2))</f>
        <v>930</v>
      </c>
      <c r="J23" s="136">
        <v>8.05</v>
      </c>
      <c r="K23" s="108">
        <v>0.316</v>
      </c>
      <c r="L23" s="139">
        <v>8.06</v>
      </c>
      <c r="M23" s="108">
        <v>0.311</v>
      </c>
      <c r="N23" s="137" t="str">
        <f>IF(ISBLANK(J23),"",IF(J23&gt;9.04,"",IF(J23&lt;=7.25,"TSM",IF(J23&lt;=7.45,"SM",IF(J23&lt;=7.7,"KSM",IF(J23&lt;=8,"I A",IF(J23&lt;=8.44,"II A",IF(J23&lt;=9.04,"III A"))))))))</f>
        <v>II A</v>
      </c>
      <c r="O23" s="110" t="s">
        <v>434</v>
      </c>
      <c r="P23" s="284">
        <v>7.96</v>
      </c>
    </row>
    <row r="24" spans="1:16" s="256" customFormat="1" ht="16.5" customHeight="1">
      <c r="A24" s="320">
        <v>6</v>
      </c>
      <c r="B24" s="252">
        <v>144</v>
      </c>
      <c r="C24" s="253" t="s">
        <v>1078</v>
      </c>
      <c r="D24" s="254" t="s">
        <v>1079</v>
      </c>
      <c r="E24" s="218" t="s">
        <v>1080</v>
      </c>
      <c r="F24" s="110" t="s">
        <v>43</v>
      </c>
      <c r="G24" s="110"/>
      <c r="H24" s="155" t="s">
        <v>144</v>
      </c>
      <c r="I24" s="56">
        <f>IF(ISBLANK(J24),"",TRUNC(17.22*(J24-15.4)^2))</f>
        <v>932</v>
      </c>
      <c r="J24" s="136">
        <v>8.04</v>
      </c>
      <c r="K24" s="108">
        <v>0.142</v>
      </c>
      <c r="L24" s="139">
        <v>8.16</v>
      </c>
      <c r="M24" s="108">
        <v>0.211</v>
      </c>
      <c r="N24" s="137" t="str">
        <f>IF(ISBLANK(J24),"",IF(J24&gt;9.04,"",IF(J24&lt;=7.25,"TSM",IF(J24&lt;=7.45,"SM",IF(J24&lt;=7.7,"KSM",IF(J24&lt;=8,"I A",IF(J24&lt;=8.44,"II A",IF(J24&lt;=9.04,"III A"))))))))</f>
        <v>II A</v>
      </c>
      <c r="O24" s="110" t="s">
        <v>184</v>
      </c>
      <c r="P24" s="284">
        <v>8.14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F1">
      <selection activeCell="D38" sqref="D38"/>
    </sheetView>
  </sheetViews>
  <sheetFormatPr defaultColWidth="12.140625" defaultRowHeight="12.75"/>
  <cols>
    <col min="1" max="1" width="4.7109375" style="236" customWidth="1"/>
    <col min="2" max="2" width="4.421875" style="29" customWidth="1"/>
    <col min="3" max="3" width="9.140625" style="214" customWidth="1"/>
    <col min="4" max="4" width="14.8515625" style="214" customWidth="1"/>
    <col min="5" max="5" width="9.421875" style="29" customWidth="1"/>
    <col min="6" max="6" width="15.57421875" style="236" customWidth="1"/>
    <col min="7" max="7" width="9.28125" style="236" customWidth="1"/>
    <col min="8" max="8" width="14.140625" style="236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5.140625" style="30" customWidth="1"/>
    <col min="16" max="16" width="4.421875" style="232" hidden="1" customWidth="1"/>
    <col min="17" max="17" width="7.28125" style="258" hidden="1" customWidth="1"/>
    <col min="18" max="18" width="17.00390625" style="258" customWidth="1"/>
    <col min="19" max="19" width="23.57421875" style="233" customWidth="1"/>
    <col min="20" max="20" width="15.57421875" style="233" customWidth="1"/>
    <col min="21" max="21" width="13.00390625" style="233" customWidth="1"/>
    <col min="22" max="22" width="50.28125" style="181" customWidth="1"/>
    <col min="23" max="16384" width="12.140625" style="233" customWidth="1"/>
  </cols>
  <sheetData>
    <row r="1" spans="1:19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3"/>
      <c r="M1" s="73"/>
      <c r="N1" s="73"/>
      <c r="O1" s="74"/>
      <c r="Q1" s="32"/>
      <c r="R1" s="32"/>
      <c r="S1" s="32"/>
    </row>
    <row r="2" spans="1:19" ht="16.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3"/>
      <c r="M2" s="73"/>
      <c r="N2" s="73"/>
      <c r="O2" s="74"/>
      <c r="Q2" s="32"/>
      <c r="R2" s="32"/>
      <c r="S2" s="32"/>
    </row>
    <row r="3" spans="3:19" ht="2.25" customHeight="1">
      <c r="C3" s="29"/>
      <c r="D3" s="29"/>
      <c r="F3" s="237"/>
      <c r="G3" s="237"/>
      <c r="H3" s="237"/>
      <c r="Q3" s="32"/>
      <c r="R3" s="32"/>
      <c r="S3" s="32"/>
    </row>
    <row r="4" spans="1:19" ht="15.75" customHeight="1">
      <c r="A4" s="238" t="s">
        <v>1057</v>
      </c>
      <c r="B4" s="239"/>
      <c r="C4" s="29"/>
      <c r="D4" s="29"/>
      <c r="F4" s="240"/>
      <c r="G4" s="237"/>
      <c r="H4" s="237"/>
      <c r="Q4" s="32"/>
      <c r="R4" s="32"/>
      <c r="S4" s="32"/>
    </row>
    <row r="5" spans="3:19" ht="6.75" customHeight="1">
      <c r="C5" s="29"/>
      <c r="D5" s="29"/>
      <c r="F5" s="237"/>
      <c r="G5" s="237"/>
      <c r="H5" s="237"/>
      <c r="Q5" s="32"/>
      <c r="R5" s="32"/>
      <c r="S5" s="32"/>
    </row>
    <row r="6" spans="1:19" ht="12.75" customHeight="1">
      <c r="A6" s="241"/>
      <c r="B6" s="242"/>
      <c r="C6" s="243"/>
      <c r="D6" s="168" t="s">
        <v>1288</v>
      </c>
      <c r="E6" s="244"/>
      <c r="F6" s="237"/>
      <c r="G6" s="237"/>
      <c r="H6" s="237"/>
      <c r="Q6" s="32"/>
      <c r="R6" s="32"/>
      <c r="S6" s="32"/>
    </row>
    <row r="7" spans="1:19" ht="3.75" customHeight="1">
      <c r="A7" s="237"/>
      <c r="C7" s="29"/>
      <c r="D7" s="29"/>
      <c r="F7" s="237"/>
      <c r="G7" s="237"/>
      <c r="H7" s="237"/>
      <c r="Q7" s="32"/>
      <c r="R7" s="32"/>
      <c r="S7" s="32"/>
    </row>
    <row r="8" spans="1:19" s="181" customFormat="1" ht="12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215" t="s">
        <v>85</v>
      </c>
      <c r="P8" s="232"/>
      <c r="Q8" s="32"/>
      <c r="R8" s="32"/>
      <c r="S8" s="32"/>
    </row>
    <row r="9" spans="1:16" s="256" customFormat="1" ht="16.5" customHeight="1">
      <c r="A9" s="320">
        <v>1</v>
      </c>
      <c r="B9" s="252">
        <v>85</v>
      </c>
      <c r="C9" s="253" t="s">
        <v>177</v>
      </c>
      <c r="D9" s="254" t="s">
        <v>1085</v>
      </c>
      <c r="E9" s="218" t="s">
        <v>1343</v>
      </c>
      <c r="F9" s="110" t="s">
        <v>54</v>
      </c>
      <c r="G9" s="110" t="s">
        <v>151</v>
      </c>
      <c r="H9" s="155" t="s">
        <v>90</v>
      </c>
      <c r="I9" s="56">
        <f>IF(ISBLANK(L9),"",TRUNC(17.22*(L9-15.4)^2))</f>
        <v>1102</v>
      </c>
      <c r="J9" s="139">
        <v>7.43</v>
      </c>
      <c r="K9" s="108">
        <v>0.175</v>
      </c>
      <c r="L9" s="136">
        <v>7.4</v>
      </c>
      <c r="M9" s="108">
        <v>0.168</v>
      </c>
      <c r="N9" s="137" t="str">
        <f>IF(ISBLANK(L9),"",IF(L9&gt;9.04,"",IF(L9&lt;=7.25,"TSM",IF(L9&lt;=7.45,"SM",IF(L9&lt;=7.7,"KSM",IF(L9&lt;=8,"I A",IF(L9&lt;=8.44,"II A",IF(L9&lt;=9.04,"III A"))))))))</f>
        <v>SM</v>
      </c>
      <c r="O9" s="110" t="s">
        <v>295</v>
      </c>
      <c r="P9" s="284">
        <v>7.37</v>
      </c>
    </row>
    <row r="10" spans="1:16" s="256" customFormat="1" ht="16.5" customHeight="1">
      <c r="A10" s="320">
        <v>2</v>
      </c>
      <c r="B10" s="252">
        <v>146</v>
      </c>
      <c r="C10" s="253" t="s">
        <v>1104</v>
      </c>
      <c r="D10" s="254" t="s">
        <v>1105</v>
      </c>
      <c r="E10" s="218" t="s">
        <v>1106</v>
      </c>
      <c r="F10" s="110" t="s">
        <v>162</v>
      </c>
      <c r="G10" s="110"/>
      <c r="H10" s="155"/>
      <c r="I10" s="56" t="s">
        <v>163</v>
      </c>
      <c r="J10" s="136">
        <v>7.64</v>
      </c>
      <c r="K10" s="108">
        <v>0.216</v>
      </c>
      <c r="L10" s="139">
        <v>7.65</v>
      </c>
      <c r="M10" s="108">
        <v>0.219</v>
      </c>
      <c r="N10" s="137" t="str">
        <f>IF(ISBLANK(J10),"",IF(J10&gt;9.04,"",IF(J10&lt;=7.25,"TSM",IF(J10&lt;=7.45,"SM",IF(J10&lt;=7.7,"KSM",IF(J10&lt;=8,"I A",IF(J10&lt;=8.44,"II A",IF(J10&lt;=9.04,"III A"))))))))</f>
        <v>KSM</v>
      </c>
      <c r="O10" s="110" t="s">
        <v>1107</v>
      </c>
      <c r="P10" s="284">
        <v>7.69</v>
      </c>
    </row>
    <row r="11" spans="1:16" s="256" customFormat="1" ht="16.5" customHeight="1">
      <c r="A11" s="320">
        <v>3</v>
      </c>
      <c r="B11" s="252">
        <v>75</v>
      </c>
      <c r="C11" s="253" t="s">
        <v>396</v>
      </c>
      <c r="D11" s="254" t="s">
        <v>1102</v>
      </c>
      <c r="E11" s="218" t="s">
        <v>1103</v>
      </c>
      <c r="F11" s="110" t="s">
        <v>333</v>
      </c>
      <c r="G11" s="110" t="s">
        <v>122</v>
      </c>
      <c r="H11" s="155"/>
      <c r="I11" s="56">
        <f>IF(ISBLANK(J11),"",TRUNC(17.22*(J11-15.4)^2))</f>
        <v>981</v>
      </c>
      <c r="J11" s="136">
        <v>7.85</v>
      </c>
      <c r="K11" s="108">
        <v>0.163</v>
      </c>
      <c r="L11" s="139">
        <v>7.85</v>
      </c>
      <c r="M11" s="108">
        <v>0.113</v>
      </c>
      <c r="N11" s="137" t="str">
        <f>IF(ISBLANK(J11),"",IF(J11&gt;9.04,"",IF(J11&lt;=7.25,"TSM",IF(J11&lt;=7.45,"SM",IF(J11&lt;=7.7,"KSM",IF(J11&lt;=8,"I A",IF(J11&lt;=8.44,"II A",IF(J11&lt;=9.04,"III A"))))))))</f>
        <v>I A</v>
      </c>
      <c r="O11" s="110" t="s">
        <v>324</v>
      </c>
      <c r="P11" s="284">
        <v>7.91</v>
      </c>
    </row>
    <row r="12" spans="1:16" s="256" customFormat="1" ht="16.5" customHeight="1">
      <c r="A12" s="320">
        <v>4</v>
      </c>
      <c r="B12" s="252">
        <v>79</v>
      </c>
      <c r="C12" s="253" t="s">
        <v>166</v>
      </c>
      <c r="D12" s="254" t="s">
        <v>167</v>
      </c>
      <c r="E12" s="218" t="s">
        <v>168</v>
      </c>
      <c r="F12" s="110" t="s">
        <v>54</v>
      </c>
      <c r="G12" s="110" t="s">
        <v>151</v>
      </c>
      <c r="H12" s="155" t="s">
        <v>169</v>
      </c>
      <c r="I12" s="56">
        <f>IF(ISBLANK(J12),"",TRUNC(17.22*(J12-15.4)^2))</f>
        <v>978</v>
      </c>
      <c r="J12" s="136">
        <v>7.86</v>
      </c>
      <c r="K12" s="108">
        <v>0.179</v>
      </c>
      <c r="L12" s="139">
        <v>7.87</v>
      </c>
      <c r="M12" s="108">
        <v>0.28</v>
      </c>
      <c r="N12" s="137" t="str">
        <f>IF(ISBLANK(J12),"",IF(J12&gt;9.04,"",IF(J12&lt;=7.25,"TSM",IF(J12&lt;=7.45,"SM",IF(J12&lt;=7.7,"KSM",IF(J12&lt;=8,"I A",IF(J12&lt;=8.44,"II A",IF(J12&lt;=9.04,"III A"))))))))</f>
        <v>I A</v>
      </c>
      <c r="O12" s="110" t="s">
        <v>170</v>
      </c>
      <c r="P12" s="284">
        <v>7.87</v>
      </c>
    </row>
    <row r="13" spans="1:17" s="256" customFormat="1" ht="16.5" customHeight="1">
      <c r="A13" s="320">
        <v>5</v>
      </c>
      <c r="B13" s="252">
        <v>65</v>
      </c>
      <c r="C13" s="253" t="s">
        <v>1093</v>
      </c>
      <c r="D13" s="254" t="s">
        <v>1094</v>
      </c>
      <c r="E13" s="218" t="s">
        <v>1095</v>
      </c>
      <c r="F13" s="110" t="s">
        <v>46</v>
      </c>
      <c r="G13" s="110"/>
      <c r="H13" s="155" t="s">
        <v>95</v>
      </c>
      <c r="I13" s="56">
        <f>IF(ISBLANK(J13),"",TRUNC(17.22*(J13-15.4)^2))</f>
        <v>992</v>
      </c>
      <c r="J13" s="136">
        <v>7.81</v>
      </c>
      <c r="K13" s="108">
        <v>0.194</v>
      </c>
      <c r="L13" s="139">
        <v>7.88</v>
      </c>
      <c r="M13" s="108">
        <v>0.211</v>
      </c>
      <c r="N13" s="137" t="str">
        <f>IF(ISBLANK(J13),"",IF(J13&gt;9.04,"",IF(J13&lt;=7.25,"TSM",IF(J13&lt;=7.45,"SM",IF(J13&lt;=7.7,"KSM",IF(J13&lt;=8,"I A",IF(J13&lt;=8.44,"II A",IF(J13&lt;=9.04,"III A"))))))))</f>
        <v>I A</v>
      </c>
      <c r="O13" s="110" t="s">
        <v>119</v>
      </c>
      <c r="P13" s="284">
        <v>7.83</v>
      </c>
      <c r="Q13" s="256">
        <v>7.8744</v>
      </c>
    </row>
    <row r="14" spans="1:17" s="256" customFormat="1" ht="16.5" customHeight="1">
      <c r="A14" s="320">
        <v>6</v>
      </c>
      <c r="B14" s="252">
        <v>99</v>
      </c>
      <c r="C14" s="253" t="s">
        <v>1068</v>
      </c>
      <c r="D14" s="254" t="s">
        <v>1069</v>
      </c>
      <c r="E14" s="218" t="s">
        <v>1070</v>
      </c>
      <c r="F14" s="110" t="s">
        <v>2</v>
      </c>
      <c r="G14" s="110" t="s">
        <v>122</v>
      </c>
      <c r="H14" s="155" t="s">
        <v>315</v>
      </c>
      <c r="I14" s="56">
        <f>IF(ISBLANK(J14),"",TRUNC(17.22*(J14-15.4)^2))</f>
        <v>986</v>
      </c>
      <c r="J14" s="136">
        <v>7.83</v>
      </c>
      <c r="K14" s="108">
        <v>0.543</v>
      </c>
      <c r="L14" s="139">
        <v>7.88</v>
      </c>
      <c r="M14" s="108">
        <v>0.186</v>
      </c>
      <c r="N14" s="137" t="str">
        <f>IF(ISBLANK(J14),"",IF(J14&gt;9.04,"",IF(J14&lt;=7.25,"TSM",IF(J14&lt;=7.45,"SM",IF(J14&lt;=7.7,"KSM",IF(J14&lt;=8,"I A",IF(J14&lt;=8.44,"II A",IF(J14&lt;=9.04,"III A"))))))))</f>
        <v>I A</v>
      </c>
      <c r="O14" s="110" t="s">
        <v>124</v>
      </c>
      <c r="P14" s="284">
        <v>7.77</v>
      </c>
      <c r="Q14" s="256">
        <v>7.8788</v>
      </c>
    </row>
    <row r="15" spans="3:19" ht="6.75" customHeight="1">
      <c r="C15" s="29"/>
      <c r="D15" s="29"/>
      <c r="F15" s="237"/>
      <c r="G15" s="237"/>
      <c r="H15" s="237"/>
      <c r="Q15" s="32"/>
      <c r="R15" s="32"/>
      <c r="S15" s="32"/>
    </row>
    <row r="16" spans="1:19" ht="12.75" customHeight="1">
      <c r="A16" s="241"/>
      <c r="B16" s="242"/>
      <c r="C16" s="243"/>
      <c r="D16" s="168" t="s">
        <v>1289</v>
      </c>
      <c r="E16" s="244"/>
      <c r="F16" s="237"/>
      <c r="G16" s="237"/>
      <c r="H16" s="237"/>
      <c r="Q16" s="32"/>
      <c r="R16" s="32"/>
      <c r="S16" s="32"/>
    </row>
    <row r="17" spans="1:19" ht="3.75" customHeight="1">
      <c r="A17" s="237"/>
      <c r="C17" s="29"/>
      <c r="D17" s="29"/>
      <c r="F17" s="237"/>
      <c r="G17" s="237"/>
      <c r="H17" s="237"/>
      <c r="Q17" s="32"/>
      <c r="R17" s="32"/>
      <c r="S17" s="32"/>
    </row>
    <row r="18" spans="1:19" s="181" customFormat="1" ht="12" customHeight="1">
      <c r="A18" s="245" t="s">
        <v>68</v>
      </c>
      <c r="B18" s="246" t="s">
        <v>69</v>
      </c>
      <c r="C18" s="247" t="s">
        <v>70</v>
      </c>
      <c r="D18" s="248" t="s">
        <v>71</v>
      </c>
      <c r="E18" s="169" t="s">
        <v>72</v>
      </c>
      <c r="F18" s="249" t="s">
        <v>73</v>
      </c>
      <c r="G18" s="250" t="s">
        <v>74</v>
      </c>
      <c r="H18" s="249" t="s">
        <v>75</v>
      </c>
      <c r="I18" s="132" t="s">
        <v>76</v>
      </c>
      <c r="J18" s="133" t="s">
        <v>127</v>
      </c>
      <c r="K18" s="134" t="s">
        <v>128</v>
      </c>
      <c r="L18" s="133" t="s">
        <v>129</v>
      </c>
      <c r="M18" s="134" t="s">
        <v>128</v>
      </c>
      <c r="N18" s="133" t="s">
        <v>130</v>
      </c>
      <c r="O18" s="215" t="s">
        <v>85</v>
      </c>
      <c r="P18" s="232"/>
      <c r="Q18" s="32"/>
      <c r="R18" s="32"/>
      <c r="S18" s="32"/>
    </row>
    <row r="19" spans="1:16" s="256" customFormat="1" ht="16.5" customHeight="1">
      <c r="A19" s="320">
        <v>7</v>
      </c>
      <c r="B19" s="252">
        <v>137</v>
      </c>
      <c r="C19" s="253" t="s">
        <v>196</v>
      </c>
      <c r="D19" s="254" t="s">
        <v>1096</v>
      </c>
      <c r="E19" s="218" t="s">
        <v>1097</v>
      </c>
      <c r="F19" s="110" t="s">
        <v>2</v>
      </c>
      <c r="G19" s="110" t="s">
        <v>122</v>
      </c>
      <c r="H19" s="155" t="s">
        <v>123</v>
      </c>
      <c r="I19" s="56">
        <f>IF(ISBLANK(L19),"",TRUNC(17.22*(L19-15.4)^2))</f>
        <v>971</v>
      </c>
      <c r="J19" s="139">
        <v>7.95</v>
      </c>
      <c r="K19" s="108">
        <v>0.163</v>
      </c>
      <c r="L19" s="136">
        <v>7.89</v>
      </c>
      <c r="M19" s="108">
        <v>0.176</v>
      </c>
      <c r="N19" s="137" t="str">
        <f>IF(ISBLANK(L19),"",IF(L19&gt;9.04,"",IF(L19&lt;=7.25,"TSM",IF(L19&lt;=7.45,"SM",IF(L19&lt;=7.7,"KSM",IF(L19&lt;=8,"I A",IF(L19&lt;=8.44,"II A",IF(L19&lt;=9.04,"III A"))))))))</f>
        <v>I A</v>
      </c>
      <c r="O19" s="110" t="s">
        <v>180</v>
      </c>
      <c r="P19" s="284">
        <v>7.85</v>
      </c>
    </row>
    <row r="20" spans="1:16" s="256" customFormat="1" ht="16.5" customHeight="1">
      <c r="A20" s="320">
        <v>8</v>
      </c>
      <c r="B20" s="252">
        <v>149</v>
      </c>
      <c r="C20" s="253" t="s">
        <v>1071</v>
      </c>
      <c r="D20" s="254" t="s">
        <v>1072</v>
      </c>
      <c r="E20" s="218" t="s">
        <v>1073</v>
      </c>
      <c r="F20" s="110" t="s">
        <v>162</v>
      </c>
      <c r="G20" s="110"/>
      <c r="H20" s="155" t="s">
        <v>259</v>
      </c>
      <c r="I20" s="56" t="s">
        <v>163</v>
      </c>
      <c r="J20" s="136">
        <v>7.89</v>
      </c>
      <c r="K20" s="108">
        <v>0.177</v>
      </c>
      <c r="L20" s="139">
        <v>7.91</v>
      </c>
      <c r="M20" s="108">
        <v>0.157</v>
      </c>
      <c r="N20" s="137" t="str">
        <f>IF(ISBLANK(J20),"",IF(J20&gt;9.04,"",IF(J20&lt;=7.25,"TSM",IF(J20&lt;=7.45,"SM",IF(J20&lt;=7.7,"KSM",IF(J20&lt;=8,"I A",IF(J20&lt;=8.44,"II A",IF(J20&lt;=9.04,"III A"))))))))</f>
        <v>I A</v>
      </c>
      <c r="O20" s="110" t="s">
        <v>260</v>
      </c>
      <c r="P20" s="284">
        <v>7.86</v>
      </c>
    </row>
    <row r="21" spans="1:16" s="256" customFormat="1" ht="16.5" customHeight="1">
      <c r="A21" s="320">
        <v>9</v>
      </c>
      <c r="B21" s="252">
        <v>64</v>
      </c>
      <c r="C21" s="253" t="s">
        <v>1081</v>
      </c>
      <c r="D21" s="254" t="s">
        <v>1082</v>
      </c>
      <c r="E21" s="218" t="s">
        <v>1083</v>
      </c>
      <c r="F21" s="110" t="s">
        <v>657</v>
      </c>
      <c r="G21" s="110" t="s">
        <v>383</v>
      </c>
      <c r="H21" s="155" t="s">
        <v>95</v>
      </c>
      <c r="I21" s="56">
        <f>IF(ISBLANK(L21),"",TRUNC(17.22*(L21-15.4)^2))</f>
        <v>963</v>
      </c>
      <c r="J21" s="139">
        <v>7.97</v>
      </c>
      <c r="K21" s="108" t="s">
        <v>145</v>
      </c>
      <c r="L21" s="136">
        <v>7.92</v>
      </c>
      <c r="M21" s="108">
        <v>0.236</v>
      </c>
      <c r="N21" s="137" t="str">
        <f>IF(ISBLANK(L21),"",IF(L21&gt;9.04,"",IF(L21&lt;=7.25,"TSM",IF(L21&lt;=7.45,"SM",IF(L21&lt;=7.7,"KSM",IF(L21&lt;=8,"I A",IF(L21&lt;=8.44,"II A",IF(L21&lt;=9.04,"III A"))))))))</f>
        <v>I A</v>
      </c>
      <c r="O21" s="110" t="s">
        <v>1084</v>
      </c>
      <c r="P21" s="284">
        <v>7.9</v>
      </c>
    </row>
    <row r="22" spans="1:16" s="256" customFormat="1" ht="16.5" customHeight="1">
      <c r="A22" s="320">
        <v>10</v>
      </c>
      <c r="B22" s="252">
        <v>95</v>
      </c>
      <c r="C22" s="253" t="s">
        <v>864</v>
      </c>
      <c r="D22" s="254" t="s">
        <v>1086</v>
      </c>
      <c r="E22" s="218" t="s">
        <v>1087</v>
      </c>
      <c r="F22" s="110" t="s">
        <v>520</v>
      </c>
      <c r="G22" s="110" t="s">
        <v>174</v>
      </c>
      <c r="H22" s="155" t="s">
        <v>194</v>
      </c>
      <c r="I22" s="56">
        <f>IF(ISBLANK(J22),"",TRUNC(17.22*(J22-15.4)^2))</f>
        <v>968</v>
      </c>
      <c r="J22" s="136">
        <v>7.9</v>
      </c>
      <c r="K22" s="108">
        <v>0.17</v>
      </c>
      <c r="L22" s="139">
        <v>7.96</v>
      </c>
      <c r="M22" s="108">
        <v>0.503</v>
      </c>
      <c r="N22" s="137" t="str">
        <f>IF(ISBLANK(J22),"",IF(J22&gt;9.04,"",IF(J22&lt;=7.25,"TSM",IF(J22&lt;=7.45,"SM",IF(J22&lt;=7.7,"KSM",IF(J22&lt;=8,"I A",IF(J22&lt;=8.44,"II A",IF(J22&lt;=9.04,"III A"))))))))</f>
        <v>I A</v>
      </c>
      <c r="O22" s="110" t="s">
        <v>524</v>
      </c>
      <c r="P22" s="284">
        <v>7.88</v>
      </c>
    </row>
    <row r="23" spans="1:16" s="256" customFormat="1" ht="16.5" customHeight="1">
      <c r="A23" s="320">
        <v>11</v>
      </c>
      <c r="B23" s="252">
        <v>129</v>
      </c>
      <c r="C23" s="253" t="s">
        <v>1090</v>
      </c>
      <c r="D23" s="254" t="s">
        <v>1091</v>
      </c>
      <c r="E23" s="218" t="s">
        <v>1092</v>
      </c>
      <c r="F23" s="110" t="s">
        <v>333</v>
      </c>
      <c r="G23" s="110" t="s">
        <v>122</v>
      </c>
      <c r="H23" s="155" t="s">
        <v>355</v>
      </c>
      <c r="I23" s="56"/>
      <c r="J23" s="136">
        <v>8.05</v>
      </c>
      <c r="K23" s="108">
        <v>0.316</v>
      </c>
      <c r="L23" s="139">
        <v>8.06</v>
      </c>
      <c r="M23" s="108">
        <v>0.311</v>
      </c>
      <c r="N23" s="137" t="str">
        <f>IF(ISBLANK(J23),"",IF(J23&gt;9.04,"",IF(J23&lt;=7.25,"TSM",IF(J23&lt;=7.45,"SM",IF(J23&lt;=7.7,"KSM",IF(J23&lt;=8,"I A",IF(J23&lt;=8.44,"II A",IF(J23&lt;=9.04,"III A"))))))))</f>
        <v>II A</v>
      </c>
      <c r="O23" s="110" t="s">
        <v>434</v>
      </c>
      <c r="P23" s="284">
        <v>7.96</v>
      </c>
    </row>
    <row r="24" spans="1:16" s="256" customFormat="1" ht="16.5" customHeight="1">
      <c r="A24" s="320">
        <v>12</v>
      </c>
      <c r="B24" s="252">
        <v>144</v>
      </c>
      <c r="C24" s="253" t="s">
        <v>1078</v>
      </c>
      <c r="D24" s="254" t="s">
        <v>1079</v>
      </c>
      <c r="E24" s="218" t="s">
        <v>1080</v>
      </c>
      <c r="F24" s="110" t="s">
        <v>43</v>
      </c>
      <c r="G24" s="110"/>
      <c r="H24" s="155" t="s">
        <v>144</v>
      </c>
      <c r="I24" s="56"/>
      <c r="J24" s="136">
        <v>8.04</v>
      </c>
      <c r="K24" s="108">
        <v>0.142</v>
      </c>
      <c r="L24" s="139">
        <v>8.16</v>
      </c>
      <c r="M24" s="108">
        <v>0.211</v>
      </c>
      <c r="N24" s="137" t="str">
        <f>IF(ISBLANK(J24),"",IF(J24&gt;9.04,"",IF(J24&lt;=7.25,"TSM",IF(J24&lt;=7.45,"SM",IF(J24&lt;=7.7,"KSM",IF(J24&lt;=8,"I A",IF(J24&lt;=8.44,"II A",IF(J24&lt;=9.04,"III A"))))))))</f>
        <v>II A</v>
      </c>
      <c r="O24" s="110" t="s">
        <v>184</v>
      </c>
      <c r="P24" s="284">
        <v>8.14</v>
      </c>
    </row>
    <row r="25" spans="1:19" ht="3.75" customHeight="1">
      <c r="A25" s="237"/>
      <c r="C25" s="29"/>
      <c r="D25" s="29"/>
      <c r="F25" s="237"/>
      <c r="G25" s="237"/>
      <c r="H25" s="237"/>
      <c r="Q25" s="32"/>
      <c r="R25" s="32"/>
      <c r="S25" s="32"/>
    </row>
    <row r="26" spans="1:19" s="181" customFormat="1" ht="12" customHeight="1">
      <c r="A26" s="245" t="s">
        <v>68</v>
      </c>
      <c r="B26" s="246" t="s">
        <v>69</v>
      </c>
      <c r="C26" s="247" t="s">
        <v>70</v>
      </c>
      <c r="D26" s="248" t="s">
        <v>71</v>
      </c>
      <c r="E26" s="169" t="s">
        <v>72</v>
      </c>
      <c r="F26" s="249" t="s">
        <v>73</v>
      </c>
      <c r="G26" s="250" t="s">
        <v>74</v>
      </c>
      <c r="H26" s="249" t="s">
        <v>75</v>
      </c>
      <c r="I26" s="132" t="s">
        <v>76</v>
      </c>
      <c r="J26" s="133" t="s">
        <v>127</v>
      </c>
      <c r="K26" s="134" t="s">
        <v>128</v>
      </c>
      <c r="L26" s="133" t="s">
        <v>129</v>
      </c>
      <c r="M26" s="134" t="s">
        <v>128</v>
      </c>
      <c r="N26" s="133" t="s">
        <v>130</v>
      </c>
      <c r="O26" s="215" t="s">
        <v>85</v>
      </c>
      <c r="P26" s="232"/>
      <c r="Q26" s="32"/>
      <c r="R26" s="32"/>
      <c r="S26" s="32"/>
    </row>
    <row r="27" spans="1:16" s="256" customFormat="1" ht="16.5" customHeight="1">
      <c r="A27" s="320" t="s">
        <v>1291</v>
      </c>
      <c r="B27" s="252">
        <v>145</v>
      </c>
      <c r="C27" s="253" t="s">
        <v>594</v>
      </c>
      <c r="D27" s="254" t="s">
        <v>595</v>
      </c>
      <c r="E27" s="218" t="s">
        <v>1098</v>
      </c>
      <c r="F27" s="110" t="s">
        <v>596</v>
      </c>
      <c r="G27" s="110"/>
      <c r="H27" s="155" t="s">
        <v>175</v>
      </c>
      <c r="I27" s="56"/>
      <c r="J27" s="136">
        <v>8.06</v>
      </c>
      <c r="K27" s="108">
        <v>0.192</v>
      </c>
      <c r="L27" s="136"/>
      <c r="M27" s="108"/>
      <c r="N27" s="137" t="str">
        <f aca="true" t="shared" si="0" ref="N27:N34">IF(ISBLANK(J27),"",IF(J27&gt;9.04,"",IF(J27&lt;=7.25,"TSM",IF(J27&lt;=7.45,"SM",IF(J27&lt;=7.7,"KSM",IF(J27&lt;=8,"I A",IF(J27&lt;=8.44,"II A",IF(J27&lt;=9.04,"III A"))))))))</f>
        <v>II A</v>
      </c>
      <c r="O27" s="110" t="s">
        <v>597</v>
      </c>
      <c r="P27" s="284">
        <v>8.07</v>
      </c>
    </row>
    <row r="28" spans="1:16" s="256" customFormat="1" ht="16.5" customHeight="1">
      <c r="A28" s="320" t="s">
        <v>1292</v>
      </c>
      <c r="B28" s="252">
        <v>150</v>
      </c>
      <c r="C28" s="253" t="s">
        <v>363</v>
      </c>
      <c r="D28" s="254" t="s">
        <v>1064</v>
      </c>
      <c r="E28" s="218" t="s">
        <v>1065</v>
      </c>
      <c r="F28" s="110" t="s">
        <v>162</v>
      </c>
      <c r="G28" s="110"/>
      <c r="H28" s="155" t="s">
        <v>1066</v>
      </c>
      <c r="I28" s="56" t="s">
        <v>163</v>
      </c>
      <c r="J28" s="136">
        <v>8.08</v>
      </c>
      <c r="K28" s="108">
        <v>0.157</v>
      </c>
      <c r="L28" s="136"/>
      <c r="M28" s="108"/>
      <c r="N28" s="137" t="str">
        <f t="shared" si="0"/>
        <v>II A</v>
      </c>
      <c r="O28" s="110" t="s">
        <v>1067</v>
      </c>
      <c r="P28" s="284">
        <v>7.93</v>
      </c>
    </row>
    <row r="29" spans="1:16" s="256" customFormat="1" ht="16.5" customHeight="1">
      <c r="A29" s="320">
        <v>14</v>
      </c>
      <c r="B29" s="252">
        <v>62</v>
      </c>
      <c r="C29" s="253" t="s">
        <v>347</v>
      </c>
      <c r="D29" s="254" t="s">
        <v>1088</v>
      </c>
      <c r="E29" s="218" t="s">
        <v>1089</v>
      </c>
      <c r="F29" s="110" t="s">
        <v>46</v>
      </c>
      <c r="G29" s="110" t="s">
        <v>89</v>
      </c>
      <c r="H29" s="155" t="s">
        <v>95</v>
      </c>
      <c r="I29" s="56"/>
      <c r="J29" s="136">
        <v>8.08</v>
      </c>
      <c r="K29" s="108">
        <v>0.157</v>
      </c>
      <c r="L29" s="136"/>
      <c r="M29" s="108"/>
      <c r="N29" s="137" t="str">
        <f t="shared" si="0"/>
        <v>II A</v>
      </c>
      <c r="O29" s="110" t="s">
        <v>590</v>
      </c>
      <c r="P29" s="284">
        <v>8.13</v>
      </c>
    </row>
    <row r="30" spans="1:16" s="256" customFormat="1" ht="16.5" customHeight="1">
      <c r="A30" s="320" t="s">
        <v>1294</v>
      </c>
      <c r="B30" s="252">
        <v>47</v>
      </c>
      <c r="C30" s="253" t="s">
        <v>864</v>
      </c>
      <c r="D30" s="254" t="s">
        <v>1074</v>
      </c>
      <c r="E30" s="218" t="s">
        <v>1075</v>
      </c>
      <c r="F30" s="110" t="s">
        <v>1076</v>
      </c>
      <c r="G30" s="110" t="s">
        <v>151</v>
      </c>
      <c r="H30" s="155" t="s">
        <v>169</v>
      </c>
      <c r="I30" s="56"/>
      <c r="J30" s="136">
        <v>8.11</v>
      </c>
      <c r="K30" s="108">
        <v>0.182</v>
      </c>
      <c r="L30" s="136"/>
      <c r="M30" s="108"/>
      <c r="N30" s="137" t="str">
        <f t="shared" si="0"/>
        <v>II A</v>
      </c>
      <c r="O30" s="110" t="s">
        <v>1077</v>
      </c>
      <c r="P30" s="284">
        <v>8.08</v>
      </c>
    </row>
    <row r="31" spans="1:16" s="256" customFormat="1" ht="16.5" customHeight="1">
      <c r="A31" s="320" t="s">
        <v>1295</v>
      </c>
      <c r="B31" s="252">
        <v>148</v>
      </c>
      <c r="C31" s="253" t="s">
        <v>1108</v>
      </c>
      <c r="D31" s="254" t="s">
        <v>1109</v>
      </c>
      <c r="E31" s="218" t="s">
        <v>1110</v>
      </c>
      <c r="F31" s="110" t="s">
        <v>162</v>
      </c>
      <c r="G31" s="110"/>
      <c r="H31" s="155" t="s">
        <v>259</v>
      </c>
      <c r="I31" s="56" t="s">
        <v>163</v>
      </c>
      <c r="J31" s="136">
        <v>8.16</v>
      </c>
      <c r="K31" s="108">
        <v>0.187</v>
      </c>
      <c r="L31" s="136"/>
      <c r="M31" s="108"/>
      <c r="N31" s="137" t="str">
        <f t="shared" si="0"/>
        <v>II A</v>
      </c>
      <c r="O31" s="110" t="s">
        <v>260</v>
      </c>
      <c r="P31" s="284">
        <v>8.13</v>
      </c>
    </row>
    <row r="32" spans="1:16" s="256" customFormat="1" ht="16.5" customHeight="1">
      <c r="A32" s="320" t="s">
        <v>1296</v>
      </c>
      <c r="B32" s="252">
        <v>143</v>
      </c>
      <c r="C32" s="253" t="s">
        <v>1099</v>
      </c>
      <c r="D32" s="254" t="s">
        <v>1100</v>
      </c>
      <c r="E32" s="218" t="s">
        <v>1101</v>
      </c>
      <c r="F32" s="110" t="s">
        <v>43</v>
      </c>
      <c r="G32" s="110"/>
      <c r="H32" s="155" t="s">
        <v>144</v>
      </c>
      <c r="I32" s="56"/>
      <c r="J32" s="136">
        <v>8.33</v>
      </c>
      <c r="K32" s="108">
        <v>0.201</v>
      </c>
      <c r="L32" s="136"/>
      <c r="M32" s="108"/>
      <c r="N32" s="137" t="str">
        <f t="shared" si="0"/>
        <v>II A</v>
      </c>
      <c r="O32" s="110" t="s">
        <v>184</v>
      </c>
      <c r="P32" s="284">
        <v>8.33</v>
      </c>
    </row>
    <row r="33" spans="1:16" s="256" customFormat="1" ht="16.5" customHeight="1">
      <c r="A33" s="320" t="s">
        <v>1297</v>
      </c>
      <c r="B33" s="252">
        <v>45</v>
      </c>
      <c r="C33" s="253" t="s">
        <v>1059</v>
      </c>
      <c r="D33" s="254" t="s">
        <v>1060</v>
      </c>
      <c r="E33" s="218" t="s">
        <v>1061</v>
      </c>
      <c r="F33" s="110" t="s">
        <v>1062</v>
      </c>
      <c r="G33" s="110"/>
      <c r="H33" s="155" t="s">
        <v>621</v>
      </c>
      <c r="I33" s="56"/>
      <c r="J33" s="136">
        <v>8.56</v>
      </c>
      <c r="K33" s="108">
        <v>0.203</v>
      </c>
      <c r="L33" s="136"/>
      <c r="M33" s="108"/>
      <c r="N33" s="137" t="str">
        <f t="shared" si="0"/>
        <v>III A</v>
      </c>
      <c r="O33" s="110" t="s">
        <v>1063</v>
      </c>
      <c r="P33" s="284">
        <v>8.56</v>
      </c>
    </row>
    <row r="34" spans="1:16" s="256" customFormat="1" ht="16.5" customHeight="1">
      <c r="A34" s="320" t="s">
        <v>1298</v>
      </c>
      <c r="B34" s="252">
        <v>145</v>
      </c>
      <c r="C34" s="253" t="s">
        <v>181</v>
      </c>
      <c r="D34" s="254" t="s">
        <v>182</v>
      </c>
      <c r="E34" s="218" t="s">
        <v>183</v>
      </c>
      <c r="F34" s="110" t="s">
        <v>43</v>
      </c>
      <c r="G34" s="110"/>
      <c r="H34" s="155" t="s">
        <v>144</v>
      </c>
      <c r="I34" s="56"/>
      <c r="J34" s="136">
        <v>8.97</v>
      </c>
      <c r="K34" s="108">
        <v>0.203</v>
      </c>
      <c r="L34" s="136"/>
      <c r="M34" s="108"/>
      <c r="N34" s="137" t="str">
        <f t="shared" si="0"/>
        <v>III A</v>
      </c>
      <c r="O34" s="110" t="s">
        <v>184</v>
      </c>
      <c r="P34" s="284">
        <v>9.02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52">
      <selection activeCell="H62" sqref="H62"/>
    </sheetView>
  </sheetViews>
  <sheetFormatPr defaultColWidth="12.140625" defaultRowHeight="12.75"/>
  <cols>
    <col min="1" max="1" width="4.7109375" style="79" customWidth="1"/>
    <col min="2" max="2" width="4.421875" style="26" customWidth="1"/>
    <col min="3" max="3" width="10.28125" style="113" customWidth="1"/>
    <col min="4" max="4" width="14.8515625" style="113" customWidth="1"/>
    <col min="5" max="5" width="9.00390625" style="26" customWidth="1"/>
    <col min="6" max="6" width="15.57421875" style="79" customWidth="1"/>
    <col min="7" max="7" width="9.28125" style="79" customWidth="1"/>
    <col min="8" max="8" width="14.140625" style="236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5.140625" style="125" customWidth="1"/>
    <col min="16" max="16" width="7.57421875" style="312" hidden="1" customWidth="1"/>
    <col min="17" max="17" width="17.00390625" style="114" customWidth="1"/>
    <col min="18" max="18" width="23.57421875" style="33" customWidth="1"/>
    <col min="19" max="19" width="15.57421875" style="33" customWidth="1"/>
    <col min="20" max="20" width="13.00390625" style="33" customWidth="1"/>
    <col min="21" max="21" width="50.28125" style="34" customWidth="1"/>
    <col min="22" max="16384" width="12.140625" style="33" customWidth="1"/>
  </cols>
  <sheetData>
    <row r="1" spans="1:18" ht="18" customHeight="1">
      <c r="A1" s="68" t="s">
        <v>542</v>
      </c>
      <c r="B1" s="69"/>
      <c r="C1" s="70"/>
      <c r="D1" s="70"/>
      <c r="E1" s="70"/>
      <c r="F1" s="71"/>
      <c r="G1" s="71"/>
      <c r="H1" s="231"/>
      <c r="I1" s="72"/>
      <c r="J1" s="73"/>
      <c r="K1" s="73"/>
      <c r="L1" s="73"/>
      <c r="M1" s="73"/>
      <c r="N1" s="73"/>
      <c r="O1" s="124"/>
      <c r="Q1" s="76"/>
      <c r="R1" s="76"/>
    </row>
    <row r="2" spans="1:18" ht="13.5" customHeight="1">
      <c r="A2" s="77" t="s">
        <v>65</v>
      </c>
      <c r="B2" s="78"/>
      <c r="C2" s="70"/>
      <c r="D2" s="70"/>
      <c r="E2" s="70"/>
      <c r="F2" s="71"/>
      <c r="G2" s="71"/>
      <c r="H2" s="231"/>
      <c r="I2" s="72"/>
      <c r="J2" s="73"/>
      <c r="K2" s="73"/>
      <c r="L2" s="73"/>
      <c r="M2" s="73"/>
      <c r="N2" s="73"/>
      <c r="O2" s="124"/>
      <c r="Q2" s="76"/>
      <c r="R2" s="76"/>
    </row>
    <row r="3" spans="3:18" ht="2.25" customHeight="1">
      <c r="C3" s="26"/>
      <c r="D3" s="26"/>
      <c r="F3" s="27"/>
      <c r="G3" s="27"/>
      <c r="H3" s="237"/>
      <c r="Q3" s="76"/>
      <c r="R3" s="76"/>
    </row>
    <row r="4" spans="1:18" ht="15.75" customHeight="1">
      <c r="A4" s="80" t="s">
        <v>1183</v>
      </c>
      <c r="B4" s="81"/>
      <c r="C4" s="26"/>
      <c r="D4" s="26"/>
      <c r="F4" s="82"/>
      <c r="G4" s="27"/>
      <c r="H4" s="237"/>
      <c r="Q4" s="76"/>
      <c r="R4" s="76"/>
    </row>
    <row r="5" spans="3:18" ht="4.5" customHeight="1">
      <c r="C5" s="26"/>
      <c r="D5" s="26"/>
      <c r="F5" s="27"/>
      <c r="G5" s="27"/>
      <c r="H5" s="237"/>
      <c r="Q5" s="76"/>
      <c r="R5" s="76"/>
    </row>
    <row r="6" spans="1:18" ht="11.25" customHeight="1">
      <c r="A6" s="83"/>
      <c r="B6" s="84"/>
      <c r="C6" s="85" t="s">
        <v>77</v>
      </c>
      <c r="D6" s="86" t="s">
        <v>1184</v>
      </c>
      <c r="E6" s="87"/>
      <c r="F6" s="27"/>
      <c r="G6" s="27"/>
      <c r="H6" s="237"/>
      <c r="Q6" s="76"/>
      <c r="R6" s="76"/>
    </row>
    <row r="7" spans="1:18" ht="3.75" customHeight="1">
      <c r="A7" s="27"/>
      <c r="C7" s="26"/>
      <c r="D7" s="26"/>
      <c r="F7" s="27"/>
      <c r="G7" s="27"/>
      <c r="H7" s="237"/>
      <c r="Q7" s="76"/>
      <c r="R7" s="76"/>
    </row>
    <row r="8" spans="1:18" s="34" customFormat="1" ht="12" customHeight="1">
      <c r="A8" s="88" t="s">
        <v>68</v>
      </c>
      <c r="B8" s="126" t="s">
        <v>69</v>
      </c>
      <c r="C8" s="127" t="s">
        <v>70</v>
      </c>
      <c r="D8" s="128" t="s">
        <v>71</v>
      </c>
      <c r="E8" s="129" t="s">
        <v>72</v>
      </c>
      <c r="F8" s="130" t="s">
        <v>73</v>
      </c>
      <c r="G8" s="131" t="s">
        <v>74</v>
      </c>
      <c r="H8" s="249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135" t="s">
        <v>85</v>
      </c>
      <c r="P8" s="312"/>
      <c r="Q8" s="76"/>
      <c r="R8" s="76"/>
    </row>
    <row r="9" spans="1:16" s="112" customFormat="1" ht="16.5" customHeight="1">
      <c r="A9" s="99">
        <v>1</v>
      </c>
      <c r="B9" s="100">
        <v>85</v>
      </c>
      <c r="C9" s="101" t="s">
        <v>1185</v>
      </c>
      <c r="D9" s="102" t="s">
        <v>1186</v>
      </c>
      <c r="E9" s="103" t="s">
        <v>1187</v>
      </c>
      <c r="F9" s="104" t="s">
        <v>46</v>
      </c>
      <c r="G9" s="104" t="s">
        <v>89</v>
      </c>
      <c r="H9" s="155" t="s">
        <v>315</v>
      </c>
      <c r="I9" s="56">
        <f aca="true" t="shared" si="0" ref="I9:I14">IF(ISBLANK(J9),"",TRUNC(59.76*(J9-11)^2))</f>
        <v>946</v>
      </c>
      <c r="J9" s="136">
        <v>7.02</v>
      </c>
      <c r="K9" s="108">
        <v>0.121</v>
      </c>
      <c r="L9" s="136"/>
      <c r="M9" s="108"/>
      <c r="N9" s="137" t="str">
        <f aca="true" t="shared" si="1" ref="N9:N14">IF(ISBLANK(J9),"",IF(J9&gt;7.94,"",IF(J9&lt;=6.69,"TSM",IF(J9&lt;=6.84,"SM",IF(J9&lt;=7,"KSM",IF(J9&lt;=7.24,"I A",IF(J9&lt;=7.54,"II A",IF(J9&lt;=7.94,"III A"))))))))</f>
        <v>I A</v>
      </c>
      <c r="O9" s="104" t="s">
        <v>119</v>
      </c>
      <c r="P9" s="310">
        <v>7.04</v>
      </c>
    </row>
    <row r="10" spans="1:16" s="112" customFormat="1" ht="16.5" customHeight="1">
      <c r="A10" s="99">
        <v>2</v>
      </c>
      <c r="B10" s="100">
        <v>92</v>
      </c>
      <c r="C10" s="101" t="s">
        <v>500</v>
      </c>
      <c r="D10" s="102" t="s">
        <v>1188</v>
      </c>
      <c r="E10" s="103" t="s">
        <v>1189</v>
      </c>
      <c r="F10" s="104" t="s">
        <v>60</v>
      </c>
      <c r="G10" s="104" t="s">
        <v>151</v>
      </c>
      <c r="H10" s="155" t="s">
        <v>818</v>
      </c>
      <c r="I10" s="56">
        <f t="shared" si="0"/>
        <v>941</v>
      </c>
      <c r="J10" s="136">
        <v>7.03</v>
      </c>
      <c r="K10" s="108">
        <v>0.165</v>
      </c>
      <c r="L10" s="136"/>
      <c r="M10" s="108"/>
      <c r="N10" s="137" t="str">
        <f t="shared" si="1"/>
        <v>I A</v>
      </c>
      <c r="O10" s="104" t="s">
        <v>819</v>
      </c>
      <c r="P10" s="310">
        <v>7.04</v>
      </c>
    </row>
    <row r="11" spans="1:16" s="112" customFormat="1" ht="16.5" customHeight="1">
      <c r="A11" s="99">
        <v>3</v>
      </c>
      <c r="B11" s="100">
        <v>132</v>
      </c>
      <c r="C11" s="101" t="s">
        <v>1190</v>
      </c>
      <c r="D11" s="102" t="s">
        <v>1000</v>
      </c>
      <c r="E11" s="103" t="s">
        <v>1191</v>
      </c>
      <c r="F11" s="104" t="s">
        <v>2</v>
      </c>
      <c r="G11" s="104" t="s">
        <v>377</v>
      </c>
      <c r="H11" s="155" t="s">
        <v>343</v>
      </c>
      <c r="I11" s="56">
        <f t="shared" si="0"/>
        <v>835</v>
      </c>
      <c r="J11" s="136">
        <v>7.26</v>
      </c>
      <c r="K11" s="108">
        <v>0.159</v>
      </c>
      <c r="L11" s="136"/>
      <c r="M11" s="108"/>
      <c r="N11" s="137" t="str">
        <f t="shared" si="1"/>
        <v>II A</v>
      </c>
      <c r="O11" s="104" t="s">
        <v>1002</v>
      </c>
      <c r="P11" s="310"/>
    </row>
    <row r="12" spans="1:16" s="112" customFormat="1" ht="16.5" customHeight="1">
      <c r="A12" s="99">
        <v>4</v>
      </c>
      <c r="B12" s="100">
        <v>49</v>
      </c>
      <c r="C12" s="101" t="s">
        <v>1192</v>
      </c>
      <c r="D12" s="102" t="s">
        <v>1193</v>
      </c>
      <c r="E12" s="103" t="s">
        <v>1194</v>
      </c>
      <c r="F12" s="104" t="s">
        <v>54</v>
      </c>
      <c r="G12" s="104" t="s">
        <v>151</v>
      </c>
      <c r="H12" s="155" t="s">
        <v>1195</v>
      </c>
      <c r="I12" s="56">
        <f t="shared" si="0"/>
        <v>796</v>
      </c>
      <c r="J12" s="136">
        <v>7.35</v>
      </c>
      <c r="K12" s="108">
        <v>0.196</v>
      </c>
      <c r="L12" s="136"/>
      <c r="M12" s="108"/>
      <c r="N12" s="137" t="str">
        <f t="shared" si="1"/>
        <v>II A</v>
      </c>
      <c r="O12" s="104" t="s">
        <v>608</v>
      </c>
      <c r="P12" s="310">
        <v>7.32</v>
      </c>
    </row>
    <row r="13" spans="1:16" s="112" customFormat="1" ht="16.5" customHeight="1">
      <c r="A13" s="99">
        <v>5</v>
      </c>
      <c r="B13" s="100">
        <v>136</v>
      </c>
      <c r="C13" s="101" t="s">
        <v>279</v>
      </c>
      <c r="D13" s="102" t="s">
        <v>1148</v>
      </c>
      <c r="E13" s="103" t="s">
        <v>1196</v>
      </c>
      <c r="F13" s="104" t="s">
        <v>46</v>
      </c>
      <c r="G13" s="104" t="s">
        <v>89</v>
      </c>
      <c r="H13" s="155" t="s">
        <v>974</v>
      </c>
      <c r="I13" s="56">
        <f t="shared" si="0"/>
        <v>761</v>
      </c>
      <c r="J13" s="136">
        <v>7.43</v>
      </c>
      <c r="K13" s="108">
        <v>0.179</v>
      </c>
      <c r="L13" s="136"/>
      <c r="M13" s="108"/>
      <c r="N13" s="137" t="str">
        <f t="shared" si="1"/>
        <v>II A</v>
      </c>
      <c r="O13" s="104" t="s">
        <v>975</v>
      </c>
      <c r="P13" s="310">
        <v>7.33</v>
      </c>
    </row>
    <row r="14" spans="1:16" s="112" customFormat="1" ht="16.5" customHeight="1">
      <c r="A14" s="99">
        <v>6</v>
      </c>
      <c r="B14" s="100">
        <v>25</v>
      </c>
      <c r="C14" s="101" t="s">
        <v>104</v>
      </c>
      <c r="D14" s="102" t="s">
        <v>1197</v>
      </c>
      <c r="E14" s="103" t="s">
        <v>1198</v>
      </c>
      <c r="F14" s="104" t="s">
        <v>46</v>
      </c>
      <c r="G14" s="104" t="s">
        <v>89</v>
      </c>
      <c r="H14" s="155"/>
      <c r="I14" s="56">
        <f t="shared" si="0"/>
        <v>707</v>
      </c>
      <c r="J14" s="136">
        <v>7.56</v>
      </c>
      <c r="K14" s="108">
        <v>0.233</v>
      </c>
      <c r="L14" s="136"/>
      <c r="M14" s="108"/>
      <c r="N14" s="137" t="str">
        <f t="shared" si="1"/>
        <v>III A</v>
      </c>
      <c r="O14" s="104" t="s">
        <v>158</v>
      </c>
      <c r="P14" s="310">
        <v>7.55</v>
      </c>
    </row>
    <row r="15" spans="3:18" ht="5.25" customHeight="1">
      <c r="C15" s="26"/>
      <c r="D15" s="26"/>
      <c r="F15" s="27"/>
      <c r="G15" s="27"/>
      <c r="H15" s="237"/>
      <c r="Q15" s="76"/>
      <c r="R15" s="76"/>
    </row>
    <row r="16" spans="1:18" ht="11.25" customHeight="1">
      <c r="A16" s="83"/>
      <c r="B16" s="84"/>
      <c r="C16" s="85" t="s">
        <v>78</v>
      </c>
      <c r="D16" s="86" t="s">
        <v>1184</v>
      </c>
      <c r="E16" s="87"/>
      <c r="F16" s="27"/>
      <c r="G16" s="27"/>
      <c r="H16" s="237"/>
      <c r="Q16" s="76"/>
      <c r="R16" s="76"/>
    </row>
    <row r="17" spans="1:18" ht="3.75" customHeight="1">
      <c r="A17" s="27"/>
      <c r="C17" s="26"/>
      <c r="D17" s="26"/>
      <c r="F17" s="27"/>
      <c r="G17" s="27"/>
      <c r="H17" s="237"/>
      <c r="Q17" s="76"/>
      <c r="R17" s="76"/>
    </row>
    <row r="18" spans="1:18" s="34" customFormat="1" ht="12" customHeight="1">
      <c r="A18" s="88" t="s">
        <v>68</v>
      </c>
      <c r="B18" s="126" t="s">
        <v>69</v>
      </c>
      <c r="C18" s="127" t="s">
        <v>70</v>
      </c>
      <c r="D18" s="128" t="s">
        <v>71</v>
      </c>
      <c r="E18" s="129" t="s">
        <v>72</v>
      </c>
      <c r="F18" s="130" t="s">
        <v>73</v>
      </c>
      <c r="G18" s="131" t="s">
        <v>74</v>
      </c>
      <c r="H18" s="249" t="s">
        <v>75</v>
      </c>
      <c r="I18" s="132" t="s">
        <v>76</v>
      </c>
      <c r="J18" s="133" t="s">
        <v>127</v>
      </c>
      <c r="K18" s="134" t="s">
        <v>128</v>
      </c>
      <c r="L18" s="133" t="s">
        <v>129</v>
      </c>
      <c r="M18" s="134" t="s">
        <v>128</v>
      </c>
      <c r="N18" s="133" t="s">
        <v>130</v>
      </c>
      <c r="O18" s="135" t="s">
        <v>85</v>
      </c>
      <c r="P18" s="312"/>
      <c r="Q18" s="76"/>
      <c r="R18" s="76"/>
    </row>
    <row r="19" spans="1:16" s="112" customFormat="1" ht="16.5" customHeight="1">
      <c r="A19" s="99">
        <v>1</v>
      </c>
      <c r="B19" s="100">
        <v>34</v>
      </c>
      <c r="C19" s="101" t="s">
        <v>104</v>
      </c>
      <c r="D19" s="102" t="s">
        <v>1199</v>
      </c>
      <c r="E19" s="103" t="s">
        <v>1200</v>
      </c>
      <c r="F19" s="104" t="s">
        <v>46</v>
      </c>
      <c r="G19" s="104"/>
      <c r="H19" s="155" t="s">
        <v>95</v>
      </c>
      <c r="I19" s="56">
        <f>IF(ISBLANK(J19),"",TRUNC(59.76*(J19-11)^2))</f>
        <v>932</v>
      </c>
      <c r="J19" s="136">
        <v>7.05</v>
      </c>
      <c r="K19" s="108">
        <v>0.146</v>
      </c>
      <c r="L19" s="136"/>
      <c r="M19" s="108"/>
      <c r="N19" s="137" t="str">
        <f aca="true" t="shared" si="2" ref="N19:N24">IF(ISBLANK(J19),"",IF(J19&gt;7.94,"",IF(J19&lt;=6.69,"TSM",IF(J19&lt;=6.84,"SM",IF(J19&lt;=7,"KSM",IF(J19&lt;=7.24,"I A",IF(J19&lt;=7.54,"II A",IF(J19&lt;=7.94,"III A"))))))))</f>
        <v>I A</v>
      </c>
      <c r="O19" s="104" t="s">
        <v>119</v>
      </c>
      <c r="P19" s="310">
        <v>6.97</v>
      </c>
    </row>
    <row r="20" spans="1:16" s="112" customFormat="1" ht="16.5" customHeight="1">
      <c r="A20" s="99">
        <v>2</v>
      </c>
      <c r="B20" s="100">
        <v>82</v>
      </c>
      <c r="C20" s="101" t="s">
        <v>1201</v>
      </c>
      <c r="D20" s="102" t="s">
        <v>1202</v>
      </c>
      <c r="E20" s="103" t="s">
        <v>1203</v>
      </c>
      <c r="F20" s="104" t="s">
        <v>2</v>
      </c>
      <c r="G20" s="104" t="s">
        <v>122</v>
      </c>
      <c r="H20" s="155" t="s">
        <v>1204</v>
      </c>
      <c r="I20" s="56">
        <f>IF(ISBLANK(J20),"",TRUNC(59.76*(J20-11)^2))</f>
        <v>858</v>
      </c>
      <c r="J20" s="136">
        <v>7.21</v>
      </c>
      <c r="K20" s="108">
        <v>0.222</v>
      </c>
      <c r="L20" s="136"/>
      <c r="M20" s="108"/>
      <c r="N20" s="137" t="str">
        <f t="shared" si="2"/>
        <v>I A</v>
      </c>
      <c r="O20" s="104" t="s">
        <v>124</v>
      </c>
      <c r="P20" s="310">
        <v>7.13</v>
      </c>
    </row>
    <row r="21" spans="1:16" s="112" customFormat="1" ht="16.5" customHeight="1">
      <c r="A21" s="99">
        <v>3</v>
      </c>
      <c r="B21" s="100">
        <v>105</v>
      </c>
      <c r="C21" s="101" t="s">
        <v>500</v>
      </c>
      <c r="D21" s="102" t="s">
        <v>1205</v>
      </c>
      <c r="E21" s="103" t="s">
        <v>1206</v>
      </c>
      <c r="F21" s="104" t="s">
        <v>596</v>
      </c>
      <c r="G21" s="104"/>
      <c r="H21" s="155" t="s">
        <v>175</v>
      </c>
      <c r="I21" s="56">
        <f>IF(ISBLANK(J21),"",TRUNC(59.76*(J21-11)^2))</f>
        <v>774</v>
      </c>
      <c r="J21" s="136">
        <v>7.4</v>
      </c>
      <c r="K21" s="108">
        <v>0.143</v>
      </c>
      <c r="L21" s="136"/>
      <c r="M21" s="108"/>
      <c r="N21" s="137" t="str">
        <f t="shared" si="2"/>
        <v>II A</v>
      </c>
      <c r="O21" s="104" t="s">
        <v>1207</v>
      </c>
      <c r="P21" s="310">
        <v>7.36</v>
      </c>
    </row>
    <row r="22" spans="1:16" s="112" customFormat="1" ht="16.5" customHeight="1">
      <c r="A22" s="99">
        <v>4</v>
      </c>
      <c r="B22" s="100">
        <v>130</v>
      </c>
      <c r="C22" s="101" t="s">
        <v>110</v>
      </c>
      <c r="D22" s="102" t="s">
        <v>1208</v>
      </c>
      <c r="E22" s="103" t="s">
        <v>1209</v>
      </c>
      <c r="F22" s="104" t="s">
        <v>2</v>
      </c>
      <c r="G22" s="104" t="s">
        <v>377</v>
      </c>
      <c r="H22" s="155" t="s">
        <v>343</v>
      </c>
      <c r="I22" s="56">
        <f>IF(ISBLANK(J22),"",TRUNC(59.76*(J22-11)^2))</f>
        <v>719</v>
      </c>
      <c r="J22" s="136">
        <v>7.53</v>
      </c>
      <c r="K22" s="108">
        <v>0.176</v>
      </c>
      <c r="L22" s="136"/>
      <c r="M22" s="108"/>
      <c r="N22" s="137" t="str">
        <f t="shared" si="2"/>
        <v>II A</v>
      </c>
      <c r="O22" s="104" t="s">
        <v>1002</v>
      </c>
      <c r="P22" s="310">
        <v>7.5</v>
      </c>
    </row>
    <row r="23" spans="1:16" s="112" customFormat="1" ht="16.5" customHeight="1">
      <c r="A23" s="99">
        <v>5</v>
      </c>
      <c r="B23" s="100">
        <v>46</v>
      </c>
      <c r="C23" s="101" t="s">
        <v>718</v>
      </c>
      <c r="D23" s="102" t="s">
        <v>719</v>
      </c>
      <c r="E23" s="103" t="s">
        <v>720</v>
      </c>
      <c r="F23" s="104" t="s">
        <v>2</v>
      </c>
      <c r="G23" s="104" t="s">
        <v>122</v>
      </c>
      <c r="H23" s="155" t="s">
        <v>334</v>
      </c>
      <c r="I23" s="56">
        <f>IF(ISBLANK(J23),"",TRUNC(59.76*(J23-11)^2))</f>
        <v>658</v>
      </c>
      <c r="J23" s="136">
        <v>7.68</v>
      </c>
      <c r="K23" s="108">
        <v>0.146</v>
      </c>
      <c r="L23" s="136"/>
      <c r="M23" s="108"/>
      <c r="N23" s="137" t="str">
        <f t="shared" si="2"/>
        <v>III A</v>
      </c>
      <c r="O23" s="104" t="s">
        <v>335</v>
      </c>
      <c r="P23" s="310">
        <v>7.55</v>
      </c>
    </row>
    <row r="24" spans="1:16" s="112" customFormat="1" ht="16.5" customHeight="1">
      <c r="A24" s="99"/>
      <c r="B24" s="100">
        <v>24</v>
      </c>
      <c r="C24" s="101" t="s">
        <v>476</v>
      </c>
      <c r="D24" s="102" t="s">
        <v>1210</v>
      </c>
      <c r="E24" s="103" t="s">
        <v>1211</v>
      </c>
      <c r="F24" s="104" t="s">
        <v>58</v>
      </c>
      <c r="G24" s="104" t="s">
        <v>438</v>
      </c>
      <c r="H24" s="155"/>
      <c r="I24" s="56"/>
      <c r="J24" s="136" t="s">
        <v>302</v>
      </c>
      <c r="K24" s="108" t="s">
        <v>145</v>
      </c>
      <c r="L24" s="136"/>
      <c r="M24" s="108"/>
      <c r="N24" s="137">
        <f t="shared" si="2"/>
      </c>
      <c r="O24" s="104" t="s">
        <v>1212</v>
      </c>
      <c r="P24" s="310">
        <v>7.26</v>
      </c>
    </row>
    <row r="25" spans="3:18" ht="5.25" customHeight="1">
      <c r="C25" s="26"/>
      <c r="D25" s="26"/>
      <c r="F25" s="27"/>
      <c r="G25" s="27"/>
      <c r="H25" s="237"/>
      <c r="Q25" s="76"/>
      <c r="R25" s="76"/>
    </row>
    <row r="26" spans="1:18" ht="11.25" customHeight="1">
      <c r="A26" s="83"/>
      <c r="B26" s="84"/>
      <c r="C26" s="85" t="s">
        <v>79</v>
      </c>
      <c r="D26" s="86" t="s">
        <v>1184</v>
      </c>
      <c r="E26" s="87"/>
      <c r="F26" s="27"/>
      <c r="G26" s="27"/>
      <c r="H26" s="237"/>
      <c r="Q26" s="76"/>
      <c r="R26" s="76"/>
    </row>
    <row r="27" spans="1:18" ht="3.75" customHeight="1">
      <c r="A27" s="27"/>
      <c r="C27" s="26"/>
      <c r="D27" s="26"/>
      <c r="F27" s="27"/>
      <c r="G27" s="27"/>
      <c r="H27" s="237"/>
      <c r="Q27" s="76"/>
      <c r="R27" s="76"/>
    </row>
    <row r="28" spans="1:18" s="34" customFormat="1" ht="12" customHeight="1">
      <c r="A28" s="88" t="s">
        <v>68</v>
      </c>
      <c r="B28" s="126" t="s">
        <v>69</v>
      </c>
      <c r="C28" s="127" t="s">
        <v>70</v>
      </c>
      <c r="D28" s="128" t="s">
        <v>71</v>
      </c>
      <c r="E28" s="129" t="s">
        <v>72</v>
      </c>
      <c r="F28" s="130" t="s">
        <v>73</v>
      </c>
      <c r="G28" s="131" t="s">
        <v>74</v>
      </c>
      <c r="H28" s="249" t="s">
        <v>75</v>
      </c>
      <c r="I28" s="132" t="s">
        <v>76</v>
      </c>
      <c r="J28" s="133" t="s">
        <v>127</v>
      </c>
      <c r="K28" s="134" t="s">
        <v>128</v>
      </c>
      <c r="L28" s="133" t="s">
        <v>129</v>
      </c>
      <c r="M28" s="134" t="s">
        <v>128</v>
      </c>
      <c r="N28" s="133" t="s">
        <v>130</v>
      </c>
      <c r="O28" s="135" t="s">
        <v>85</v>
      </c>
      <c r="P28" s="312"/>
      <c r="Q28" s="76"/>
      <c r="R28" s="76"/>
    </row>
    <row r="29" spans="1:16" s="112" customFormat="1" ht="16.5" customHeight="1">
      <c r="A29" s="99">
        <v>1</v>
      </c>
      <c r="B29" s="100">
        <v>84</v>
      </c>
      <c r="C29" s="101" t="s">
        <v>1213</v>
      </c>
      <c r="D29" s="102" t="s">
        <v>1214</v>
      </c>
      <c r="E29" s="103" t="s">
        <v>1215</v>
      </c>
      <c r="F29" s="104" t="s">
        <v>2</v>
      </c>
      <c r="G29" s="104" t="s">
        <v>122</v>
      </c>
      <c r="H29" s="155" t="s">
        <v>315</v>
      </c>
      <c r="I29" s="56">
        <f>IF(ISBLANK(J29),"",TRUNC(59.76*(J29-11)^2))</f>
        <v>965</v>
      </c>
      <c r="J29" s="136">
        <v>6.98</v>
      </c>
      <c r="K29" s="108">
        <v>0.138</v>
      </c>
      <c r="L29" s="136"/>
      <c r="M29" s="108"/>
      <c r="N29" s="137" t="str">
        <f aca="true" t="shared" si="3" ref="N29:N34">IF(ISBLANK(J29),"",IF(J29&gt;7.94,"",IF(J29&lt;=6.69,"TSM",IF(J29&lt;=6.84,"SM",IF(J29&lt;=7,"KSM",IF(J29&lt;=7.24,"I A",IF(J29&lt;=7.54,"II A",IF(J29&lt;=7.94,"III A"))))))))</f>
        <v>KSM</v>
      </c>
      <c r="O29" s="104" t="s">
        <v>1216</v>
      </c>
      <c r="P29" s="310">
        <v>6.99</v>
      </c>
    </row>
    <row r="30" spans="1:16" s="112" customFormat="1" ht="16.5" customHeight="1">
      <c r="A30" s="99">
        <v>2</v>
      </c>
      <c r="B30" s="100">
        <v>122</v>
      </c>
      <c r="C30" s="101" t="s">
        <v>722</v>
      </c>
      <c r="D30" s="102" t="s">
        <v>1217</v>
      </c>
      <c r="E30" s="103" t="s">
        <v>1218</v>
      </c>
      <c r="F30" s="104" t="s">
        <v>46</v>
      </c>
      <c r="G30" s="104" t="s">
        <v>89</v>
      </c>
      <c r="H30" s="155" t="s">
        <v>361</v>
      </c>
      <c r="I30" s="56">
        <f>IF(ISBLANK(J30),"",TRUNC(59.76*(J30-11)^2))</f>
        <v>922</v>
      </c>
      <c r="J30" s="136">
        <v>7.07</v>
      </c>
      <c r="K30" s="108">
        <v>0.163</v>
      </c>
      <c r="L30" s="136"/>
      <c r="M30" s="108"/>
      <c r="N30" s="137" t="str">
        <f t="shared" si="3"/>
        <v>I A</v>
      </c>
      <c r="O30" s="104" t="s">
        <v>414</v>
      </c>
      <c r="P30" s="310">
        <v>7.09</v>
      </c>
    </row>
    <row r="31" spans="1:16" s="112" customFormat="1" ht="16.5" customHeight="1">
      <c r="A31" s="99">
        <v>3</v>
      </c>
      <c r="B31" s="100">
        <v>143</v>
      </c>
      <c r="C31" s="101" t="s">
        <v>1219</v>
      </c>
      <c r="D31" s="102" t="s">
        <v>1220</v>
      </c>
      <c r="E31" s="103" t="s">
        <v>1221</v>
      </c>
      <c r="F31" s="104" t="s">
        <v>162</v>
      </c>
      <c r="G31" s="104"/>
      <c r="H31" s="155"/>
      <c r="I31" s="56" t="s">
        <v>163</v>
      </c>
      <c r="J31" s="136">
        <v>7.28</v>
      </c>
      <c r="K31" s="108">
        <v>0.129</v>
      </c>
      <c r="L31" s="136"/>
      <c r="M31" s="108"/>
      <c r="N31" s="137" t="str">
        <f t="shared" si="3"/>
        <v>II A</v>
      </c>
      <c r="O31" s="104" t="s">
        <v>249</v>
      </c>
      <c r="P31" s="310">
        <v>7.36</v>
      </c>
    </row>
    <row r="32" spans="1:16" s="112" customFormat="1" ht="16.5" customHeight="1">
      <c r="A32" s="99">
        <v>4</v>
      </c>
      <c r="B32" s="100">
        <v>138</v>
      </c>
      <c r="C32" s="101" t="s">
        <v>956</v>
      </c>
      <c r="D32" s="102" t="s">
        <v>1222</v>
      </c>
      <c r="E32" s="103">
        <v>33499</v>
      </c>
      <c r="F32" s="104" t="s">
        <v>46</v>
      </c>
      <c r="G32" s="104" t="s">
        <v>89</v>
      </c>
      <c r="H32" s="155" t="s">
        <v>1204</v>
      </c>
      <c r="I32" s="56">
        <f>IF(ISBLANK(J32),"",TRUNC(59.76*(J32-11)^2))</f>
        <v>818</v>
      </c>
      <c r="J32" s="136">
        <v>7.3</v>
      </c>
      <c r="K32" s="108">
        <v>0.156</v>
      </c>
      <c r="L32" s="136"/>
      <c r="M32" s="108"/>
      <c r="N32" s="137" t="str">
        <f t="shared" si="3"/>
        <v>II A</v>
      </c>
      <c r="O32" s="104" t="s">
        <v>1223</v>
      </c>
      <c r="P32" s="310"/>
    </row>
    <row r="33" spans="1:16" s="112" customFormat="1" ht="16.5" customHeight="1">
      <c r="A33" s="99">
        <v>5</v>
      </c>
      <c r="B33" s="100">
        <v>45</v>
      </c>
      <c r="C33" s="101" t="s">
        <v>959</v>
      </c>
      <c r="D33" s="102" t="s">
        <v>1224</v>
      </c>
      <c r="E33" s="103" t="s">
        <v>1225</v>
      </c>
      <c r="F33" s="104" t="s">
        <v>2</v>
      </c>
      <c r="G33" s="104" t="s">
        <v>122</v>
      </c>
      <c r="H33" s="155" t="s">
        <v>334</v>
      </c>
      <c r="I33" s="56">
        <f>IF(ISBLANK(J33),"",TRUNC(59.76*(J33-11)^2))</f>
        <v>787</v>
      </c>
      <c r="J33" s="136">
        <v>7.37</v>
      </c>
      <c r="K33" s="108">
        <v>0.181</v>
      </c>
      <c r="L33" s="136"/>
      <c r="M33" s="108"/>
      <c r="N33" s="137" t="str">
        <f t="shared" si="3"/>
        <v>II A</v>
      </c>
      <c r="O33" s="104" t="s">
        <v>335</v>
      </c>
      <c r="P33" s="310">
        <v>7.29</v>
      </c>
    </row>
    <row r="34" spans="1:16" s="112" customFormat="1" ht="16.5" customHeight="1">
      <c r="A34" s="99">
        <v>6</v>
      </c>
      <c r="B34" s="100">
        <v>35</v>
      </c>
      <c r="C34" s="101" t="s">
        <v>1226</v>
      </c>
      <c r="D34" s="102" t="s">
        <v>1227</v>
      </c>
      <c r="E34" s="103" t="s">
        <v>1228</v>
      </c>
      <c r="F34" s="104" t="s">
        <v>2</v>
      </c>
      <c r="G34" s="104" t="s">
        <v>122</v>
      </c>
      <c r="H34" s="155"/>
      <c r="I34" s="56">
        <f>IF(ISBLANK(J34),"",TRUNC(59.76*(J34-11)^2))</f>
        <v>753</v>
      </c>
      <c r="J34" s="136">
        <v>7.45</v>
      </c>
      <c r="K34" s="108">
        <v>0.156</v>
      </c>
      <c r="L34" s="136"/>
      <c r="M34" s="108"/>
      <c r="N34" s="137" t="str">
        <f t="shared" si="3"/>
        <v>II A</v>
      </c>
      <c r="O34" s="104" t="s">
        <v>1229</v>
      </c>
      <c r="P34" s="310">
        <v>7.51</v>
      </c>
    </row>
    <row r="35" spans="3:18" ht="5.25" customHeight="1">
      <c r="C35" s="26"/>
      <c r="D35" s="26"/>
      <c r="F35" s="27"/>
      <c r="G35" s="27"/>
      <c r="H35" s="237"/>
      <c r="Q35" s="76"/>
      <c r="R35" s="76"/>
    </row>
    <row r="36" spans="1:18" ht="11.25" customHeight="1">
      <c r="A36" s="83"/>
      <c r="B36" s="84"/>
      <c r="C36" s="85" t="s">
        <v>556</v>
      </c>
      <c r="D36" s="86" t="s">
        <v>1184</v>
      </c>
      <c r="E36" s="87"/>
      <c r="F36" s="27"/>
      <c r="G36" s="27"/>
      <c r="H36" s="237"/>
      <c r="Q36" s="76"/>
      <c r="R36" s="76"/>
    </row>
    <row r="37" spans="1:18" ht="3.75" customHeight="1">
      <c r="A37" s="27"/>
      <c r="C37" s="26"/>
      <c r="D37" s="26"/>
      <c r="F37" s="27"/>
      <c r="G37" s="27"/>
      <c r="H37" s="237"/>
      <c r="Q37" s="76"/>
      <c r="R37" s="76"/>
    </row>
    <row r="38" spans="1:18" s="34" customFormat="1" ht="12" customHeight="1">
      <c r="A38" s="88" t="s">
        <v>68</v>
      </c>
      <c r="B38" s="126" t="s">
        <v>69</v>
      </c>
      <c r="C38" s="127" t="s">
        <v>70</v>
      </c>
      <c r="D38" s="128" t="s">
        <v>71</v>
      </c>
      <c r="E38" s="129" t="s">
        <v>72</v>
      </c>
      <c r="F38" s="130" t="s">
        <v>73</v>
      </c>
      <c r="G38" s="131" t="s">
        <v>74</v>
      </c>
      <c r="H38" s="249" t="s">
        <v>75</v>
      </c>
      <c r="I38" s="132" t="s">
        <v>76</v>
      </c>
      <c r="J38" s="133" t="s">
        <v>127</v>
      </c>
      <c r="K38" s="134" t="s">
        <v>128</v>
      </c>
      <c r="L38" s="133" t="s">
        <v>129</v>
      </c>
      <c r="M38" s="134" t="s">
        <v>128</v>
      </c>
      <c r="N38" s="133" t="s">
        <v>130</v>
      </c>
      <c r="O38" s="135" t="s">
        <v>85</v>
      </c>
      <c r="P38" s="312"/>
      <c r="Q38" s="76"/>
      <c r="R38" s="76"/>
    </row>
    <row r="39" spans="1:16" s="112" customFormat="1" ht="16.5" customHeight="1">
      <c r="A39" s="99">
        <v>1</v>
      </c>
      <c r="B39" s="100">
        <v>91</v>
      </c>
      <c r="C39" s="101" t="s">
        <v>1230</v>
      </c>
      <c r="D39" s="102" t="s">
        <v>1231</v>
      </c>
      <c r="E39" s="103" t="s">
        <v>1232</v>
      </c>
      <c r="F39" s="104" t="s">
        <v>46</v>
      </c>
      <c r="G39" s="104" t="s">
        <v>89</v>
      </c>
      <c r="H39" s="155" t="s">
        <v>90</v>
      </c>
      <c r="I39" s="56">
        <f>IF(ISBLANK(J39),"",TRUNC(59.76*(J39-11)^2))</f>
        <v>980</v>
      </c>
      <c r="J39" s="136">
        <v>6.95</v>
      </c>
      <c r="K39" s="108">
        <v>0.172</v>
      </c>
      <c r="L39" s="136"/>
      <c r="M39" s="108"/>
      <c r="N39" s="137" t="str">
        <f>IF(ISBLANK(J39),"",IF(J39&gt;7.94,"",IF(J39&lt;=6.69,"TSM",IF(J39&lt;=6.84,"SM",IF(J39&lt;=7,"KSM",IF(J39&lt;=7.24,"I A",IF(J39&lt;=7.54,"II A",IF(J39&lt;=7.94,"III A"))))))))</f>
        <v>KSM</v>
      </c>
      <c r="O39" s="104" t="s">
        <v>119</v>
      </c>
      <c r="P39" s="310">
        <v>6.64</v>
      </c>
    </row>
    <row r="40" spans="1:17" s="112" customFormat="1" ht="16.5" customHeight="1">
      <c r="A40" s="99">
        <v>2</v>
      </c>
      <c r="B40" s="100">
        <v>50</v>
      </c>
      <c r="C40" s="101" t="s">
        <v>1233</v>
      </c>
      <c r="D40" s="102" t="s">
        <v>1234</v>
      </c>
      <c r="E40" s="103" t="s">
        <v>1235</v>
      </c>
      <c r="F40" s="104" t="s">
        <v>54</v>
      </c>
      <c r="G40" s="104" t="s">
        <v>151</v>
      </c>
      <c r="H40" s="155" t="s">
        <v>619</v>
      </c>
      <c r="I40" s="56">
        <f>IF(ISBLANK(J40),"",TRUNC(59.76*(J40-11)^2))</f>
        <v>867</v>
      </c>
      <c r="J40" s="136">
        <v>7.19</v>
      </c>
      <c r="K40" s="108">
        <v>0.218</v>
      </c>
      <c r="L40" s="136"/>
      <c r="M40" s="108"/>
      <c r="N40" s="137" t="str">
        <f>IF(ISBLANK(J40),"",IF(J40&gt;7.94,"",IF(J40&lt;=6.69,"TSM",IF(J40&lt;=6.84,"SM",IF(J40&lt;=7,"KSM",IF(J40&lt;=7.24,"I A",IF(J40&lt;=7.54,"II A",IF(J40&lt;=7.94,"III A"))))))))</f>
        <v>I A</v>
      </c>
      <c r="O40" s="104" t="s">
        <v>608</v>
      </c>
      <c r="P40" s="310">
        <v>7.19</v>
      </c>
      <c r="Q40" s="112">
        <v>7.1805</v>
      </c>
    </row>
    <row r="41" spans="1:17" s="112" customFormat="1" ht="16.5" customHeight="1">
      <c r="A41" s="99">
        <v>3</v>
      </c>
      <c r="B41" s="100">
        <v>88</v>
      </c>
      <c r="C41" s="101" t="s">
        <v>992</v>
      </c>
      <c r="D41" s="102" t="s">
        <v>1236</v>
      </c>
      <c r="E41" s="103" t="s">
        <v>1237</v>
      </c>
      <c r="F41" s="104" t="s">
        <v>46</v>
      </c>
      <c r="G41" s="104" t="s">
        <v>89</v>
      </c>
      <c r="H41" s="155" t="s">
        <v>315</v>
      </c>
      <c r="I41" s="56">
        <f>IF(ISBLANK(J41),"",TRUNC(59.76*(J41-11)^2))</f>
        <v>867</v>
      </c>
      <c r="J41" s="136">
        <v>7.19</v>
      </c>
      <c r="K41" s="108">
        <v>0.188</v>
      </c>
      <c r="L41" s="136"/>
      <c r="M41" s="108"/>
      <c r="N41" s="137" t="str">
        <f>IF(ISBLANK(J41),"",IF(J41&gt;7.94,"",IF(J41&lt;=6.69,"TSM",IF(J41&lt;=6.84,"SM",IF(J41&lt;=7,"KSM",IF(J41&lt;=7.24,"I A",IF(J41&lt;=7.54,"II A",IF(J41&lt;=7.94,"III A"))))))))</f>
        <v>I A</v>
      </c>
      <c r="O41" s="104" t="s">
        <v>119</v>
      </c>
      <c r="P41" s="310">
        <v>7.19</v>
      </c>
      <c r="Q41" s="112">
        <v>7.1849</v>
      </c>
    </row>
    <row r="42" spans="1:16" s="112" customFormat="1" ht="16.5" customHeight="1">
      <c r="A42" s="99">
        <v>4</v>
      </c>
      <c r="B42" s="100">
        <v>23</v>
      </c>
      <c r="C42" s="101" t="s">
        <v>722</v>
      </c>
      <c r="D42" s="102" t="s">
        <v>1238</v>
      </c>
      <c r="E42" s="103" t="s">
        <v>1239</v>
      </c>
      <c r="F42" s="104" t="s">
        <v>58</v>
      </c>
      <c r="G42" s="104" t="s">
        <v>438</v>
      </c>
      <c r="H42" s="155"/>
      <c r="I42" s="56">
        <f>IF(ISBLANK(J42),"",TRUNC(59.76*(J42-11)^2))</f>
        <v>774</v>
      </c>
      <c r="J42" s="136">
        <v>7.4</v>
      </c>
      <c r="K42" s="108">
        <v>0.259</v>
      </c>
      <c r="L42" s="136"/>
      <c r="M42" s="108"/>
      <c r="N42" s="137" t="str">
        <f>IF(ISBLANK(J42),"",IF(J42&gt;7.94,"",IF(J42&lt;=6.69,"TSM",IF(J42&lt;=6.84,"SM",IF(J42&lt;=7,"KSM",IF(J42&lt;=7.24,"I A",IF(J42&lt;=7.54,"II A",IF(J42&lt;=7.94,"III A"))))))))</f>
        <v>II A</v>
      </c>
      <c r="O42" s="104" t="s">
        <v>1212</v>
      </c>
      <c r="P42" s="310">
        <v>7.43</v>
      </c>
    </row>
    <row r="43" spans="1:16" s="112" customFormat="1" ht="16.5" customHeight="1">
      <c r="A43" s="99">
        <v>5</v>
      </c>
      <c r="B43" s="100">
        <v>131</v>
      </c>
      <c r="C43" s="101" t="s">
        <v>959</v>
      </c>
      <c r="D43" s="102" t="s">
        <v>1240</v>
      </c>
      <c r="E43" s="103" t="s">
        <v>1241</v>
      </c>
      <c r="F43" s="104" t="s">
        <v>333</v>
      </c>
      <c r="G43" s="104" t="s">
        <v>377</v>
      </c>
      <c r="H43" s="155" t="s">
        <v>1242</v>
      </c>
      <c r="I43" s="56">
        <f>IF(ISBLANK(J43),"",TRUNC(59.76*(J43-11)^2))</f>
        <v>711</v>
      </c>
      <c r="J43" s="136">
        <v>7.55</v>
      </c>
      <c r="K43" s="108">
        <v>0.202</v>
      </c>
      <c r="L43" s="136"/>
      <c r="M43" s="108"/>
      <c r="N43" s="137" t="str">
        <f>IF(ISBLANK(J43),"",IF(J43&gt;7.94,"",IF(J43&lt;=6.69,"TSM",IF(J43&lt;=6.84,"SM",IF(J43&lt;=7,"KSM",IF(J43&lt;=7.24,"I A",IF(J43&lt;=7.54,"II A",IF(J43&lt;=7.94,"III A"))))))))</f>
        <v>III A</v>
      </c>
      <c r="O43" s="104" t="s">
        <v>1002</v>
      </c>
      <c r="P43" s="310">
        <v>7.42</v>
      </c>
    </row>
    <row r="44" spans="1:16" s="112" customFormat="1" ht="16.5" customHeight="1">
      <c r="A44" s="313"/>
      <c r="B44" s="314"/>
      <c r="C44" s="315"/>
      <c r="D44" s="316"/>
      <c r="E44" s="317"/>
      <c r="F44" s="318"/>
      <c r="G44" s="318"/>
      <c r="H44" s="297"/>
      <c r="I44" s="298"/>
      <c r="J44" s="319"/>
      <c r="K44" s="300"/>
      <c r="L44" s="319"/>
      <c r="M44" s="300"/>
      <c r="N44" s="123"/>
      <c r="O44" s="318"/>
      <c r="P44" s="310"/>
    </row>
    <row r="45" spans="1:18" ht="15.75" customHeight="1">
      <c r="A45" s="80" t="s">
        <v>1183</v>
      </c>
      <c r="B45" s="81"/>
      <c r="C45" s="26"/>
      <c r="D45" s="26"/>
      <c r="F45" s="82"/>
      <c r="G45" s="27"/>
      <c r="H45" s="237"/>
      <c r="Q45" s="76"/>
      <c r="R45" s="76"/>
    </row>
    <row r="46" spans="3:18" ht="6" customHeight="1">
      <c r="C46" s="26"/>
      <c r="D46" s="26"/>
      <c r="F46" s="27"/>
      <c r="G46" s="27"/>
      <c r="H46" s="237"/>
      <c r="Q46" s="76"/>
      <c r="R46" s="76"/>
    </row>
    <row r="47" spans="1:18" ht="12.75" customHeight="1">
      <c r="A47" s="83"/>
      <c r="B47" s="84"/>
      <c r="C47" s="85" t="s">
        <v>81</v>
      </c>
      <c r="D47" s="86" t="s">
        <v>1184</v>
      </c>
      <c r="E47" s="87"/>
      <c r="F47" s="27"/>
      <c r="G47" s="27"/>
      <c r="H47" s="237"/>
      <c r="Q47" s="76"/>
      <c r="R47" s="76"/>
    </row>
    <row r="48" spans="1:18" ht="3.75" customHeight="1">
      <c r="A48" s="27"/>
      <c r="C48" s="26"/>
      <c r="D48" s="26"/>
      <c r="F48" s="27"/>
      <c r="G48" s="27"/>
      <c r="H48" s="237"/>
      <c r="Q48" s="76"/>
      <c r="R48" s="76"/>
    </row>
    <row r="49" spans="1:18" s="34" customFormat="1" ht="12" customHeight="1">
      <c r="A49" s="88" t="s">
        <v>68</v>
      </c>
      <c r="B49" s="126" t="s">
        <v>69</v>
      </c>
      <c r="C49" s="127" t="s">
        <v>70</v>
      </c>
      <c r="D49" s="128" t="s">
        <v>71</v>
      </c>
      <c r="E49" s="129" t="s">
        <v>72</v>
      </c>
      <c r="F49" s="130" t="s">
        <v>73</v>
      </c>
      <c r="G49" s="131" t="s">
        <v>74</v>
      </c>
      <c r="H49" s="249" t="s">
        <v>75</v>
      </c>
      <c r="I49" s="132" t="s">
        <v>76</v>
      </c>
      <c r="J49" s="133" t="s">
        <v>127</v>
      </c>
      <c r="K49" s="134" t="s">
        <v>128</v>
      </c>
      <c r="L49" s="133" t="s">
        <v>129</v>
      </c>
      <c r="M49" s="134" t="s">
        <v>128</v>
      </c>
      <c r="N49" s="133" t="s">
        <v>130</v>
      </c>
      <c r="O49" s="135" t="s">
        <v>85</v>
      </c>
      <c r="P49" s="312"/>
      <c r="Q49" s="76"/>
      <c r="R49" s="76"/>
    </row>
    <row r="50" spans="1:16" s="112" customFormat="1" ht="16.5" customHeight="1">
      <c r="A50" s="99">
        <v>1</v>
      </c>
      <c r="B50" s="100">
        <v>152</v>
      </c>
      <c r="C50" s="101" t="s">
        <v>1243</v>
      </c>
      <c r="D50" s="102" t="s">
        <v>1244</v>
      </c>
      <c r="E50" s="103" t="s">
        <v>1245</v>
      </c>
      <c r="F50" s="104" t="s">
        <v>162</v>
      </c>
      <c r="G50" s="104"/>
      <c r="H50" s="155" t="s">
        <v>259</v>
      </c>
      <c r="I50" s="56" t="s">
        <v>163</v>
      </c>
      <c r="J50" s="136">
        <v>6.86</v>
      </c>
      <c r="K50" s="108">
        <v>0.217</v>
      </c>
      <c r="L50" s="136"/>
      <c r="M50" s="108"/>
      <c r="N50" s="137" t="str">
        <f>IF(ISBLANK(J50),"",IF(J50&gt;7.94,"",IF(J50&lt;=6.69,"TSM",IF(J50&lt;=6.84,"SM",IF(J50&lt;=7,"KSM",IF(J50&lt;=7.24,"I A",IF(J50&lt;=7.54,"II A",IF(J50&lt;=7.94,"III A"))))))))</f>
        <v>KSM</v>
      </c>
      <c r="O50" s="104" t="s">
        <v>260</v>
      </c>
      <c r="P50" s="310">
        <v>6.77</v>
      </c>
    </row>
    <row r="51" spans="1:16" s="112" customFormat="1" ht="16.5" customHeight="1">
      <c r="A51" s="99">
        <v>2</v>
      </c>
      <c r="B51" s="100">
        <v>135</v>
      </c>
      <c r="C51" s="101" t="s">
        <v>273</v>
      </c>
      <c r="D51" s="102" t="s">
        <v>1246</v>
      </c>
      <c r="E51" s="103" t="s">
        <v>1247</v>
      </c>
      <c r="F51" s="104" t="s">
        <v>2</v>
      </c>
      <c r="G51" s="104" t="s">
        <v>122</v>
      </c>
      <c r="H51" s="155" t="s">
        <v>123</v>
      </c>
      <c r="I51" s="56">
        <f>IF(ISBLANK(J51),"",TRUNC(59.76*(J51-11)^2))</f>
        <v>818</v>
      </c>
      <c r="J51" s="136">
        <v>7.3</v>
      </c>
      <c r="K51" s="108">
        <v>0.18</v>
      </c>
      <c r="L51" s="136"/>
      <c r="M51" s="108"/>
      <c r="N51" s="137" t="str">
        <f>IF(ISBLANK(J51),"",IF(J51&gt;7.94,"",IF(J51&lt;=6.69,"TSM",IF(J51&lt;=6.84,"SM",IF(J51&lt;=7,"KSM",IF(J51&lt;=7.24,"I A",IF(J51&lt;=7.54,"II A",IF(J51&lt;=7.94,"III A"))))))))</f>
        <v>II A</v>
      </c>
      <c r="O51" s="104" t="s">
        <v>1248</v>
      </c>
      <c r="P51" s="310">
        <v>7.17</v>
      </c>
    </row>
    <row r="52" spans="1:16" s="112" customFormat="1" ht="16.5" customHeight="1">
      <c r="A52" s="99">
        <v>3</v>
      </c>
      <c r="B52" s="100">
        <v>30</v>
      </c>
      <c r="C52" s="101" t="s">
        <v>110</v>
      </c>
      <c r="D52" s="102" t="s">
        <v>117</v>
      </c>
      <c r="E52" s="103" t="s">
        <v>118</v>
      </c>
      <c r="F52" s="104" t="s">
        <v>46</v>
      </c>
      <c r="G52" s="104"/>
      <c r="H52" s="155" t="s">
        <v>95</v>
      </c>
      <c r="I52" s="56">
        <f>IF(ISBLANK(J52),"",TRUNC(59.76*(J52-11)^2))</f>
        <v>707</v>
      </c>
      <c r="J52" s="136">
        <v>7.56</v>
      </c>
      <c r="K52" s="108">
        <v>0.159</v>
      </c>
      <c r="L52" s="136"/>
      <c r="M52" s="108"/>
      <c r="N52" s="137" t="str">
        <f>IF(ISBLANK(J52),"",IF(J52&gt;7.94,"",IF(J52&lt;=6.69,"TSM",IF(J52&lt;=6.84,"SM",IF(J52&lt;=7,"KSM",IF(J52&lt;=7.24,"I A",IF(J52&lt;=7.54,"II A",IF(J52&lt;=7.94,"III A"))))))))</f>
        <v>III A</v>
      </c>
      <c r="O52" s="104" t="s">
        <v>119</v>
      </c>
      <c r="P52" s="310">
        <v>7.4</v>
      </c>
    </row>
    <row r="53" spans="1:16" s="112" customFormat="1" ht="16.5" customHeight="1">
      <c r="A53" s="99">
        <v>4</v>
      </c>
      <c r="B53" s="100">
        <v>33</v>
      </c>
      <c r="C53" s="101" t="s">
        <v>745</v>
      </c>
      <c r="D53" s="102" t="s">
        <v>1249</v>
      </c>
      <c r="E53" s="103" t="s">
        <v>1250</v>
      </c>
      <c r="F53" s="104" t="s">
        <v>333</v>
      </c>
      <c r="G53" s="104" t="s">
        <v>122</v>
      </c>
      <c r="H53" s="155" t="s">
        <v>1345</v>
      </c>
      <c r="I53" s="56">
        <f>IF(ISBLANK(J53),"",TRUNC(59.76*(J53-11)^2))</f>
        <v>703</v>
      </c>
      <c r="J53" s="136">
        <v>7.57</v>
      </c>
      <c r="K53" s="108">
        <v>0.125</v>
      </c>
      <c r="L53" s="136"/>
      <c r="M53" s="108"/>
      <c r="N53" s="137" t="str">
        <f>IF(ISBLANK(J53),"",IF(J53&gt;7.94,"",IF(J53&lt;=6.69,"TSM",IF(J53&lt;=6.84,"SM",IF(J53&lt;=7,"KSM",IF(J53&lt;=7.24,"I A",IF(J53&lt;=7.54,"II A",IF(J53&lt;=7.94,"III A"))))))))</f>
        <v>III A</v>
      </c>
      <c r="O53" s="104" t="s">
        <v>688</v>
      </c>
      <c r="P53" s="310">
        <v>7.61</v>
      </c>
    </row>
    <row r="54" spans="3:18" ht="7.5" customHeight="1">
      <c r="C54" s="26"/>
      <c r="D54" s="26"/>
      <c r="F54" s="27"/>
      <c r="G54" s="27"/>
      <c r="H54" s="237"/>
      <c r="Q54" s="76"/>
      <c r="R54" s="76"/>
    </row>
    <row r="55" spans="1:18" ht="12.75" customHeight="1">
      <c r="A55" s="83"/>
      <c r="B55" s="84"/>
      <c r="C55" s="85" t="s">
        <v>82</v>
      </c>
      <c r="D55" s="86" t="s">
        <v>1184</v>
      </c>
      <c r="E55" s="87"/>
      <c r="F55" s="27"/>
      <c r="G55" s="27"/>
      <c r="H55" s="237"/>
      <c r="Q55" s="76"/>
      <c r="R55" s="76"/>
    </row>
    <row r="56" spans="1:18" ht="3.75" customHeight="1">
      <c r="A56" s="27"/>
      <c r="C56" s="26"/>
      <c r="D56" s="26"/>
      <c r="F56" s="27"/>
      <c r="G56" s="27"/>
      <c r="H56" s="237"/>
      <c r="Q56" s="76"/>
      <c r="R56" s="76"/>
    </row>
    <row r="57" spans="1:18" s="34" customFormat="1" ht="12" customHeight="1">
      <c r="A57" s="88" t="s">
        <v>68</v>
      </c>
      <c r="B57" s="126" t="s">
        <v>69</v>
      </c>
      <c r="C57" s="127" t="s">
        <v>70</v>
      </c>
      <c r="D57" s="128" t="s">
        <v>71</v>
      </c>
      <c r="E57" s="129" t="s">
        <v>72</v>
      </c>
      <c r="F57" s="130" t="s">
        <v>73</v>
      </c>
      <c r="G57" s="131" t="s">
        <v>74</v>
      </c>
      <c r="H57" s="249" t="s">
        <v>75</v>
      </c>
      <c r="I57" s="132" t="s">
        <v>76</v>
      </c>
      <c r="J57" s="133" t="s">
        <v>127</v>
      </c>
      <c r="K57" s="134" t="s">
        <v>128</v>
      </c>
      <c r="L57" s="133" t="s">
        <v>129</v>
      </c>
      <c r="M57" s="134" t="s">
        <v>128</v>
      </c>
      <c r="N57" s="133" t="s">
        <v>130</v>
      </c>
      <c r="O57" s="135" t="s">
        <v>85</v>
      </c>
      <c r="P57" s="312"/>
      <c r="Q57" s="76"/>
      <c r="R57" s="76"/>
    </row>
    <row r="58" spans="1:16" s="112" customFormat="1" ht="16.5" customHeight="1">
      <c r="A58" s="99">
        <v>1</v>
      </c>
      <c r="B58" s="100">
        <v>89</v>
      </c>
      <c r="C58" s="101" t="s">
        <v>1251</v>
      </c>
      <c r="D58" s="102" t="s">
        <v>1214</v>
      </c>
      <c r="E58" s="103" t="s">
        <v>1252</v>
      </c>
      <c r="F58" s="104" t="s">
        <v>189</v>
      </c>
      <c r="G58" s="104" t="s">
        <v>122</v>
      </c>
      <c r="H58" s="155" t="s">
        <v>90</v>
      </c>
      <c r="I58" s="56">
        <f aca="true" t="shared" si="4" ref="I58:I63">IF(ISBLANK(J58),"",TRUNC(59.76*(J58-11)^2))</f>
        <v>1004</v>
      </c>
      <c r="J58" s="136">
        <v>6.9</v>
      </c>
      <c r="K58" s="108">
        <v>0.142</v>
      </c>
      <c r="L58" s="136"/>
      <c r="M58" s="108"/>
      <c r="N58" s="137" t="str">
        <f aca="true" t="shared" si="5" ref="N58:N63">IF(ISBLANK(J58),"",IF(J58&gt;7.94,"",IF(J58&lt;=6.69,"TSM",IF(J58&lt;=6.84,"SM",IF(J58&lt;=7,"KSM",IF(J58&lt;=7.24,"I A",IF(J58&lt;=7.54,"II A",IF(J58&lt;=7.94,"III A"))))))))</f>
        <v>KSM</v>
      </c>
      <c r="O58" s="104" t="s">
        <v>1216</v>
      </c>
      <c r="P58" s="310">
        <v>6.88</v>
      </c>
    </row>
    <row r="59" spans="1:16" s="112" customFormat="1" ht="16.5" customHeight="1">
      <c r="A59" s="99">
        <v>2</v>
      </c>
      <c r="B59" s="100">
        <v>68</v>
      </c>
      <c r="C59" s="101" t="s">
        <v>1013</v>
      </c>
      <c r="D59" s="102" t="s">
        <v>1253</v>
      </c>
      <c r="E59" s="103" t="s">
        <v>1254</v>
      </c>
      <c r="F59" s="104" t="s">
        <v>46</v>
      </c>
      <c r="G59" s="104" t="s">
        <v>89</v>
      </c>
      <c r="H59" s="155" t="s">
        <v>974</v>
      </c>
      <c r="I59" s="56">
        <f t="shared" si="4"/>
        <v>885</v>
      </c>
      <c r="J59" s="136">
        <v>7.15</v>
      </c>
      <c r="K59" s="108">
        <v>0.211</v>
      </c>
      <c r="L59" s="136"/>
      <c r="M59" s="108"/>
      <c r="N59" s="137" t="str">
        <f t="shared" si="5"/>
        <v>I A</v>
      </c>
      <c r="O59" s="104" t="s">
        <v>1012</v>
      </c>
      <c r="P59" s="310">
        <v>7.26</v>
      </c>
    </row>
    <row r="60" spans="1:16" s="112" customFormat="1" ht="16.5" customHeight="1">
      <c r="A60" s="99">
        <v>3</v>
      </c>
      <c r="B60" s="100">
        <v>51</v>
      </c>
      <c r="C60" s="101" t="s">
        <v>500</v>
      </c>
      <c r="D60" s="102" t="s">
        <v>1255</v>
      </c>
      <c r="E60" s="103" t="s">
        <v>1256</v>
      </c>
      <c r="F60" s="104" t="s">
        <v>54</v>
      </c>
      <c r="G60" s="104" t="s">
        <v>151</v>
      </c>
      <c r="H60" s="155" t="s">
        <v>619</v>
      </c>
      <c r="I60" s="56">
        <f t="shared" si="4"/>
        <v>840</v>
      </c>
      <c r="J60" s="136">
        <v>7.25</v>
      </c>
      <c r="K60" s="108">
        <v>0.185</v>
      </c>
      <c r="L60" s="136"/>
      <c r="M60" s="108"/>
      <c r="N60" s="137" t="str">
        <f t="shared" si="5"/>
        <v>II A</v>
      </c>
      <c r="O60" s="104" t="s">
        <v>1257</v>
      </c>
      <c r="P60" s="310">
        <v>7.15</v>
      </c>
    </row>
    <row r="61" spans="1:16" s="112" customFormat="1" ht="16.5" customHeight="1">
      <c r="A61" s="99">
        <v>4</v>
      </c>
      <c r="B61" s="100">
        <v>22</v>
      </c>
      <c r="C61" s="101" t="s">
        <v>1258</v>
      </c>
      <c r="D61" s="102" t="s">
        <v>1231</v>
      </c>
      <c r="E61" s="103" t="s">
        <v>1187</v>
      </c>
      <c r="F61" s="104" t="s">
        <v>58</v>
      </c>
      <c r="G61" s="104" t="s">
        <v>438</v>
      </c>
      <c r="H61" s="155"/>
      <c r="I61" s="56">
        <f t="shared" si="4"/>
        <v>822</v>
      </c>
      <c r="J61" s="136">
        <v>7.29</v>
      </c>
      <c r="K61" s="108">
        <v>0.171</v>
      </c>
      <c r="L61" s="136"/>
      <c r="M61" s="108"/>
      <c r="N61" s="137" t="str">
        <f t="shared" si="5"/>
        <v>II A</v>
      </c>
      <c r="O61" s="104" t="s">
        <v>1212</v>
      </c>
      <c r="P61" s="310">
        <v>7.36</v>
      </c>
    </row>
    <row r="62" spans="1:16" s="112" customFormat="1" ht="16.5" customHeight="1">
      <c r="A62" s="99">
        <v>5</v>
      </c>
      <c r="B62" s="100">
        <v>52</v>
      </c>
      <c r="C62" s="101" t="s">
        <v>1259</v>
      </c>
      <c r="D62" s="102" t="s">
        <v>1260</v>
      </c>
      <c r="E62" s="103" t="s">
        <v>681</v>
      </c>
      <c r="F62" s="104" t="s">
        <v>54</v>
      </c>
      <c r="G62" s="104"/>
      <c r="H62" s="155" t="s">
        <v>619</v>
      </c>
      <c r="I62" s="56">
        <f t="shared" si="4"/>
        <v>765</v>
      </c>
      <c r="J62" s="136">
        <v>7.42</v>
      </c>
      <c r="K62" s="108">
        <v>0.185</v>
      </c>
      <c r="L62" s="136"/>
      <c r="M62" s="108"/>
      <c r="N62" s="137" t="str">
        <f t="shared" si="5"/>
        <v>II A</v>
      </c>
      <c r="O62" s="104" t="s">
        <v>295</v>
      </c>
      <c r="P62" s="310">
        <v>7.45</v>
      </c>
    </row>
    <row r="63" spans="1:16" s="112" customFormat="1" ht="16.5" customHeight="1">
      <c r="A63" s="99">
        <v>6</v>
      </c>
      <c r="B63" s="100">
        <v>113</v>
      </c>
      <c r="C63" s="101" t="s">
        <v>956</v>
      </c>
      <c r="D63" s="102" t="s">
        <v>1261</v>
      </c>
      <c r="E63" s="103" t="s">
        <v>1262</v>
      </c>
      <c r="F63" s="104" t="s">
        <v>46</v>
      </c>
      <c r="G63" s="104" t="s">
        <v>454</v>
      </c>
      <c r="H63" s="155"/>
      <c r="I63" s="56">
        <f t="shared" si="4"/>
        <v>678</v>
      </c>
      <c r="J63" s="136">
        <v>7.63</v>
      </c>
      <c r="K63" s="108">
        <v>0.194</v>
      </c>
      <c r="L63" s="136"/>
      <c r="M63" s="108"/>
      <c r="N63" s="137" t="str">
        <f t="shared" si="5"/>
        <v>III A</v>
      </c>
      <c r="O63" s="104" t="s">
        <v>1263</v>
      </c>
      <c r="P63" s="310">
        <v>7.61</v>
      </c>
    </row>
    <row r="64" spans="3:18" ht="7.5" customHeight="1">
      <c r="C64" s="26"/>
      <c r="D64" s="26"/>
      <c r="F64" s="27"/>
      <c r="G64" s="27"/>
      <c r="H64" s="237"/>
      <c r="Q64" s="76"/>
      <c r="R64" s="76"/>
    </row>
    <row r="65" spans="1:18" ht="12.75" customHeight="1">
      <c r="A65" s="83"/>
      <c r="B65" s="84"/>
      <c r="C65" s="85" t="s">
        <v>570</v>
      </c>
      <c r="D65" s="86" t="s">
        <v>1184</v>
      </c>
      <c r="E65" s="87"/>
      <c r="F65" s="27"/>
      <c r="G65" s="27"/>
      <c r="H65" s="237"/>
      <c r="Q65" s="76"/>
      <c r="R65" s="76"/>
    </row>
    <row r="66" spans="1:18" ht="3.75" customHeight="1">
      <c r="A66" s="27"/>
      <c r="C66" s="26"/>
      <c r="D66" s="26"/>
      <c r="F66" s="27"/>
      <c r="G66" s="27"/>
      <c r="H66" s="237"/>
      <c r="Q66" s="76"/>
      <c r="R66" s="76"/>
    </row>
    <row r="67" spans="1:18" s="34" customFormat="1" ht="12" customHeight="1">
      <c r="A67" s="88" t="s">
        <v>68</v>
      </c>
      <c r="B67" s="126" t="s">
        <v>69</v>
      </c>
      <c r="C67" s="127" t="s">
        <v>70</v>
      </c>
      <c r="D67" s="128" t="s">
        <v>71</v>
      </c>
      <c r="E67" s="129" t="s">
        <v>72</v>
      </c>
      <c r="F67" s="130" t="s">
        <v>73</v>
      </c>
      <c r="G67" s="131" t="s">
        <v>74</v>
      </c>
      <c r="H67" s="249" t="s">
        <v>75</v>
      </c>
      <c r="I67" s="132" t="s">
        <v>76</v>
      </c>
      <c r="J67" s="133" t="s">
        <v>127</v>
      </c>
      <c r="K67" s="134" t="s">
        <v>128</v>
      </c>
      <c r="L67" s="133" t="s">
        <v>129</v>
      </c>
      <c r="M67" s="134" t="s">
        <v>128</v>
      </c>
      <c r="N67" s="133" t="s">
        <v>130</v>
      </c>
      <c r="O67" s="135" t="s">
        <v>85</v>
      </c>
      <c r="P67" s="312"/>
      <c r="Q67" s="76"/>
      <c r="R67" s="76"/>
    </row>
    <row r="68" spans="1:16" s="112" customFormat="1" ht="16.5" customHeight="1">
      <c r="A68" s="99">
        <v>1</v>
      </c>
      <c r="B68" s="100">
        <v>90</v>
      </c>
      <c r="C68" s="101" t="s">
        <v>1264</v>
      </c>
      <c r="D68" s="102" t="s">
        <v>87</v>
      </c>
      <c r="E68" s="103" t="s">
        <v>1265</v>
      </c>
      <c r="F68" s="104" t="s">
        <v>46</v>
      </c>
      <c r="G68" s="104" t="s">
        <v>89</v>
      </c>
      <c r="H68" s="155" t="s">
        <v>90</v>
      </c>
      <c r="I68" s="56">
        <f>IF(ISBLANK(J68),"",TRUNC(59.76*(J68-11)^2))</f>
        <v>994</v>
      </c>
      <c r="J68" s="136">
        <v>6.92</v>
      </c>
      <c r="K68" s="108">
        <v>0.162</v>
      </c>
      <c r="L68" s="136"/>
      <c r="M68" s="108"/>
      <c r="N68" s="137" t="str">
        <f>IF(ISBLANK(J68),"",IF(J68&gt;7.94,"",IF(J68&lt;=6.69,"TSM",IF(J68&lt;=6.84,"SM",IF(J68&lt;=7,"KSM",IF(J68&lt;=7.24,"I A",IF(J68&lt;=7.54,"II A",IF(J68&lt;=7.94,"III A"))))))))</f>
        <v>KSM</v>
      </c>
      <c r="O68" s="104" t="s">
        <v>91</v>
      </c>
      <c r="P68" s="310">
        <v>6.91</v>
      </c>
    </row>
    <row r="69" spans="1:16" s="112" customFormat="1" ht="16.5" customHeight="1">
      <c r="A69" s="99">
        <v>2</v>
      </c>
      <c r="B69" s="100">
        <v>69</v>
      </c>
      <c r="C69" s="101" t="s">
        <v>1266</v>
      </c>
      <c r="D69" s="102" t="s">
        <v>1267</v>
      </c>
      <c r="E69" s="103" t="s">
        <v>1268</v>
      </c>
      <c r="F69" s="104" t="s">
        <v>46</v>
      </c>
      <c r="G69" s="104" t="s">
        <v>89</v>
      </c>
      <c r="H69" s="155" t="s">
        <v>974</v>
      </c>
      <c r="I69" s="56">
        <f>IF(ISBLANK(J69),"",TRUNC(59.76*(J69-11)^2))</f>
        <v>804</v>
      </c>
      <c r="J69" s="136">
        <v>7.33</v>
      </c>
      <c r="K69" s="108">
        <v>0.171</v>
      </c>
      <c r="L69" s="136"/>
      <c r="M69" s="108"/>
      <c r="N69" s="137" t="str">
        <f>IF(ISBLANK(J69),"",IF(J69&gt;7.94,"",IF(J69&lt;=6.69,"TSM",IF(J69&lt;=6.84,"SM",IF(J69&lt;=7,"KSM",IF(J69&lt;=7.24,"I A",IF(J69&lt;=7.54,"II A",IF(J69&lt;=7.94,"III A"))))))))</f>
        <v>II A</v>
      </c>
      <c r="O69" s="104" t="s">
        <v>1012</v>
      </c>
      <c r="P69" s="310">
        <v>7.48</v>
      </c>
    </row>
    <row r="70" spans="1:16" s="112" customFormat="1" ht="16.5" customHeight="1">
      <c r="A70" s="99">
        <v>3</v>
      </c>
      <c r="B70" s="100">
        <v>59</v>
      </c>
      <c r="C70" s="101" t="s">
        <v>110</v>
      </c>
      <c r="D70" s="102" t="s">
        <v>1269</v>
      </c>
      <c r="E70" s="103" t="s">
        <v>1270</v>
      </c>
      <c r="F70" s="104" t="s">
        <v>46</v>
      </c>
      <c r="G70" s="104" t="s">
        <v>454</v>
      </c>
      <c r="H70" s="155" t="s">
        <v>621</v>
      </c>
      <c r="I70" s="56">
        <f>IF(ISBLANK(J70),"",TRUNC(59.76*(J70-11)^2))</f>
        <v>757</v>
      </c>
      <c r="J70" s="136">
        <v>7.44</v>
      </c>
      <c r="K70" s="108">
        <v>0.153</v>
      </c>
      <c r="L70" s="136"/>
      <c r="M70" s="108"/>
      <c r="N70" s="137" t="str">
        <f>IF(ISBLANK(J70),"",IF(J70&gt;7.94,"",IF(J70&lt;=6.69,"TSM",IF(J70&lt;=6.84,"SM",IF(J70&lt;=7,"KSM",IF(J70&lt;=7.24,"I A",IF(J70&lt;=7.54,"II A",IF(J70&lt;=7.94,"III A"))))))))</f>
        <v>II A</v>
      </c>
      <c r="O70" s="104" t="s">
        <v>119</v>
      </c>
      <c r="P70" s="310">
        <v>7.36</v>
      </c>
    </row>
    <row r="71" spans="1:16" s="112" customFormat="1" ht="16.5" customHeight="1">
      <c r="A71" s="99">
        <v>4</v>
      </c>
      <c r="B71" s="100">
        <v>29</v>
      </c>
      <c r="C71" s="101" t="s">
        <v>487</v>
      </c>
      <c r="D71" s="102" t="s">
        <v>1271</v>
      </c>
      <c r="E71" s="103" t="s">
        <v>1272</v>
      </c>
      <c r="F71" s="104" t="s">
        <v>1062</v>
      </c>
      <c r="G71" s="104" t="s">
        <v>1273</v>
      </c>
      <c r="H71" s="155"/>
      <c r="I71" s="56">
        <f>IF(ISBLANK(J71),"",TRUNC(59.76*(J71-11)^2))</f>
        <v>690</v>
      </c>
      <c r="J71" s="136">
        <v>7.6</v>
      </c>
      <c r="K71" s="108">
        <v>0.237</v>
      </c>
      <c r="L71" s="136"/>
      <c r="M71" s="108"/>
      <c r="N71" s="137" t="str">
        <f>IF(ISBLANK(J71),"",IF(J71&gt;7.94,"",IF(J71&lt;=6.69,"TSM",IF(J71&lt;=6.84,"SM",IF(J71&lt;=7,"KSM",IF(J71&lt;=7.24,"I A",IF(J71&lt;=7.54,"II A",IF(J71&lt;=7.94,"III A"))))))))</f>
        <v>III A</v>
      </c>
      <c r="O71" s="104" t="s">
        <v>119</v>
      </c>
      <c r="P71" s="310">
        <v>7.26</v>
      </c>
    </row>
    <row r="72" spans="1:16" s="112" customFormat="1" ht="16.5" customHeight="1">
      <c r="A72" s="99"/>
      <c r="B72" s="100">
        <v>21</v>
      </c>
      <c r="C72" s="101" t="s">
        <v>1230</v>
      </c>
      <c r="D72" s="102" t="s">
        <v>1274</v>
      </c>
      <c r="E72" s="103" t="s">
        <v>989</v>
      </c>
      <c r="F72" s="104" t="s">
        <v>58</v>
      </c>
      <c r="G72" s="104" t="s">
        <v>438</v>
      </c>
      <c r="H72" s="155"/>
      <c r="I72" s="56"/>
      <c r="J72" s="136" t="s">
        <v>302</v>
      </c>
      <c r="K72" s="108" t="s">
        <v>145</v>
      </c>
      <c r="L72" s="136"/>
      <c r="M72" s="108"/>
      <c r="N72" s="137">
        <f>IF(ISBLANK(J72),"",IF(J72&gt;7.94,"",IF(J72&lt;=6.69,"TSM",IF(J72&lt;=6.84,"SM",IF(J72&lt;=7,"KSM",IF(J72&lt;=7.24,"I A",IF(J72&lt;=7.54,"II A",IF(J72&lt;=7.94,"III A"))))))))</f>
      </c>
      <c r="O72" s="104" t="s">
        <v>1212</v>
      </c>
      <c r="P72" s="310">
        <v>7.56</v>
      </c>
    </row>
    <row r="73" spans="3:18" ht="7.5" customHeight="1">
      <c r="C73" s="26"/>
      <c r="D73" s="26"/>
      <c r="F73" s="27"/>
      <c r="G73" s="27"/>
      <c r="H73" s="237"/>
      <c r="Q73" s="76"/>
      <c r="R73" s="76"/>
    </row>
    <row r="74" spans="1:18" ht="12.75" customHeight="1">
      <c r="A74" s="83"/>
      <c r="B74" s="84"/>
      <c r="C74" s="85" t="s">
        <v>1022</v>
      </c>
      <c r="D74" s="86" t="s">
        <v>1184</v>
      </c>
      <c r="E74" s="87"/>
      <c r="F74" s="27"/>
      <c r="G74" s="27"/>
      <c r="H74" s="237"/>
      <c r="Q74" s="76"/>
      <c r="R74" s="76"/>
    </row>
    <row r="75" spans="1:18" ht="3.75" customHeight="1">
      <c r="A75" s="27"/>
      <c r="C75" s="26"/>
      <c r="D75" s="26"/>
      <c r="F75" s="27"/>
      <c r="G75" s="27"/>
      <c r="H75" s="237"/>
      <c r="Q75" s="76"/>
      <c r="R75" s="76"/>
    </row>
    <row r="76" spans="1:18" s="34" customFormat="1" ht="12" customHeight="1">
      <c r="A76" s="88" t="s">
        <v>68</v>
      </c>
      <c r="B76" s="126" t="s">
        <v>69</v>
      </c>
      <c r="C76" s="127" t="s">
        <v>70</v>
      </c>
      <c r="D76" s="128" t="s">
        <v>71</v>
      </c>
      <c r="E76" s="129" t="s">
        <v>72</v>
      </c>
      <c r="F76" s="130" t="s">
        <v>73</v>
      </c>
      <c r="G76" s="131" t="s">
        <v>74</v>
      </c>
      <c r="H76" s="249" t="s">
        <v>75</v>
      </c>
      <c r="I76" s="132" t="s">
        <v>76</v>
      </c>
      <c r="J76" s="133" t="s">
        <v>127</v>
      </c>
      <c r="K76" s="134" t="s">
        <v>128</v>
      </c>
      <c r="L76" s="133" t="s">
        <v>129</v>
      </c>
      <c r="M76" s="134" t="s">
        <v>128</v>
      </c>
      <c r="N76" s="133" t="s">
        <v>130</v>
      </c>
      <c r="O76" s="135" t="s">
        <v>85</v>
      </c>
      <c r="P76" s="312"/>
      <c r="Q76" s="76"/>
      <c r="R76" s="76"/>
    </row>
    <row r="77" spans="1:16" s="112" customFormat="1" ht="16.5" customHeight="1">
      <c r="A77" s="99">
        <v>1</v>
      </c>
      <c r="B77" s="100">
        <v>104</v>
      </c>
      <c r="C77" s="101" t="s">
        <v>711</v>
      </c>
      <c r="D77" s="102" t="s">
        <v>1275</v>
      </c>
      <c r="E77" s="103" t="s">
        <v>1276</v>
      </c>
      <c r="F77" s="104" t="s">
        <v>631</v>
      </c>
      <c r="G77" s="104" t="s">
        <v>383</v>
      </c>
      <c r="H77" s="155" t="s">
        <v>384</v>
      </c>
      <c r="I77" s="56">
        <f>IF(ISBLANK(J77),"",TRUNC(59.76*(J77-11)^2))</f>
        <v>918</v>
      </c>
      <c r="J77" s="136">
        <v>7.08</v>
      </c>
      <c r="K77" s="108">
        <v>0.161</v>
      </c>
      <c r="L77" s="136"/>
      <c r="M77" s="108"/>
      <c r="N77" s="137" t="str">
        <f>IF(ISBLANK(J77),"",IF(J77&gt;7.94,"",IF(J77&lt;=6.69,"TSM",IF(J77&lt;=6.84,"SM",IF(J77&lt;=7,"KSM",IF(J77&lt;=7.24,"I A",IF(J77&lt;=7.54,"II A",IF(J77&lt;=7.94,"III A"))))))))</f>
        <v>I A</v>
      </c>
      <c r="O77" s="104" t="s">
        <v>1277</v>
      </c>
      <c r="P77" s="310">
        <v>7.04</v>
      </c>
    </row>
    <row r="78" spans="1:16" s="112" customFormat="1" ht="16.5" customHeight="1">
      <c r="A78" s="99">
        <v>2</v>
      </c>
      <c r="B78" s="100">
        <v>144</v>
      </c>
      <c r="C78" s="101" t="s">
        <v>246</v>
      </c>
      <c r="D78" s="102" t="s">
        <v>247</v>
      </c>
      <c r="E78" s="103" t="s">
        <v>248</v>
      </c>
      <c r="F78" s="104" t="s">
        <v>162</v>
      </c>
      <c r="G78" s="104"/>
      <c r="H78" s="155"/>
      <c r="I78" s="56" t="s">
        <v>163</v>
      </c>
      <c r="J78" s="136">
        <v>7.21</v>
      </c>
      <c r="K78" s="108">
        <v>0.124</v>
      </c>
      <c r="L78" s="136"/>
      <c r="M78" s="108"/>
      <c r="N78" s="137" t="str">
        <f>IF(ISBLANK(J78),"",IF(J78&gt;7.94,"",IF(J78&lt;=6.69,"TSM",IF(J78&lt;=6.84,"SM",IF(J78&lt;=7,"KSM",IF(J78&lt;=7.24,"I A",IF(J78&lt;=7.54,"II A",IF(J78&lt;=7.94,"III A"))))))))</f>
        <v>I A</v>
      </c>
      <c r="O78" s="104" t="s">
        <v>249</v>
      </c>
      <c r="P78" s="310">
        <v>7.09</v>
      </c>
    </row>
    <row r="79" spans="1:16" s="112" customFormat="1" ht="16.5" customHeight="1">
      <c r="A79" s="99">
        <v>3</v>
      </c>
      <c r="B79" s="100">
        <v>58</v>
      </c>
      <c r="C79" s="101" t="s">
        <v>279</v>
      </c>
      <c r="D79" s="102" t="s">
        <v>1278</v>
      </c>
      <c r="E79" s="103" t="s">
        <v>1279</v>
      </c>
      <c r="F79" s="104" t="s">
        <v>54</v>
      </c>
      <c r="G79" s="104" t="s">
        <v>151</v>
      </c>
      <c r="H79" s="155" t="s">
        <v>619</v>
      </c>
      <c r="I79" s="56">
        <f>IF(ISBLANK(J79),"",TRUNC(59.76*(J79-11)^2))</f>
        <v>835</v>
      </c>
      <c r="J79" s="136">
        <v>7.26</v>
      </c>
      <c r="K79" s="108">
        <v>0.21</v>
      </c>
      <c r="L79" s="136"/>
      <c r="M79" s="108"/>
      <c r="N79" s="137" t="str">
        <f>IF(ISBLANK(J79),"",IF(J79&gt;7.94,"",IF(J79&lt;=6.69,"TSM",IF(J79&lt;=6.84,"SM",IF(J79&lt;=7,"KSM",IF(J79&lt;=7.24,"I A",IF(J79&lt;=7.54,"II A",IF(J79&lt;=7.94,"III A"))))))))</f>
        <v>II A</v>
      </c>
      <c r="O79" s="104" t="s">
        <v>1280</v>
      </c>
      <c r="P79" s="310">
        <v>7.35</v>
      </c>
    </row>
    <row r="80" spans="1:16" s="112" customFormat="1" ht="16.5" customHeight="1">
      <c r="A80" s="99">
        <v>4</v>
      </c>
      <c r="B80" s="100">
        <v>37</v>
      </c>
      <c r="C80" s="101" t="s">
        <v>104</v>
      </c>
      <c r="D80" s="102" t="s">
        <v>1281</v>
      </c>
      <c r="E80" s="103" t="s">
        <v>1282</v>
      </c>
      <c r="F80" s="104" t="s">
        <v>333</v>
      </c>
      <c r="G80" s="104" t="s">
        <v>122</v>
      </c>
      <c r="H80" s="155" t="s">
        <v>1345</v>
      </c>
      <c r="I80" s="56">
        <f>IF(ISBLANK(J80),"",TRUNC(59.76*(J80-11)^2))</f>
        <v>770</v>
      </c>
      <c r="J80" s="136">
        <v>7.41</v>
      </c>
      <c r="K80" s="108">
        <v>0.19</v>
      </c>
      <c r="L80" s="136"/>
      <c r="M80" s="108"/>
      <c r="N80" s="137" t="str">
        <f>IF(ISBLANK(J80),"",IF(J80&gt;7.94,"",IF(J80&lt;=6.69,"TSM",IF(J80&lt;=6.84,"SM",IF(J80&lt;=7,"KSM",IF(J80&lt;=7.24,"I A",IF(J80&lt;=7.54,"II A",IF(J80&lt;=7.94,"III A"))))))))</f>
        <v>II A</v>
      </c>
      <c r="O80" s="104" t="s">
        <v>1283</v>
      </c>
      <c r="P80" s="310">
        <v>7.54</v>
      </c>
    </row>
    <row r="81" spans="1:16" s="112" customFormat="1" ht="16.5" customHeight="1">
      <c r="A81" s="99">
        <v>5</v>
      </c>
      <c r="B81" s="100">
        <v>54</v>
      </c>
      <c r="C81" s="101" t="s">
        <v>1284</v>
      </c>
      <c r="D81" s="102" t="s">
        <v>1285</v>
      </c>
      <c r="E81" s="103" t="s">
        <v>1286</v>
      </c>
      <c r="F81" s="104" t="s">
        <v>114</v>
      </c>
      <c r="G81" s="104"/>
      <c r="H81" s="155" t="s">
        <v>1287</v>
      </c>
      <c r="I81" s="56">
        <f>IF(ISBLANK(J81),"",TRUNC(59.76*(J81-11)^2))</f>
        <v>698</v>
      </c>
      <c r="J81" s="136">
        <v>7.58</v>
      </c>
      <c r="K81" s="108">
        <v>0.178</v>
      </c>
      <c r="L81" s="136"/>
      <c r="M81" s="108"/>
      <c r="N81" s="137" t="str">
        <f>IF(ISBLANK(J81),"",IF(J81&gt;7.94,"",IF(J81&lt;=6.69,"TSM",IF(J81&lt;=6.84,"SM",IF(J81&lt;=7,"KSM",IF(J81&lt;=7.24,"I A",IF(J81&lt;=7.54,"II A",IF(J81&lt;=7.94,"III A"))))))))</f>
        <v>III A</v>
      </c>
      <c r="O81" s="104" t="s">
        <v>881</v>
      </c>
      <c r="P81" s="310">
        <v>7.32</v>
      </c>
    </row>
    <row r="82" ht="15">
      <c r="B82" s="27"/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H1">
      <selection activeCell="A1" sqref="A1"/>
    </sheetView>
  </sheetViews>
  <sheetFormatPr defaultColWidth="12.140625" defaultRowHeight="12.75"/>
  <cols>
    <col min="1" max="1" width="4.7109375" style="236" customWidth="1"/>
    <col min="2" max="2" width="4.421875" style="29" customWidth="1"/>
    <col min="3" max="3" width="10.28125" style="214" customWidth="1"/>
    <col min="4" max="4" width="14.8515625" style="214" customWidth="1"/>
    <col min="5" max="5" width="9.00390625" style="29" customWidth="1"/>
    <col min="6" max="6" width="15.57421875" style="236" customWidth="1"/>
    <col min="7" max="7" width="9.28125" style="236" customWidth="1"/>
    <col min="8" max="8" width="14.140625" style="236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5.140625" style="30" customWidth="1"/>
    <col min="16" max="16" width="7.57421875" style="277" hidden="1" customWidth="1"/>
    <col min="17" max="17" width="9.140625" style="258" hidden="1" customWidth="1"/>
    <col min="18" max="18" width="23.57421875" style="233" customWidth="1"/>
    <col min="19" max="19" width="15.57421875" style="233" customWidth="1"/>
    <col min="20" max="20" width="13.00390625" style="233" customWidth="1"/>
    <col min="21" max="21" width="50.28125" style="181" customWidth="1"/>
    <col min="22" max="16384" width="12.140625" style="233" customWidth="1"/>
  </cols>
  <sheetData>
    <row r="1" spans="1:18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3"/>
      <c r="M1" s="73"/>
      <c r="N1" s="73"/>
      <c r="O1" s="74"/>
      <c r="Q1" s="32"/>
      <c r="R1" s="32"/>
    </row>
    <row r="2" spans="1:18" ht="13.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3"/>
      <c r="M2" s="73"/>
      <c r="N2" s="73"/>
      <c r="O2" s="74"/>
      <c r="Q2" s="32"/>
      <c r="R2" s="32"/>
    </row>
    <row r="3" spans="3:18" ht="2.25" customHeight="1">
      <c r="C3" s="29"/>
      <c r="D3" s="29"/>
      <c r="F3" s="237"/>
      <c r="G3" s="237"/>
      <c r="H3" s="237"/>
      <c r="Q3" s="32"/>
      <c r="R3" s="32"/>
    </row>
    <row r="4" spans="1:18" ht="15.75" customHeight="1">
      <c r="A4" s="238" t="s">
        <v>1183</v>
      </c>
      <c r="B4" s="239"/>
      <c r="C4" s="29"/>
      <c r="D4" s="29"/>
      <c r="F4" s="240"/>
      <c r="G4" s="237"/>
      <c r="H4" s="237"/>
      <c r="Q4" s="32"/>
      <c r="R4" s="32"/>
    </row>
    <row r="5" spans="3:18" ht="4.5" customHeight="1">
      <c r="C5" s="29"/>
      <c r="D5" s="29"/>
      <c r="F5" s="237"/>
      <c r="G5" s="237"/>
      <c r="H5" s="237"/>
      <c r="Q5" s="32"/>
      <c r="R5" s="32"/>
    </row>
    <row r="6" spans="1:18" ht="11.25" customHeight="1">
      <c r="A6" s="241"/>
      <c r="B6" s="242"/>
      <c r="C6" s="243"/>
      <c r="D6" s="168" t="s">
        <v>1288</v>
      </c>
      <c r="E6" s="244"/>
      <c r="F6" s="237"/>
      <c r="G6" s="237"/>
      <c r="H6" s="237"/>
      <c r="Q6" s="32"/>
      <c r="R6" s="32"/>
    </row>
    <row r="7" spans="1:18" ht="3.75" customHeight="1">
      <c r="A7" s="237"/>
      <c r="C7" s="29"/>
      <c r="D7" s="29"/>
      <c r="F7" s="237"/>
      <c r="G7" s="237"/>
      <c r="H7" s="237"/>
      <c r="Q7" s="32"/>
      <c r="R7" s="32"/>
    </row>
    <row r="8" spans="1:18" s="181" customFormat="1" ht="12" customHeight="1">
      <c r="A8" s="245" t="s">
        <v>68</v>
      </c>
      <c r="B8" s="246" t="s">
        <v>69</v>
      </c>
      <c r="C8" s="247" t="s">
        <v>70</v>
      </c>
      <c r="D8" s="248" t="s">
        <v>71</v>
      </c>
      <c r="E8" s="169" t="s">
        <v>72</v>
      </c>
      <c r="F8" s="249" t="s">
        <v>73</v>
      </c>
      <c r="G8" s="250" t="s">
        <v>74</v>
      </c>
      <c r="H8" s="249" t="s">
        <v>75</v>
      </c>
      <c r="I8" s="132" t="s">
        <v>76</v>
      </c>
      <c r="J8" s="133" t="s">
        <v>127</v>
      </c>
      <c r="K8" s="134" t="s">
        <v>128</v>
      </c>
      <c r="L8" s="133" t="s">
        <v>129</v>
      </c>
      <c r="M8" s="134" t="s">
        <v>128</v>
      </c>
      <c r="N8" s="133" t="s">
        <v>130</v>
      </c>
      <c r="O8" s="215" t="s">
        <v>85</v>
      </c>
      <c r="P8" s="277"/>
      <c r="Q8" s="32"/>
      <c r="R8" s="32"/>
    </row>
    <row r="9" spans="1:16" s="256" customFormat="1" ht="16.5" customHeight="1">
      <c r="A9" s="320">
        <v>1</v>
      </c>
      <c r="B9" s="252">
        <v>91</v>
      </c>
      <c r="C9" s="253" t="s">
        <v>1230</v>
      </c>
      <c r="D9" s="254" t="s">
        <v>1231</v>
      </c>
      <c r="E9" s="218" t="s">
        <v>1232</v>
      </c>
      <c r="F9" s="110" t="s">
        <v>46</v>
      </c>
      <c r="G9" s="110" t="s">
        <v>89</v>
      </c>
      <c r="H9" s="155" t="s">
        <v>90</v>
      </c>
      <c r="I9" s="56">
        <f>IF(ISBLANK(L9),"",TRUNC(59.76*(L9-11)^2))</f>
        <v>1099</v>
      </c>
      <c r="J9" s="139">
        <v>6.95</v>
      </c>
      <c r="K9" s="108">
        <v>0.172</v>
      </c>
      <c r="L9" s="136">
        <v>6.71</v>
      </c>
      <c r="M9" s="108">
        <v>0.18</v>
      </c>
      <c r="N9" s="137" t="str">
        <f>IF(ISBLANK(L9),"",IF(L9&gt;7.94,"",IF(L9&lt;=6.69,"TSM",IF(L9&lt;=6.84,"SM",IF(L9&lt;=7,"KSM",IF(L9&lt;=7.24,"I A",IF(L9&lt;=7.54,"II A",IF(L9&lt;=7.94,"III A"))))))))</f>
        <v>SM</v>
      </c>
      <c r="O9" s="110" t="s">
        <v>119</v>
      </c>
      <c r="P9" s="284">
        <v>6.64</v>
      </c>
    </row>
    <row r="10" spans="1:16" s="256" customFormat="1" ht="16.5" customHeight="1">
      <c r="A10" s="320">
        <v>2</v>
      </c>
      <c r="B10" s="252">
        <v>90</v>
      </c>
      <c r="C10" s="253" t="s">
        <v>1264</v>
      </c>
      <c r="D10" s="254" t="s">
        <v>87</v>
      </c>
      <c r="E10" s="218" t="s">
        <v>1265</v>
      </c>
      <c r="F10" s="110" t="s">
        <v>46</v>
      </c>
      <c r="G10" s="110" t="s">
        <v>89</v>
      </c>
      <c r="H10" s="155" t="s">
        <v>90</v>
      </c>
      <c r="I10" s="56">
        <f>IF(ISBLANK(L10),"",TRUNC(59.76*(L10-11)^2))</f>
        <v>1024</v>
      </c>
      <c r="J10" s="139">
        <v>6.92</v>
      </c>
      <c r="K10" s="108">
        <v>0.162</v>
      </c>
      <c r="L10" s="136">
        <v>6.86</v>
      </c>
      <c r="M10" s="108">
        <v>0.153</v>
      </c>
      <c r="N10" s="137" t="str">
        <f>IF(ISBLANK(L10),"",IF(L10&gt;7.94,"",IF(L10&lt;=6.69,"TSM",IF(L10&lt;=6.84,"SM",IF(L10&lt;=7,"KSM",IF(L10&lt;=7.24,"I A",IF(L10&lt;=7.54,"II A",IF(L10&lt;=7.94,"III A"))))))))</f>
        <v>KSM</v>
      </c>
      <c r="O10" s="110" t="s">
        <v>91</v>
      </c>
      <c r="P10" s="284">
        <v>6.91</v>
      </c>
    </row>
    <row r="11" spans="1:16" s="256" customFormat="1" ht="16.5" customHeight="1">
      <c r="A11" s="320">
        <v>3</v>
      </c>
      <c r="B11" s="252">
        <v>89</v>
      </c>
      <c r="C11" s="253" t="s">
        <v>1251</v>
      </c>
      <c r="D11" s="254" t="s">
        <v>1214</v>
      </c>
      <c r="E11" s="218" t="s">
        <v>1252</v>
      </c>
      <c r="F11" s="110" t="s">
        <v>189</v>
      </c>
      <c r="G11" s="110" t="s">
        <v>122</v>
      </c>
      <c r="H11" s="155" t="s">
        <v>90</v>
      </c>
      <c r="I11" s="56">
        <f>IF(ISBLANK(J11),"",TRUNC(59.76*(J11-11)^2))</f>
        <v>1004</v>
      </c>
      <c r="J11" s="136">
        <v>6.9</v>
      </c>
      <c r="K11" s="108">
        <v>0.142</v>
      </c>
      <c r="L11" s="139">
        <v>6.92</v>
      </c>
      <c r="M11" s="108">
        <v>0.142</v>
      </c>
      <c r="N11" s="137" t="str">
        <f>IF(ISBLANK(J11),"",IF(J11&gt;7.94,"",IF(J11&lt;=6.69,"TSM",IF(J11&lt;=6.84,"SM",IF(J11&lt;=7,"KSM",IF(J11&lt;=7.24,"I A",IF(J11&lt;=7.54,"II A",IF(J11&lt;=7.94,"III A"))))))))</f>
        <v>KSM</v>
      </c>
      <c r="O11" s="110" t="s">
        <v>1216</v>
      </c>
      <c r="P11" s="284">
        <v>6.88</v>
      </c>
    </row>
    <row r="12" spans="1:16" s="256" customFormat="1" ht="16.5" customHeight="1">
      <c r="A12" s="320">
        <v>4</v>
      </c>
      <c r="B12" s="252">
        <v>84</v>
      </c>
      <c r="C12" s="253" t="s">
        <v>1213</v>
      </c>
      <c r="D12" s="254" t="s">
        <v>1214</v>
      </c>
      <c r="E12" s="218" t="s">
        <v>1215</v>
      </c>
      <c r="F12" s="110" t="s">
        <v>2</v>
      </c>
      <c r="G12" s="110" t="s">
        <v>122</v>
      </c>
      <c r="H12" s="155" t="s">
        <v>315</v>
      </c>
      <c r="I12" s="56">
        <f>IF(ISBLANK(J12),"",TRUNC(59.76*(J12-11)^2))</f>
        <v>965</v>
      </c>
      <c r="J12" s="136">
        <v>6.98</v>
      </c>
      <c r="K12" s="108">
        <v>0.138</v>
      </c>
      <c r="L12" s="139">
        <v>7.02</v>
      </c>
      <c r="M12" s="108">
        <v>0.14</v>
      </c>
      <c r="N12" s="137" t="str">
        <f>IF(ISBLANK(J12),"",IF(J12&gt;7.94,"",IF(J12&lt;=6.69,"TSM",IF(J12&lt;=6.84,"SM",IF(J12&lt;=7,"KSM",IF(J12&lt;=7.24,"I A",IF(J12&lt;=7.54,"II A",IF(J12&lt;=7.94,"III A"))))))))</f>
        <v>KSM</v>
      </c>
      <c r="O12" s="110" t="s">
        <v>1216</v>
      </c>
      <c r="P12" s="284">
        <v>6.99</v>
      </c>
    </row>
    <row r="13" spans="1:16" s="256" customFormat="1" ht="16.5" customHeight="1">
      <c r="A13" s="320">
        <v>5</v>
      </c>
      <c r="B13" s="252">
        <v>85</v>
      </c>
      <c r="C13" s="253" t="s">
        <v>1185</v>
      </c>
      <c r="D13" s="254" t="s">
        <v>1186</v>
      </c>
      <c r="E13" s="218" t="s">
        <v>1187</v>
      </c>
      <c r="F13" s="110" t="s">
        <v>46</v>
      </c>
      <c r="G13" s="110" t="s">
        <v>89</v>
      </c>
      <c r="H13" s="155" t="s">
        <v>315</v>
      </c>
      <c r="I13" s="56">
        <f>IF(ISBLANK(J13),"",TRUNC(59.76*(J13-11)^2))</f>
        <v>946</v>
      </c>
      <c r="J13" s="136">
        <v>7.02</v>
      </c>
      <c r="K13" s="108">
        <v>0.121</v>
      </c>
      <c r="L13" s="139">
        <v>7.03</v>
      </c>
      <c r="M13" s="108">
        <v>0.129</v>
      </c>
      <c r="N13" s="137" t="str">
        <f>IF(ISBLANK(J13),"",IF(J13&gt;7.94,"",IF(J13&lt;=6.69,"TSM",IF(J13&lt;=6.84,"SM",IF(J13&lt;=7,"KSM",IF(J13&lt;=7.24,"I A",IF(J13&lt;=7.54,"II A",IF(J13&lt;=7.94,"III A"))))))))</f>
        <v>I A</v>
      </c>
      <c r="O13" s="110" t="s">
        <v>119</v>
      </c>
      <c r="P13" s="284">
        <v>7.04</v>
      </c>
    </row>
    <row r="14" spans="1:16" s="256" customFormat="1" ht="16.5" customHeight="1">
      <c r="A14" s="320"/>
      <c r="B14" s="252">
        <v>152</v>
      </c>
      <c r="C14" s="253" t="s">
        <v>1243</v>
      </c>
      <c r="D14" s="254" t="s">
        <v>1244</v>
      </c>
      <c r="E14" s="218" t="s">
        <v>1245</v>
      </c>
      <c r="F14" s="110" t="s">
        <v>162</v>
      </c>
      <c r="G14" s="110"/>
      <c r="H14" s="155" t="s">
        <v>259</v>
      </c>
      <c r="I14" s="56" t="s">
        <v>163</v>
      </c>
      <c r="J14" s="136">
        <v>6.86</v>
      </c>
      <c r="K14" s="108">
        <v>0.217</v>
      </c>
      <c r="L14" s="136" t="s">
        <v>302</v>
      </c>
      <c r="M14" s="108"/>
      <c r="N14" s="137" t="str">
        <f>IF(ISBLANK(J14),"",IF(J14&gt;7.94,"",IF(J14&lt;=6.69,"TSM",IF(J14&lt;=6.84,"SM",IF(J14&lt;=7,"KSM",IF(J14&lt;=7.24,"I A",IF(J14&lt;=7.54,"II A",IF(J14&lt;=7.94,"III A"))))))))</f>
        <v>KSM</v>
      </c>
      <c r="O14" s="110" t="s">
        <v>260</v>
      </c>
      <c r="P14" s="284">
        <v>6.77</v>
      </c>
    </row>
    <row r="15" spans="3:18" ht="4.5" customHeight="1">
      <c r="C15" s="29"/>
      <c r="D15" s="29"/>
      <c r="F15" s="237"/>
      <c r="G15" s="237"/>
      <c r="H15" s="237"/>
      <c r="Q15" s="32"/>
      <c r="R15" s="32"/>
    </row>
    <row r="16" spans="1:18" ht="11.25" customHeight="1">
      <c r="A16" s="241"/>
      <c r="B16" s="242"/>
      <c r="C16" s="243"/>
      <c r="D16" s="168" t="s">
        <v>1289</v>
      </c>
      <c r="E16" s="244"/>
      <c r="F16" s="237"/>
      <c r="G16" s="237"/>
      <c r="H16" s="237"/>
      <c r="Q16" s="32"/>
      <c r="R16" s="32"/>
    </row>
    <row r="17" spans="1:18" ht="3.75" customHeight="1">
      <c r="A17" s="237"/>
      <c r="C17" s="29"/>
      <c r="D17" s="29"/>
      <c r="F17" s="237"/>
      <c r="G17" s="237"/>
      <c r="H17" s="237"/>
      <c r="Q17" s="32"/>
      <c r="R17" s="32"/>
    </row>
    <row r="18" spans="1:18" s="181" customFormat="1" ht="12" customHeight="1">
      <c r="A18" s="245" t="s">
        <v>68</v>
      </c>
      <c r="B18" s="246" t="s">
        <v>69</v>
      </c>
      <c r="C18" s="247" t="s">
        <v>70</v>
      </c>
      <c r="D18" s="248" t="s">
        <v>71</v>
      </c>
      <c r="E18" s="169" t="s">
        <v>72</v>
      </c>
      <c r="F18" s="249" t="s">
        <v>73</v>
      </c>
      <c r="G18" s="250" t="s">
        <v>74</v>
      </c>
      <c r="H18" s="249" t="s">
        <v>75</v>
      </c>
      <c r="I18" s="132" t="s">
        <v>76</v>
      </c>
      <c r="J18" s="133" t="s">
        <v>127</v>
      </c>
      <c r="K18" s="134" t="s">
        <v>128</v>
      </c>
      <c r="L18" s="133" t="s">
        <v>129</v>
      </c>
      <c r="M18" s="134" t="s">
        <v>128</v>
      </c>
      <c r="N18" s="133" t="s">
        <v>130</v>
      </c>
      <c r="O18" s="215" t="s">
        <v>85</v>
      </c>
      <c r="P18" s="277"/>
      <c r="Q18" s="32"/>
      <c r="R18" s="32"/>
    </row>
    <row r="19" spans="1:16" s="256" customFormat="1" ht="16.5" customHeight="1">
      <c r="A19" s="320">
        <v>1</v>
      </c>
      <c r="B19" s="252">
        <v>34</v>
      </c>
      <c r="C19" s="253" t="s">
        <v>104</v>
      </c>
      <c r="D19" s="254" t="s">
        <v>1199</v>
      </c>
      <c r="E19" s="218" t="s">
        <v>1200</v>
      </c>
      <c r="F19" s="110" t="s">
        <v>46</v>
      </c>
      <c r="G19" s="110"/>
      <c r="H19" s="155" t="s">
        <v>95</v>
      </c>
      <c r="I19" s="56">
        <f>IF(ISBLANK(L19),"",TRUNC(59.76*(L19-11)^2))</f>
        <v>946</v>
      </c>
      <c r="J19" s="139">
        <v>7.05</v>
      </c>
      <c r="K19" s="108">
        <v>0.146</v>
      </c>
      <c r="L19" s="136">
        <v>7.02</v>
      </c>
      <c r="M19" s="108">
        <v>0.146</v>
      </c>
      <c r="N19" s="137" t="str">
        <f>IF(ISBLANK(L19),"",IF(L19&gt;7.94,"",IF(L19&lt;=6.69,"TSM",IF(L19&lt;=6.84,"SM",IF(L19&lt;=7,"KSM",IF(L19&lt;=7.24,"I A",IF(L19&lt;=7.54,"II A",IF(L19&lt;=7.94,"III A"))))))))</f>
        <v>I A</v>
      </c>
      <c r="O19" s="110" t="s">
        <v>119</v>
      </c>
      <c r="P19" s="284">
        <v>6.97</v>
      </c>
    </row>
    <row r="20" spans="1:16" s="256" customFormat="1" ht="16.5" customHeight="1">
      <c r="A20" s="320">
        <v>2</v>
      </c>
      <c r="B20" s="252">
        <v>122</v>
      </c>
      <c r="C20" s="253" t="s">
        <v>722</v>
      </c>
      <c r="D20" s="254" t="s">
        <v>1217</v>
      </c>
      <c r="E20" s="218" t="s">
        <v>1218</v>
      </c>
      <c r="F20" s="110" t="s">
        <v>46</v>
      </c>
      <c r="G20" s="110" t="s">
        <v>89</v>
      </c>
      <c r="H20" s="155" t="s">
        <v>361</v>
      </c>
      <c r="I20" s="56">
        <f>IF(ISBLANK(L20),"",TRUNC(59.76*(L20-11)^2))</f>
        <v>927</v>
      </c>
      <c r="J20" s="139">
        <v>7.07</v>
      </c>
      <c r="K20" s="108">
        <v>0.163</v>
      </c>
      <c r="L20" s="136">
        <v>7.06</v>
      </c>
      <c r="M20" s="108">
        <v>0.157</v>
      </c>
      <c r="N20" s="137" t="str">
        <f>IF(ISBLANK(L20),"",IF(L20&gt;7.94,"",IF(L20&lt;=6.69,"TSM",IF(L20&lt;=6.84,"SM",IF(L20&lt;=7,"KSM",IF(L20&lt;=7.24,"I A",IF(L20&lt;=7.54,"II A",IF(L20&lt;=7.94,"III A"))))))))</f>
        <v>I A</v>
      </c>
      <c r="O20" s="110" t="s">
        <v>414</v>
      </c>
      <c r="P20" s="284">
        <v>7.09</v>
      </c>
    </row>
    <row r="21" spans="1:16" s="256" customFormat="1" ht="16.5" customHeight="1">
      <c r="A21" s="320">
        <v>3</v>
      </c>
      <c r="B21" s="252">
        <v>92</v>
      </c>
      <c r="C21" s="253" t="s">
        <v>500</v>
      </c>
      <c r="D21" s="254" t="s">
        <v>1188</v>
      </c>
      <c r="E21" s="218" t="s">
        <v>1189</v>
      </c>
      <c r="F21" s="110" t="s">
        <v>60</v>
      </c>
      <c r="G21" s="110" t="s">
        <v>151</v>
      </c>
      <c r="H21" s="155" t="s">
        <v>818</v>
      </c>
      <c r="I21" s="56">
        <f>IF(ISBLANK(J21),"",TRUNC(59.76*(J21-11)^2))</f>
        <v>941</v>
      </c>
      <c r="J21" s="136">
        <v>7.03</v>
      </c>
      <c r="K21" s="108">
        <v>0.165</v>
      </c>
      <c r="L21" s="139">
        <v>7.09</v>
      </c>
      <c r="M21" s="108">
        <v>0.17</v>
      </c>
      <c r="N21" s="137" t="str">
        <f>IF(ISBLANK(J21),"",IF(J21&gt;7.94,"",IF(J21&lt;=6.69,"TSM",IF(J21&lt;=6.84,"SM",IF(J21&lt;=7,"KSM",IF(J21&lt;=7.24,"I A",IF(J21&lt;=7.54,"II A",IF(J21&lt;=7.94,"III A"))))))))</f>
        <v>I A</v>
      </c>
      <c r="O21" s="110" t="s">
        <v>819</v>
      </c>
      <c r="P21" s="284">
        <v>7.04</v>
      </c>
    </row>
    <row r="22" spans="1:16" s="256" customFormat="1" ht="16.5" customHeight="1">
      <c r="A22" s="320">
        <v>4</v>
      </c>
      <c r="B22" s="252">
        <v>104</v>
      </c>
      <c r="C22" s="253" t="s">
        <v>711</v>
      </c>
      <c r="D22" s="254" t="s">
        <v>1275</v>
      </c>
      <c r="E22" s="218" t="s">
        <v>1276</v>
      </c>
      <c r="F22" s="110" t="s">
        <v>631</v>
      </c>
      <c r="G22" s="110" t="s">
        <v>383</v>
      </c>
      <c r="H22" s="155" t="s">
        <v>384</v>
      </c>
      <c r="I22" s="56">
        <f>IF(ISBLANK(J22),"",TRUNC(59.76*(J22-11)^2))</f>
        <v>918</v>
      </c>
      <c r="J22" s="136">
        <v>7.08</v>
      </c>
      <c r="K22" s="108">
        <v>0.161</v>
      </c>
      <c r="L22" s="139">
        <v>7.11</v>
      </c>
      <c r="M22" s="108">
        <v>0.125</v>
      </c>
      <c r="N22" s="137" t="str">
        <f>IF(ISBLANK(J22),"",IF(J22&gt;7.94,"",IF(J22&lt;=6.69,"TSM",IF(J22&lt;=6.84,"SM",IF(J22&lt;=7,"KSM",IF(J22&lt;=7.24,"I A",IF(J22&lt;=7.54,"II A",IF(J22&lt;=7.94,"III A"))))))))</f>
        <v>I A</v>
      </c>
      <c r="O22" s="110" t="s">
        <v>1277</v>
      </c>
      <c r="P22" s="284">
        <v>7.04</v>
      </c>
    </row>
    <row r="23" spans="1:17" s="256" customFormat="1" ht="16.5" customHeight="1">
      <c r="A23" s="320">
        <v>5</v>
      </c>
      <c r="B23" s="252">
        <v>50</v>
      </c>
      <c r="C23" s="253" t="s">
        <v>1233</v>
      </c>
      <c r="D23" s="254" t="s">
        <v>1234</v>
      </c>
      <c r="E23" s="218" t="s">
        <v>1235</v>
      </c>
      <c r="F23" s="110" t="s">
        <v>54</v>
      </c>
      <c r="G23" s="110" t="s">
        <v>151</v>
      </c>
      <c r="H23" s="155" t="s">
        <v>619</v>
      </c>
      <c r="I23" s="56">
        <f>IF(ISBLANK(L23),"",TRUNC(59.76*(L23-11)^2))</f>
        <v>876</v>
      </c>
      <c r="J23" s="139">
        <v>7.19</v>
      </c>
      <c r="K23" s="108">
        <v>0.218</v>
      </c>
      <c r="L23" s="136">
        <v>7.17</v>
      </c>
      <c r="M23" s="108">
        <v>0.157</v>
      </c>
      <c r="N23" s="137" t="str">
        <f>IF(ISBLANK(L23),"",IF(L23&gt;7.94,"",IF(L23&lt;=6.69,"TSM",IF(L23&lt;=6.84,"SM",IF(L23&lt;=7,"KSM",IF(L23&lt;=7.24,"I A",IF(L23&lt;=7.54,"II A",IF(L23&lt;=7.94,"III A"))))))))</f>
        <v>I A</v>
      </c>
      <c r="O23" s="110" t="s">
        <v>608</v>
      </c>
      <c r="P23" s="284">
        <v>7.19</v>
      </c>
      <c r="Q23" s="256">
        <v>7.1805</v>
      </c>
    </row>
    <row r="24" spans="1:16" s="256" customFormat="1" ht="16.5" customHeight="1">
      <c r="A24" s="320">
        <v>6</v>
      </c>
      <c r="B24" s="252">
        <v>68</v>
      </c>
      <c r="C24" s="253" t="s">
        <v>1013</v>
      </c>
      <c r="D24" s="254" t="s">
        <v>1253</v>
      </c>
      <c r="E24" s="218" t="s">
        <v>1254</v>
      </c>
      <c r="F24" s="110" t="s">
        <v>46</v>
      </c>
      <c r="G24" s="110" t="s">
        <v>89</v>
      </c>
      <c r="H24" s="155" t="s">
        <v>974</v>
      </c>
      <c r="I24" s="56">
        <f>IF(ISBLANK(J24),"",TRUNC(59.76*(J24-11)^2))</f>
        <v>885</v>
      </c>
      <c r="J24" s="136">
        <v>7.15</v>
      </c>
      <c r="K24" s="108">
        <v>0.211</v>
      </c>
      <c r="L24" s="139">
        <v>7.22</v>
      </c>
      <c r="M24" s="108">
        <v>0.18</v>
      </c>
      <c r="N24" s="137" t="str">
        <f>IF(ISBLANK(J24),"",IF(J24&gt;7.94,"",IF(J24&lt;=6.69,"TSM",IF(J24&lt;=6.84,"SM",IF(J24&lt;=7,"KSM",IF(J24&lt;=7.24,"I A",IF(J24&lt;=7.54,"II A",IF(J24&lt;=7.94,"III A"))))))))</f>
        <v>I A</v>
      </c>
      <c r="O24" s="110" t="s">
        <v>1012</v>
      </c>
      <c r="P24" s="284">
        <v>7.26</v>
      </c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40">
      <selection activeCell="H62" sqref="H62"/>
    </sheetView>
  </sheetViews>
  <sheetFormatPr defaultColWidth="12.140625" defaultRowHeight="12.75"/>
  <cols>
    <col min="1" max="1" width="4.7109375" style="236" customWidth="1"/>
    <col min="2" max="2" width="4.421875" style="29" hidden="1" customWidth="1"/>
    <col min="3" max="3" width="10.28125" style="214" customWidth="1"/>
    <col min="4" max="4" width="14.8515625" style="214" customWidth="1"/>
    <col min="5" max="5" width="9.00390625" style="29" customWidth="1"/>
    <col min="6" max="6" width="15.57421875" style="236" customWidth="1"/>
    <col min="7" max="7" width="9.28125" style="236" customWidth="1"/>
    <col min="8" max="8" width="14.140625" style="236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5.140625" style="30" customWidth="1"/>
    <col min="16" max="16" width="7.57421875" style="277" hidden="1" customWidth="1"/>
    <col min="17" max="17" width="9.140625" style="258" hidden="1" customWidth="1"/>
    <col min="18" max="18" width="23.57421875" style="233" customWidth="1"/>
    <col min="19" max="19" width="15.57421875" style="233" customWidth="1"/>
    <col min="20" max="20" width="13.00390625" style="233" customWidth="1"/>
    <col min="21" max="21" width="50.28125" style="181" customWidth="1"/>
    <col min="22" max="16384" width="12.140625" style="233" customWidth="1"/>
  </cols>
  <sheetData>
    <row r="1" spans="1:18" ht="18" customHeight="1">
      <c r="A1" s="68" t="s">
        <v>542</v>
      </c>
      <c r="B1" s="230"/>
      <c r="C1" s="73"/>
      <c r="D1" s="73"/>
      <c r="E1" s="73"/>
      <c r="F1" s="231"/>
      <c r="G1" s="231"/>
      <c r="H1" s="231"/>
      <c r="I1" s="72"/>
      <c r="J1" s="73"/>
      <c r="K1" s="73"/>
      <c r="L1" s="73"/>
      <c r="M1" s="73"/>
      <c r="N1" s="73"/>
      <c r="O1" s="74"/>
      <c r="Q1" s="32"/>
      <c r="R1" s="32"/>
    </row>
    <row r="2" spans="1:18" ht="13.5" customHeight="1">
      <c r="A2" s="234" t="s">
        <v>65</v>
      </c>
      <c r="B2" s="235"/>
      <c r="C2" s="73"/>
      <c r="D2" s="73"/>
      <c r="E2" s="73"/>
      <c r="F2" s="231"/>
      <c r="G2" s="231"/>
      <c r="H2" s="231"/>
      <c r="I2" s="72"/>
      <c r="J2" s="73"/>
      <c r="K2" s="73"/>
      <c r="L2" s="73"/>
      <c r="M2" s="73"/>
      <c r="N2" s="73"/>
      <c r="O2" s="74"/>
      <c r="Q2" s="32"/>
      <c r="R2" s="32"/>
    </row>
    <row r="3" spans="3:18" ht="2.25" customHeight="1">
      <c r="C3" s="29"/>
      <c r="D3" s="29"/>
      <c r="F3" s="237"/>
      <c r="G3" s="237"/>
      <c r="H3" s="237"/>
      <c r="Q3" s="32"/>
      <c r="R3" s="32"/>
    </row>
    <row r="4" spans="1:18" ht="15.75" customHeight="1">
      <c r="A4" s="238" t="s">
        <v>1183</v>
      </c>
      <c r="B4" s="239"/>
      <c r="C4" s="29"/>
      <c r="D4" s="29"/>
      <c r="F4" s="240"/>
      <c r="G4" s="237"/>
      <c r="H4" s="237"/>
      <c r="Q4" s="32"/>
      <c r="R4" s="32"/>
    </row>
    <row r="5" spans="3:18" ht="4.5" customHeight="1">
      <c r="C5" s="29"/>
      <c r="D5" s="29"/>
      <c r="F5" s="237"/>
      <c r="G5" s="237"/>
      <c r="H5" s="237"/>
      <c r="Q5" s="32"/>
      <c r="R5" s="32"/>
    </row>
    <row r="6" spans="1:18" ht="11.25" customHeight="1">
      <c r="A6" s="241"/>
      <c r="B6" s="242"/>
      <c r="C6" s="243"/>
      <c r="D6" s="321" t="s">
        <v>208</v>
      </c>
      <c r="E6" s="244"/>
      <c r="F6" s="237"/>
      <c r="G6" s="237"/>
      <c r="H6" s="237"/>
      <c r="Q6" s="32"/>
      <c r="R6" s="32"/>
    </row>
    <row r="7" spans="3:18" ht="4.5" customHeight="1">
      <c r="C7" s="29"/>
      <c r="D7" s="29"/>
      <c r="F7" s="237"/>
      <c r="G7" s="237"/>
      <c r="H7" s="237"/>
      <c r="Q7" s="32"/>
      <c r="R7" s="32"/>
    </row>
    <row r="8" spans="1:18" ht="11.25" customHeight="1">
      <c r="A8" s="241"/>
      <c r="B8" s="242"/>
      <c r="C8" s="243"/>
      <c r="D8" s="168" t="s">
        <v>1288</v>
      </c>
      <c r="E8" s="244"/>
      <c r="F8" s="237"/>
      <c r="G8" s="237"/>
      <c r="H8" s="237"/>
      <c r="Q8" s="32"/>
      <c r="R8" s="32"/>
    </row>
    <row r="9" spans="1:18" ht="3.75" customHeight="1">
      <c r="A9" s="237"/>
      <c r="C9" s="29"/>
      <c r="D9" s="29"/>
      <c r="F9" s="237"/>
      <c r="G9" s="237"/>
      <c r="H9" s="237"/>
      <c r="Q9" s="32"/>
      <c r="R9" s="32"/>
    </row>
    <row r="10" spans="1:18" s="181" customFormat="1" ht="12" customHeight="1">
      <c r="A10" s="245" t="s">
        <v>68</v>
      </c>
      <c r="B10" s="246" t="s">
        <v>69</v>
      </c>
      <c r="C10" s="247" t="s">
        <v>70</v>
      </c>
      <c r="D10" s="248" t="s">
        <v>71</v>
      </c>
      <c r="E10" s="169" t="s">
        <v>72</v>
      </c>
      <c r="F10" s="249" t="s">
        <v>73</v>
      </c>
      <c r="G10" s="250" t="s">
        <v>74</v>
      </c>
      <c r="H10" s="249" t="s">
        <v>75</v>
      </c>
      <c r="I10" s="132" t="s">
        <v>76</v>
      </c>
      <c r="J10" s="133" t="s">
        <v>127</v>
      </c>
      <c r="K10" s="134" t="s">
        <v>128</v>
      </c>
      <c r="L10" s="133" t="s">
        <v>129</v>
      </c>
      <c r="M10" s="134" t="s">
        <v>128</v>
      </c>
      <c r="N10" s="133" t="s">
        <v>130</v>
      </c>
      <c r="O10" s="215" t="s">
        <v>85</v>
      </c>
      <c r="P10" s="277"/>
      <c r="Q10" s="32"/>
      <c r="R10" s="32"/>
    </row>
    <row r="11" spans="1:16" s="256" customFormat="1" ht="16.5" customHeight="1">
      <c r="A11" s="320">
        <v>1</v>
      </c>
      <c r="B11" s="252">
        <v>91</v>
      </c>
      <c r="C11" s="253" t="s">
        <v>1230</v>
      </c>
      <c r="D11" s="254" t="s">
        <v>1231</v>
      </c>
      <c r="E11" s="218" t="s">
        <v>1232</v>
      </c>
      <c r="F11" s="110" t="s">
        <v>46</v>
      </c>
      <c r="G11" s="110" t="s">
        <v>89</v>
      </c>
      <c r="H11" s="155" t="s">
        <v>90</v>
      </c>
      <c r="I11" s="56">
        <f>IF(ISBLANK(L11),"",TRUNC(59.76*(L11-11)^2))</f>
        <v>1099</v>
      </c>
      <c r="J11" s="139">
        <v>6.95</v>
      </c>
      <c r="K11" s="108">
        <v>0.172</v>
      </c>
      <c r="L11" s="136">
        <v>6.71</v>
      </c>
      <c r="M11" s="108">
        <v>0.18</v>
      </c>
      <c r="N11" s="137" t="str">
        <f>IF(ISBLANK(L11),"",IF(L11&gt;7.94,"",IF(L11&lt;=6.69,"TSM",IF(L11&lt;=6.84,"SM",IF(L11&lt;=7,"KSM",IF(L11&lt;=7.24,"I A",IF(L11&lt;=7.54,"II A",IF(L11&lt;=7.94,"III A"))))))))</f>
        <v>SM</v>
      </c>
      <c r="O11" s="110" t="s">
        <v>119</v>
      </c>
      <c r="P11" s="284">
        <v>6.64</v>
      </c>
    </row>
    <row r="12" spans="1:16" s="256" customFormat="1" ht="16.5" customHeight="1">
      <c r="A12" s="320">
        <v>2</v>
      </c>
      <c r="B12" s="252">
        <v>90</v>
      </c>
      <c r="C12" s="253" t="s">
        <v>1264</v>
      </c>
      <c r="D12" s="254" t="s">
        <v>87</v>
      </c>
      <c r="E12" s="218" t="s">
        <v>1265</v>
      </c>
      <c r="F12" s="110" t="s">
        <v>46</v>
      </c>
      <c r="G12" s="110" t="s">
        <v>89</v>
      </c>
      <c r="H12" s="155" t="s">
        <v>90</v>
      </c>
      <c r="I12" s="56">
        <f>IF(ISBLANK(L12),"",TRUNC(59.76*(L12-11)^2))</f>
        <v>1024</v>
      </c>
      <c r="J12" s="139">
        <v>6.92</v>
      </c>
      <c r="K12" s="108">
        <v>0.162</v>
      </c>
      <c r="L12" s="136">
        <v>6.86</v>
      </c>
      <c r="M12" s="108">
        <v>0.153</v>
      </c>
      <c r="N12" s="137" t="str">
        <f>IF(ISBLANK(L12),"",IF(L12&gt;7.94,"",IF(L12&lt;=6.69,"TSM",IF(L12&lt;=6.84,"SM",IF(L12&lt;=7,"KSM",IF(L12&lt;=7.24,"I A",IF(L12&lt;=7.54,"II A",IF(L12&lt;=7.94,"III A"))))))))</f>
        <v>KSM</v>
      </c>
      <c r="O12" s="110" t="s">
        <v>91</v>
      </c>
      <c r="P12" s="284">
        <v>6.91</v>
      </c>
    </row>
    <row r="13" spans="1:16" s="256" customFormat="1" ht="16.5" customHeight="1">
      <c r="A13" s="320">
        <v>3</v>
      </c>
      <c r="B13" s="252">
        <v>89</v>
      </c>
      <c r="C13" s="253" t="s">
        <v>1251</v>
      </c>
      <c r="D13" s="254" t="s">
        <v>1214</v>
      </c>
      <c r="E13" s="218" t="s">
        <v>1252</v>
      </c>
      <c r="F13" s="110" t="s">
        <v>189</v>
      </c>
      <c r="G13" s="110" t="s">
        <v>122</v>
      </c>
      <c r="H13" s="155" t="s">
        <v>90</v>
      </c>
      <c r="I13" s="56">
        <f>IF(ISBLANK(J13),"",TRUNC(59.76*(J13-11)^2))</f>
        <v>1004</v>
      </c>
      <c r="J13" s="136">
        <v>6.9</v>
      </c>
      <c r="K13" s="108">
        <v>0.142</v>
      </c>
      <c r="L13" s="139">
        <v>6.92</v>
      </c>
      <c r="M13" s="108">
        <v>0.142</v>
      </c>
      <c r="N13" s="137" t="str">
        <f>IF(ISBLANK(J13),"",IF(J13&gt;7.94,"",IF(J13&lt;=6.69,"TSM",IF(J13&lt;=6.84,"SM",IF(J13&lt;=7,"KSM",IF(J13&lt;=7.24,"I A",IF(J13&lt;=7.54,"II A",IF(J13&lt;=7.94,"III A"))))))))</f>
        <v>KSM</v>
      </c>
      <c r="O13" s="110" t="s">
        <v>1216</v>
      </c>
      <c r="P13" s="284">
        <v>6.88</v>
      </c>
    </row>
    <row r="14" spans="1:16" s="256" customFormat="1" ht="16.5" customHeight="1">
      <c r="A14" s="320">
        <v>4</v>
      </c>
      <c r="B14" s="252">
        <v>84</v>
      </c>
      <c r="C14" s="253" t="s">
        <v>1213</v>
      </c>
      <c r="D14" s="254" t="s">
        <v>1214</v>
      </c>
      <c r="E14" s="218" t="s">
        <v>1215</v>
      </c>
      <c r="F14" s="110" t="s">
        <v>2</v>
      </c>
      <c r="G14" s="110" t="s">
        <v>122</v>
      </c>
      <c r="H14" s="155" t="s">
        <v>315</v>
      </c>
      <c r="I14" s="56">
        <f>IF(ISBLANK(J14),"",TRUNC(59.76*(J14-11)^2))</f>
        <v>965</v>
      </c>
      <c r="J14" s="136">
        <v>6.98</v>
      </c>
      <c r="K14" s="108">
        <v>0.138</v>
      </c>
      <c r="L14" s="139">
        <v>7.02</v>
      </c>
      <c r="M14" s="108">
        <v>0.14</v>
      </c>
      <c r="N14" s="137" t="str">
        <f>IF(ISBLANK(J14),"",IF(J14&gt;7.94,"",IF(J14&lt;=6.69,"TSM",IF(J14&lt;=6.84,"SM",IF(J14&lt;=7,"KSM",IF(J14&lt;=7.24,"I A",IF(J14&lt;=7.54,"II A",IF(J14&lt;=7.94,"III A"))))))))</f>
        <v>KSM</v>
      </c>
      <c r="O14" s="110" t="s">
        <v>1216</v>
      </c>
      <c r="P14" s="284">
        <v>6.99</v>
      </c>
    </row>
    <row r="15" spans="1:16" s="256" customFormat="1" ht="16.5" customHeight="1">
      <c r="A15" s="320">
        <v>5</v>
      </c>
      <c r="B15" s="252">
        <v>85</v>
      </c>
      <c r="C15" s="253" t="s">
        <v>1185</v>
      </c>
      <c r="D15" s="254" t="s">
        <v>1186</v>
      </c>
      <c r="E15" s="218" t="s">
        <v>1187</v>
      </c>
      <c r="F15" s="110" t="s">
        <v>46</v>
      </c>
      <c r="G15" s="110" t="s">
        <v>89</v>
      </c>
      <c r="H15" s="155" t="s">
        <v>315</v>
      </c>
      <c r="I15" s="56">
        <f>IF(ISBLANK(J15),"",TRUNC(59.76*(J15-11)^2))</f>
        <v>946</v>
      </c>
      <c r="J15" s="136">
        <v>7.02</v>
      </c>
      <c r="K15" s="108">
        <v>0.121</v>
      </c>
      <c r="L15" s="139">
        <v>7.03</v>
      </c>
      <c r="M15" s="108">
        <v>0.129</v>
      </c>
      <c r="N15" s="137" t="str">
        <f>IF(ISBLANK(J15),"",IF(J15&gt;7.94,"",IF(J15&lt;=6.69,"TSM",IF(J15&lt;=6.84,"SM",IF(J15&lt;=7,"KSM",IF(J15&lt;=7.24,"I A",IF(J15&lt;=7.54,"II A",IF(J15&lt;=7.94,"III A"))))))))</f>
        <v>I A</v>
      </c>
      <c r="O15" s="110" t="s">
        <v>119</v>
      </c>
      <c r="P15" s="284">
        <v>7.04</v>
      </c>
    </row>
    <row r="16" spans="1:16" s="256" customFormat="1" ht="16.5" customHeight="1">
      <c r="A16" s="320">
        <v>6</v>
      </c>
      <c r="B16" s="252">
        <v>152</v>
      </c>
      <c r="C16" s="253" t="s">
        <v>1243</v>
      </c>
      <c r="D16" s="254" t="s">
        <v>1244</v>
      </c>
      <c r="E16" s="218" t="s">
        <v>1245</v>
      </c>
      <c r="F16" s="110" t="s">
        <v>162</v>
      </c>
      <c r="G16" s="110"/>
      <c r="H16" s="155" t="s">
        <v>259</v>
      </c>
      <c r="I16" s="56" t="s">
        <v>163</v>
      </c>
      <c r="J16" s="136">
        <v>6.86</v>
      </c>
      <c r="K16" s="108">
        <v>0.217</v>
      </c>
      <c r="L16" s="136" t="s">
        <v>302</v>
      </c>
      <c r="M16" s="108"/>
      <c r="N16" s="137" t="str">
        <f>IF(ISBLANK(J16),"",IF(J16&gt;7.94,"",IF(J16&lt;=6.69,"TSM",IF(J16&lt;=6.84,"SM",IF(J16&lt;=7,"KSM",IF(J16&lt;=7.24,"I A",IF(J16&lt;=7.54,"II A",IF(J16&lt;=7.94,"III A"))))))))</f>
        <v>KSM</v>
      </c>
      <c r="O16" s="110" t="s">
        <v>260</v>
      </c>
      <c r="P16" s="284">
        <v>6.77</v>
      </c>
    </row>
    <row r="17" spans="3:18" ht="4.5" customHeight="1">
      <c r="C17" s="29"/>
      <c r="D17" s="29"/>
      <c r="F17" s="237"/>
      <c r="G17" s="237"/>
      <c r="H17" s="237"/>
      <c r="Q17" s="32"/>
      <c r="R17" s="32"/>
    </row>
    <row r="18" spans="1:18" ht="11.25" customHeight="1">
      <c r="A18" s="241"/>
      <c r="B18" s="242"/>
      <c r="C18" s="243"/>
      <c r="D18" s="168" t="s">
        <v>1289</v>
      </c>
      <c r="E18" s="244"/>
      <c r="F18" s="237"/>
      <c r="G18" s="237"/>
      <c r="H18" s="237"/>
      <c r="Q18" s="32"/>
      <c r="R18" s="32"/>
    </row>
    <row r="19" spans="1:18" ht="3.75" customHeight="1">
      <c r="A19" s="237"/>
      <c r="C19" s="29"/>
      <c r="D19" s="29"/>
      <c r="F19" s="237"/>
      <c r="G19" s="237"/>
      <c r="H19" s="237"/>
      <c r="Q19" s="32"/>
      <c r="R19" s="32"/>
    </row>
    <row r="20" spans="1:18" s="181" customFormat="1" ht="12" customHeight="1">
      <c r="A20" s="245" t="s">
        <v>68</v>
      </c>
      <c r="B20" s="246" t="s">
        <v>69</v>
      </c>
      <c r="C20" s="247" t="s">
        <v>70</v>
      </c>
      <c r="D20" s="248" t="s">
        <v>71</v>
      </c>
      <c r="E20" s="169" t="s">
        <v>72</v>
      </c>
      <c r="F20" s="249" t="s">
        <v>73</v>
      </c>
      <c r="G20" s="250" t="s">
        <v>74</v>
      </c>
      <c r="H20" s="249" t="s">
        <v>75</v>
      </c>
      <c r="I20" s="132" t="s">
        <v>76</v>
      </c>
      <c r="J20" s="133" t="s">
        <v>127</v>
      </c>
      <c r="K20" s="134" t="s">
        <v>128</v>
      </c>
      <c r="L20" s="133" t="s">
        <v>129</v>
      </c>
      <c r="M20" s="134" t="s">
        <v>128</v>
      </c>
      <c r="N20" s="133" t="s">
        <v>130</v>
      </c>
      <c r="O20" s="215" t="s">
        <v>85</v>
      </c>
      <c r="P20" s="277"/>
      <c r="Q20" s="32"/>
      <c r="R20" s="32"/>
    </row>
    <row r="21" spans="1:16" s="256" customFormat="1" ht="16.5" customHeight="1">
      <c r="A21" s="320">
        <v>7</v>
      </c>
      <c r="B21" s="252">
        <v>34</v>
      </c>
      <c r="C21" s="253" t="s">
        <v>104</v>
      </c>
      <c r="D21" s="254" t="s">
        <v>1199</v>
      </c>
      <c r="E21" s="218" t="s">
        <v>1200</v>
      </c>
      <c r="F21" s="110" t="s">
        <v>46</v>
      </c>
      <c r="G21" s="110"/>
      <c r="H21" s="155" t="s">
        <v>95</v>
      </c>
      <c r="I21" s="56">
        <f>IF(ISBLANK(L21),"",TRUNC(59.76*(L21-11)^2))</f>
        <v>946</v>
      </c>
      <c r="J21" s="139">
        <v>7.05</v>
      </c>
      <c r="K21" s="108">
        <v>0.146</v>
      </c>
      <c r="L21" s="136">
        <v>7.02</v>
      </c>
      <c r="M21" s="108">
        <v>0.146</v>
      </c>
      <c r="N21" s="137" t="str">
        <f>IF(ISBLANK(L21),"",IF(L21&gt;7.94,"",IF(L21&lt;=6.69,"TSM",IF(L21&lt;=6.84,"SM",IF(L21&lt;=7,"KSM",IF(L21&lt;=7.24,"I A",IF(L21&lt;=7.54,"II A",IF(L21&lt;=7.94,"III A"))))))))</f>
        <v>I A</v>
      </c>
      <c r="O21" s="110" t="s">
        <v>119</v>
      </c>
      <c r="P21" s="284">
        <v>6.97</v>
      </c>
    </row>
    <row r="22" spans="1:16" s="256" customFormat="1" ht="16.5" customHeight="1">
      <c r="A22" s="320">
        <v>8</v>
      </c>
      <c r="B22" s="252">
        <v>122</v>
      </c>
      <c r="C22" s="253" t="s">
        <v>722</v>
      </c>
      <c r="D22" s="254" t="s">
        <v>1217</v>
      </c>
      <c r="E22" s="218" t="s">
        <v>1218</v>
      </c>
      <c r="F22" s="110" t="s">
        <v>46</v>
      </c>
      <c r="G22" s="110" t="s">
        <v>89</v>
      </c>
      <c r="H22" s="155" t="s">
        <v>361</v>
      </c>
      <c r="I22" s="56">
        <f>IF(ISBLANK(L22),"",TRUNC(59.76*(L22-11)^2))</f>
        <v>927</v>
      </c>
      <c r="J22" s="139">
        <v>7.07</v>
      </c>
      <c r="K22" s="108">
        <v>0.163</v>
      </c>
      <c r="L22" s="136">
        <v>7.06</v>
      </c>
      <c r="M22" s="108">
        <v>0.157</v>
      </c>
      <c r="N22" s="137" t="str">
        <f>IF(ISBLANK(L22),"",IF(L22&gt;7.94,"",IF(L22&lt;=6.69,"TSM",IF(L22&lt;=6.84,"SM",IF(L22&lt;=7,"KSM",IF(L22&lt;=7.24,"I A",IF(L22&lt;=7.54,"II A",IF(L22&lt;=7.94,"III A"))))))))</f>
        <v>I A</v>
      </c>
      <c r="O22" s="110" t="s">
        <v>414</v>
      </c>
      <c r="P22" s="284">
        <v>7.09</v>
      </c>
    </row>
    <row r="23" spans="1:16" s="256" customFormat="1" ht="16.5" customHeight="1">
      <c r="A23" s="320">
        <v>9</v>
      </c>
      <c r="B23" s="252">
        <v>92</v>
      </c>
      <c r="C23" s="253" t="s">
        <v>500</v>
      </c>
      <c r="D23" s="254" t="s">
        <v>1188</v>
      </c>
      <c r="E23" s="218" t="s">
        <v>1189</v>
      </c>
      <c r="F23" s="110" t="s">
        <v>60</v>
      </c>
      <c r="G23" s="110" t="s">
        <v>151</v>
      </c>
      <c r="H23" s="155" t="s">
        <v>818</v>
      </c>
      <c r="I23" s="56">
        <f>IF(ISBLANK(J23),"",TRUNC(59.76*(J23-11)^2))</f>
        <v>941</v>
      </c>
      <c r="J23" s="136">
        <v>7.03</v>
      </c>
      <c r="K23" s="108">
        <v>0.165</v>
      </c>
      <c r="L23" s="139">
        <v>7.09</v>
      </c>
      <c r="M23" s="108">
        <v>0.17</v>
      </c>
      <c r="N23" s="137" t="str">
        <f>IF(ISBLANK(J23),"",IF(J23&gt;7.94,"",IF(J23&lt;=6.69,"TSM",IF(J23&lt;=6.84,"SM",IF(J23&lt;=7,"KSM",IF(J23&lt;=7.24,"I A",IF(J23&lt;=7.54,"II A",IF(J23&lt;=7.94,"III A"))))))))</f>
        <v>I A</v>
      </c>
      <c r="O23" s="110" t="s">
        <v>819</v>
      </c>
      <c r="P23" s="284">
        <v>7.04</v>
      </c>
    </row>
    <row r="24" spans="1:16" s="256" customFormat="1" ht="16.5" customHeight="1">
      <c r="A24" s="320">
        <v>10</v>
      </c>
      <c r="B24" s="252">
        <v>104</v>
      </c>
      <c r="C24" s="253" t="s">
        <v>711</v>
      </c>
      <c r="D24" s="254" t="s">
        <v>1275</v>
      </c>
      <c r="E24" s="218" t="s">
        <v>1276</v>
      </c>
      <c r="F24" s="110" t="s">
        <v>631</v>
      </c>
      <c r="G24" s="110" t="s">
        <v>383</v>
      </c>
      <c r="H24" s="155" t="s">
        <v>384</v>
      </c>
      <c r="I24" s="56"/>
      <c r="J24" s="136">
        <v>7.08</v>
      </c>
      <c r="K24" s="108">
        <v>0.161</v>
      </c>
      <c r="L24" s="139">
        <v>7.11</v>
      </c>
      <c r="M24" s="108">
        <v>0.125</v>
      </c>
      <c r="N24" s="137" t="str">
        <f>IF(ISBLANK(J24),"",IF(J24&gt;7.94,"",IF(J24&lt;=6.69,"TSM",IF(J24&lt;=6.84,"SM",IF(J24&lt;=7,"KSM",IF(J24&lt;=7.24,"I A",IF(J24&lt;=7.54,"II A",IF(J24&lt;=7.94,"III A"))))))))</f>
        <v>I A</v>
      </c>
      <c r="O24" s="110" t="s">
        <v>1277</v>
      </c>
      <c r="P24" s="284">
        <v>7.04</v>
      </c>
    </row>
    <row r="25" spans="1:17" s="256" customFormat="1" ht="16.5" customHeight="1">
      <c r="A25" s="320">
        <v>11</v>
      </c>
      <c r="B25" s="252">
        <v>50</v>
      </c>
      <c r="C25" s="253" t="s">
        <v>1233</v>
      </c>
      <c r="D25" s="254" t="s">
        <v>1234</v>
      </c>
      <c r="E25" s="218" t="s">
        <v>1235</v>
      </c>
      <c r="F25" s="110" t="s">
        <v>54</v>
      </c>
      <c r="G25" s="110" t="s">
        <v>151</v>
      </c>
      <c r="H25" s="155" t="s">
        <v>619</v>
      </c>
      <c r="I25" s="56"/>
      <c r="J25" s="139">
        <v>7.19</v>
      </c>
      <c r="K25" s="108">
        <v>0.218</v>
      </c>
      <c r="L25" s="136">
        <v>7.17</v>
      </c>
      <c r="M25" s="108">
        <v>0.157</v>
      </c>
      <c r="N25" s="137" t="str">
        <f>IF(ISBLANK(L25),"",IF(L25&gt;7.94,"",IF(L25&lt;=6.69,"TSM",IF(L25&lt;=6.84,"SM",IF(L25&lt;=7,"KSM",IF(L25&lt;=7.24,"I A",IF(L25&lt;=7.54,"II A",IF(L25&lt;=7.94,"III A"))))))))</f>
        <v>I A</v>
      </c>
      <c r="O25" s="110" t="s">
        <v>608</v>
      </c>
      <c r="P25" s="284">
        <v>7.19</v>
      </c>
      <c r="Q25" s="256">
        <v>7.1805</v>
      </c>
    </row>
    <row r="26" spans="1:16" s="256" customFormat="1" ht="16.5" customHeight="1">
      <c r="A26" s="320">
        <v>12</v>
      </c>
      <c r="B26" s="252">
        <v>68</v>
      </c>
      <c r="C26" s="253" t="s">
        <v>1013</v>
      </c>
      <c r="D26" s="254" t="s">
        <v>1253</v>
      </c>
      <c r="E26" s="218" t="s">
        <v>1254</v>
      </c>
      <c r="F26" s="110" t="s">
        <v>46</v>
      </c>
      <c r="G26" s="110" t="s">
        <v>89</v>
      </c>
      <c r="H26" s="155" t="s">
        <v>974</v>
      </c>
      <c r="I26" s="56"/>
      <c r="J26" s="136">
        <v>7.15</v>
      </c>
      <c r="K26" s="108">
        <v>0.211</v>
      </c>
      <c r="L26" s="139">
        <v>7.22</v>
      </c>
      <c r="M26" s="108">
        <v>0.18</v>
      </c>
      <c r="N26" s="137" t="str">
        <f>IF(ISBLANK(J26),"",IF(J26&gt;7.94,"",IF(J26&lt;=6.69,"TSM",IF(J26&lt;=6.84,"SM",IF(J26&lt;=7,"KSM",IF(J26&lt;=7.24,"I A",IF(J26&lt;=7.54,"II A",IF(J26&lt;=7.94,"III A"))))))))</f>
        <v>I A</v>
      </c>
      <c r="O26" s="110" t="s">
        <v>1012</v>
      </c>
      <c r="P26" s="284">
        <v>7.26</v>
      </c>
    </row>
    <row r="27" spans="1:18" s="181" customFormat="1" ht="12" customHeight="1">
      <c r="A27" s="245" t="s">
        <v>68</v>
      </c>
      <c r="B27" s="246" t="s">
        <v>69</v>
      </c>
      <c r="C27" s="247" t="s">
        <v>70</v>
      </c>
      <c r="D27" s="248" t="s">
        <v>71</v>
      </c>
      <c r="E27" s="169" t="s">
        <v>72</v>
      </c>
      <c r="F27" s="249" t="s">
        <v>73</v>
      </c>
      <c r="G27" s="250" t="s">
        <v>74</v>
      </c>
      <c r="H27" s="249" t="s">
        <v>75</v>
      </c>
      <c r="I27" s="132" t="s">
        <v>76</v>
      </c>
      <c r="J27" s="133" t="s">
        <v>127</v>
      </c>
      <c r="K27" s="134" t="s">
        <v>128</v>
      </c>
      <c r="L27" s="133"/>
      <c r="M27" s="134" t="s">
        <v>128</v>
      </c>
      <c r="N27" s="133" t="s">
        <v>130</v>
      </c>
      <c r="O27" s="215" t="s">
        <v>85</v>
      </c>
      <c r="P27" s="277"/>
      <c r="Q27" s="32"/>
      <c r="R27" s="32"/>
    </row>
    <row r="28" spans="1:17" s="256" customFormat="1" ht="16.5" customHeight="1">
      <c r="A28" s="320">
        <v>13</v>
      </c>
      <c r="B28" s="252">
        <v>88</v>
      </c>
      <c r="C28" s="253" t="s">
        <v>992</v>
      </c>
      <c r="D28" s="254" t="s">
        <v>1236</v>
      </c>
      <c r="E28" s="218" t="s">
        <v>1237</v>
      </c>
      <c r="F28" s="110" t="s">
        <v>46</v>
      </c>
      <c r="G28" s="110" t="s">
        <v>89</v>
      </c>
      <c r="H28" s="155" t="s">
        <v>315</v>
      </c>
      <c r="I28" s="56"/>
      <c r="J28" s="136">
        <v>7.19</v>
      </c>
      <c r="K28" s="108">
        <v>0.188</v>
      </c>
      <c r="L28" s="136"/>
      <c r="M28" s="108"/>
      <c r="N28" s="137" t="str">
        <f aca="true" t="shared" si="0" ref="N28:N39">IF(ISBLANK(J28),"",IF(J28&gt;7.94,"",IF(J28&lt;=6.69,"TSM",IF(J28&lt;=6.84,"SM",IF(J28&lt;=7,"KSM",IF(J28&lt;=7.24,"I A",IF(J28&lt;=7.54,"II A",IF(J28&lt;=7.94,"III A"))))))))</f>
        <v>I A</v>
      </c>
      <c r="O28" s="110" t="s">
        <v>119</v>
      </c>
      <c r="P28" s="284">
        <v>7.19</v>
      </c>
      <c r="Q28" s="256">
        <v>7.1849</v>
      </c>
    </row>
    <row r="29" spans="1:16" s="256" customFormat="1" ht="16.5" customHeight="1">
      <c r="A29" s="320">
        <v>14</v>
      </c>
      <c r="B29" s="252">
        <v>82</v>
      </c>
      <c r="C29" s="253" t="s">
        <v>1201</v>
      </c>
      <c r="D29" s="254" t="s">
        <v>1202</v>
      </c>
      <c r="E29" s="218" t="s">
        <v>1203</v>
      </c>
      <c r="F29" s="110" t="s">
        <v>2</v>
      </c>
      <c r="G29" s="110" t="s">
        <v>122</v>
      </c>
      <c r="H29" s="155" t="s">
        <v>1204</v>
      </c>
      <c r="I29" s="56"/>
      <c r="J29" s="136">
        <v>7.21</v>
      </c>
      <c r="K29" s="108">
        <v>0.222</v>
      </c>
      <c r="L29" s="136"/>
      <c r="M29" s="108"/>
      <c r="N29" s="137" t="str">
        <f t="shared" si="0"/>
        <v>I A</v>
      </c>
      <c r="O29" s="110" t="s">
        <v>124</v>
      </c>
      <c r="P29" s="284">
        <v>7.13</v>
      </c>
    </row>
    <row r="30" spans="1:16" s="256" customFormat="1" ht="16.5" customHeight="1">
      <c r="A30" s="320">
        <v>14</v>
      </c>
      <c r="B30" s="252">
        <v>144</v>
      </c>
      <c r="C30" s="253" t="s">
        <v>246</v>
      </c>
      <c r="D30" s="254" t="s">
        <v>247</v>
      </c>
      <c r="E30" s="218" t="s">
        <v>248</v>
      </c>
      <c r="F30" s="110" t="s">
        <v>162</v>
      </c>
      <c r="G30" s="110"/>
      <c r="H30" s="155"/>
      <c r="I30" s="56" t="s">
        <v>163</v>
      </c>
      <c r="J30" s="136">
        <v>7.21</v>
      </c>
      <c r="K30" s="108">
        <v>0.124</v>
      </c>
      <c r="L30" s="136"/>
      <c r="M30" s="108"/>
      <c r="N30" s="137" t="str">
        <f t="shared" si="0"/>
        <v>I A</v>
      </c>
      <c r="O30" s="110" t="s">
        <v>249</v>
      </c>
      <c r="P30" s="284">
        <v>7.09</v>
      </c>
    </row>
    <row r="31" spans="1:16" s="256" customFormat="1" ht="16.5" customHeight="1">
      <c r="A31" s="320">
        <v>16</v>
      </c>
      <c r="B31" s="252">
        <v>51</v>
      </c>
      <c r="C31" s="253" t="s">
        <v>500</v>
      </c>
      <c r="D31" s="254" t="s">
        <v>1255</v>
      </c>
      <c r="E31" s="218" t="s">
        <v>1256</v>
      </c>
      <c r="F31" s="110" t="s">
        <v>54</v>
      </c>
      <c r="G31" s="110" t="s">
        <v>151</v>
      </c>
      <c r="H31" s="155" t="s">
        <v>619</v>
      </c>
      <c r="I31" s="56"/>
      <c r="J31" s="136">
        <v>7.25</v>
      </c>
      <c r="K31" s="108">
        <v>0.185</v>
      </c>
      <c r="L31" s="136"/>
      <c r="M31" s="108"/>
      <c r="N31" s="137" t="str">
        <f t="shared" si="0"/>
        <v>II A</v>
      </c>
      <c r="O31" s="110" t="s">
        <v>1257</v>
      </c>
      <c r="P31" s="284">
        <v>7.15</v>
      </c>
    </row>
    <row r="32" spans="1:16" s="256" customFormat="1" ht="16.5" customHeight="1">
      <c r="A32" s="320">
        <v>17</v>
      </c>
      <c r="B32" s="252">
        <v>132</v>
      </c>
      <c r="C32" s="253" t="s">
        <v>1190</v>
      </c>
      <c r="D32" s="254" t="s">
        <v>1000</v>
      </c>
      <c r="E32" s="218" t="s">
        <v>1191</v>
      </c>
      <c r="F32" s="110" t="s">
        <v>2</v>
      </c>
      <c r="G32" s="110" t="s">
        <v>377</v>
      </c>
      <c r="H32" s="155" t="s">
        <v>343</v>
      </c>
      <c r="I32" s="56"/>
      <c r="J32" s="136">
        <v>7.26</v>
      </c>
      <c r="K32" s="108">
        <v>0.159</v>
      </c>
      <c r="L32" s="136"/>
      <c r="M32" s="108"/>
      <c r="N32" s="137" t="str">
        <f t="shared" si="0"/>
        <v>II A</v>
      </c>
      <c r="O32" s="110" t="s">
        <v>1002</v>
      </c>
      <c r="P32" s="284"/>
    </row>
    <row r="33" spans="1:16" s="256" customFormat="1" ht="16.5" customHeight="1">
      <c r="A33" s="320">
        <v>17</v>
      </c>
      <c r="B33" s="252">
        <v>58</v>
      </c>
      <c r="C33" s="253" t="s">
        <v>279</v>
      </c>
      <c r="D33" s="254" t="s">
        <v>1278</v>
      </c>
      <c r="E33" s="218" t="s">
        <v>1279</v>
      </c>
      <c r="F33" s="110" t="s">
        <v>54</v>
      </c>
      <c r="G33" s="110" t="s">
        <v>151</v>
      </c>
      <c r="H33" s="155" t="s">
        <v>619</v>
      </c>
      <c r="I33" s="56"/>
      <c r="J33" s="136">
        <v>7.26</v>
      </c>
      <c r="K33" s="108">
        <v>0.21</v>
      </c>
      <c r="L33" s="136"/>
      <c r="M33" s="108"/>
      <c r="N33" s="137" t="str">
        <f t="shared" si="0"/>
        <v>II A</v>
      </c>
      <c r="O33" s="110" t="s">
        <v>1280</v>
      </c>
      <c r="P33" s="284">
        <v>7.35</v>
      </c>
    </row>
    <row r="34" spans="1:16" s="256" customFormat="1" ht="16.5" customHeight="1">
      <c r="A34" s="320">
        <v>19</v>
      </c>
      <c r="B34" s="252">
        <v>143</v>
      </c>
      <c r="C34" s="253" t="s">
        <v>1219</v>
      </c>
      <c r="D34" s="254" t="s">
        <v>1220</v>
      </c>
      <c r="E34" s="218" t="s">
        <v>1221</v>
      </c>
      <c r="F34" s="110" t="s">
        <v>162</v>
      </c>
      <c r="G34" s="110"/>
      <c r="H34" s="155"/>
      <c r="I34" s="56" t="s">
        <v>163</v>
      </c>
      <c r="J34" s="136">
        <v>7.28</v>
      </c>
      <c r="K34" s="108">
        <v>0.129</v>
      </c>
      <c r="L34" s="136"/>
      <c r="M34" s="108"/>
      <c r="N34" s="137" t="str">
        <f t="shared" si="0"/>
        <v>II A</v>
      </c>
      <c r="O34" s="110" t="s">
        <v>249</v>
      </c>
      <c r="P34" s="284">
        <v>7.36</v>
      </c>
    </row>
    <row r="35" spans="1:16" s="256" customFormat="1" ht="16.5" customHeight="1">
      <c r="A35" s="320">
        <v>20</v>
      </c>
      <c r="B35" s="252">
        <v>22</v>
      </c>
      <c r="C35" s="253" t="s">
        <v>1258</v>
      </c>
      <c r="D35" s="254" t="s">
        <v>1231</v>
      </c>
      <c r="E35" s="218" t="s">
        <v>1187</v>
      </c>
      <c r="F35" s="110" t="s">
        <v>58</v>
      </c>
      <c r="G35" s="110" t="s">
        <v>438</v>
      </c>
      <c r="H35" s="155"/>
      <c r="I35" s="56"/>
      <c r="J35" s="136">
        <v>7.29</v>
      </c>
      <c r="K35" s="108">
        <v>0.171</v>
      </c>
      <c r="L35" s="136"/>
      <c r="M35" s="108"/>
      <c r="N35" s="137" t="str">
        <f t="shared" si="0"/>
        <v>II A</v>
      </c>
      <c r="O35" s="110" t="s">
        <v>1212</v>
      </c>
      <c r="P35" s="284">
        <v>7.36</v>
      </c>
    </row>
    <row r="36" spans="1:16" s="256" customFormat="1" ht="16.5" customHeight="1">
      <c r="A36" s="320">
        <v>21</v>
      </c>
      <c r="B36" s="252">
        <v>138</v>
      </c>
      <c r="C36" s="253" t="s">
        <v>956</v>
      </c>
      <c r="D36" s="254" t="s">
        <v>1222</v>
      </c>
      <c r="E36" s="218">
        <v>33499</v>
      </c>
      <c r="F36" s="110" t="s">
        <v>46</v>
      </c>
      <c r="G36" s="110" t="s">
        <v>89</v>
      </c>
      <c r="H36" s="155" t="s">
        <v>1204</v>
      </c>
      <c r="I36" s="56"/>
      <c r="J36" s="136">
        <v>7.3</v>
      </c>
      <c r="K36" s="108">
        <v>0.156</v>
      </c>
      <c r="L36" s="136"/>
      <c r="M36" s="108"/>
      <c r="N36" s="137" t="str">
        <f t="shared" si="0"/>
        <v>II A</v>
      </c>
      <c r="O36" s="110" t="s">
        <v>1223</v>
      </c>
      <c r="P36" s="284"/>
    </row>
    <row r="37" spans="1:16" s="256" customFormat="1" ht="16.5" customHeight="1">
      <c r="A37" s="320">
        <v>22</v>
      </c>
      <c r="B37" s="252">
        <v>135</v>
      </c>
      <c r="C37" s="253" t="s">
        <v>273</v>
      </c>
      <c r="D37" s="254" t="s">
        <v>1246</v>
      </c>
      <c r="E37" s="218" t="s">
        <v>1247</v>
      </c>
      <c r="F37" s="110" t="s">
        <v>2</v>
      </c>
      <c r="G37" s="110" t="s">
        <v>122</v>
      </c>
      <c r="H37" s="155" t="s">
        <v>123</v>
      </c>
      <c r="I37" s="56"/>
      <c r="J37" s="136">
        <v>7.3</v>
      </c>
      <c r="K37" s="108">
        <v>0.18</v>
      </c>
      <c r="L37" s="136"/>
      <c r="M37" s="108"/>
      <c r="N37" s="137" t="str">
        <f t="shared" si="0"/>
        <v>II A</v>
      </c>
      <c r="O37" s="110" t="s">
        <v>1248</v>
      </c>
      <c r="P37" s="284">
        <v>7.17</v>
      </c>
    </row>
    <row r="38" spans="1:16" s="256" customFormat="1" ht="16.5" customHeight="1">
      <c r="A38" s="320">
        <v>23</v>
      </c>
      <c r="B38" s="252">
        <v>69</v>
      </c>
      <c r="C38" s="253" t="s">
        <v>1266</v>
      </c>
      <c r="D38" s="254" t="s">
        <v>1267</v>
      </c>
      <c r="E38" s="218" t="s">
        <v>1268</v>
      </c>
      <c r="F38" s="110" t="s">
        <v>46</v>
      </c>
      <c r="G38" s="110" t="s">
        <v>89</v>
      </c>
      <c r="H38" s="155" t="s">
        <v>974</v>
      </c>
      <c r="I38" s="56"/>
      <c r="J38" s="136">
        <v>7.33</v>
      </c>
      <c r="K38" s="108">
        <v>0.171</v>
      </c>
      <c r="L38" s="136"/>
      <c r="M38" s="108"/>
      <c r="N38" s="137" t="str">
        <f t="shared" si="0"/>
        <v>II A</v>
      </c>
      <c r="O38" s="110" t="s">
        <v>1012</v>
      </c>
      <c r="P38" s="284">
        <v>7.48</v>
      </c>
    </row>
    <row r="39" spans="1:16" s="256" customFormat="1" ht="16.5" customHeight="1">
      <c r="A39" s="320">
        <v>24</v>
      </c>
      <c r="B39" s="252">
        <v>49</v>
      </c>
      <c r="C39" s="253" t="s">
        <v>1192</v>
      </c>
      <c r="D39" s="254" t="s">
        <v>1193</v>
      </c>
      <c r="E39" s="218" t="s">
        <v>1194</v>
      </c>
      <c r="F39" s="110" t="s">
        <v>54</v>
      </c>
      <c r="G39" s="110" t="s">
        <v>151</v>
      </c>
      <c r="H39" s="155" t="s">
        <v>1195</v>
      </c>
      <c r="I39" s="56"/>
      <c r="J39" s="136">
        <v>7.35</v>
      </c>
      <c r="K39" s="108">
        <v>0.196</v>
      </c>
      <c r="L39" s="136"/>
      <c r="M39" s="108"/>
      <c r="N39" s="137" t="str">
        <f t="shared" si="0"/>
        <v>II A</v>
      </c>
      <c r="O39" s="110" t="s">
        <v>608</v>
      </c>
      <c r="P39" s="284">
        <v>7.32</v>
      </c>
    </row>
    <row r="40" spans="1:18" ht="18" customHeight="1">
      <c r="A40" s="229" t="s">
        <v>64</v>
      </c>
      <c r="B40" s="230"/>
      <c r="C40" s="73"/>
      <c r="D40" s="73"/>
      <c r="E40" s="73"/>
      <c r="F40" s="231"/>
      <c r="G40" s="231"/>
      <c r="H40" s="231"/>
      <c r="I40" s="72"/>
      <c r="J40" s="73"/>
      <c r="K40" s="73"/>
      <c r="L40" s="73"/>
      <c r="M40" s="73"/>
      <c r="N40" s="73"/>
      <c r="O40" s="74"/>
      <c r="Q40" s="32"/>
      <c r="R40" s="32"/>
    </row>
    <row r="41" spans="1:18" ht="13.5" customHeight="1">
      <c r="A41" s="234" t="s">
        <v>65</v>
      </c>
      <c r="B41" s="235"/>
      <c r="C41" s="73"/>
      <c r="D41" s="73"/>
      <c r="E41" s="73"/>
      <c r="F41" s="231"/>
      <c r="G41" s="231"/>
      <c r="H41" s="231"/>
      <c r="I41" s="72"/>
      <c r="J41" s="73"/>
      <c r="K41" s="73"/>
      <c r="L41" s="73"/>
      <c r="M41" s="73"/>
      <c r="N41" s="73"/>
      <c r="O41" s="74"/>
      <c r="Q41" s="32"/>
      <c r="R41" s="32"/>
    </row>
    <row r="42" spans="3:18" ht="2.25" customHeight="1">
      <c r="C42" s="29"/>
      <c r="D42" s="29"/>
      <c r="F42" s="237"/>
      <c r="G42" s="237"/>
      <c r="H42" s="237"/>
      <c r="Q42" s="32"/>
      <c r="R42" s="32"/>
    </row>
    <row r="43" spans="1:18" ht="15.75" customHeight="1">
      <c r="A43" s="238" t="s">
        <v>1183</v>
      </c>
      <c r="B43" s="239"/>
      <c r="C43" s="29"/>
      <c r="D43" s="29"/>
      <c r="F43" s="240" t="s">
        <v>1056</v>
      </c>
      <c r="G43" s="237"/>
      <c r="H43" s="237"/>
      <c r="Q43" s="32"/>
      <c r="R43" s="32"/>
    </row>
    <row r="44" spans="3:18" ht="4.5" customHeight="1">
      <c r="C44" s="29"/>
      <c r="D44" s="29"/>
      <c r="F44" s="237"/>
      <c r="G44" s="237"/>
      <c r="H44" s="237"/>
      <c r="Q44" s="32"/>
      <c r="R44" s="32"/>
    </row>
    <row r="45" spans="1:18" s="181" customFormat="1" ht="12" customHeight="1">
      <c r="A45" s="245" t="s">
        <v>68</v>
      </c>
      <c r="B45" s="246" t="s">
        <v>69</v>
      </c>
      <c r="C45" s="247" t="s">
        <v>70</v>
      </c>
      <c r="D45" s="248" t="s">
        <v>71</v>
      </c>
      <c r="E45" s="169" t="s">
        <v>72</v>
      </c>
      <c r="F45" s="249" t="s">
        <v>73</v>
      </c>
      <c r="G45" s="250" t="s">
        <v>74</v>
      </c>
      <c r="H45" s="249" t="s">
        <v>75</v>
      </c>
      <c r="I45" s="132" t="s">
        <v>76</v>
      </c>
      <c r="J45" s="133" t="s">
        <v>127</v>
      </c>
      <c r="K45" s="134" t="s">
        <v>128</v>
      </c>
      <c r="L45" s="133"/>
      <c r="M45" s="134" t="s">
        <v>128</v>
      </c>
      <c r="N45" s="133" t="s">
        <v>130</v>
      </c>
      <c r="O45" s="215" t="s">
        <v>85</v>
      </c>
      <c r="P45" s="277"/>
      <c r="Q45" s="32"/>
      <c r="R45" s="32"/>
    </row>
    <row r="46" spans="1:16" s="256" customFormat="1" ht="16.5" customHeight="1">
      <c r="A46" s="320">
        <v>25</v>
      </c>
      <c r="B46" s="252">
        <v>45</v>
      </c>
      <c r="C46" s="253" t="s">
        <v>959</v>
      </c>
      <c r="D46" s="254" t="s">
        <v>1224</v>
      </c>
      <c r="E46" s="218" t="s">
        <v>1225</v>
      </c>
      <c r="F46" s="110" t="s">
        <v>2</v>
      </c>
      <c r="G46" s="110" t="s">
        <v>122</v>
      </c>
      <c r="H46" s="155" t="s">
        <v>334</v>
      </c>
      <c r="I46" s="56"/>
      <c r="J46" s="136">
        <v>7.37</v>
      </c>
      <c r="K46" s="108">
        <v>0.181</v>
      </c>
      <c r="L46" s="136"/>
      <c r="M46" s="108"/>
      <c r="N46" s="137" t="str">
        <f aca="true" t="shared" si="1" ref="N46:N64">IF(ISBLANK(J46),"",IF(J46&gt;7.94,"",IF(J46&lt;=6.69,"TSM",IF(J46&lt;=6.84,"SM",IF(J46&lt;=7,"KSM",IF(J46&lt;=7.24,"I A",IF(J46&lt;=7.54,"II A",IF(J46&lt;=7.94,"III A"))))))))</f>
        <v>II A</v>
      </c>
      <c r="O46" s="110" t="s">
        <v>335</v>
      </c>
      <c r="P46" s="284">
        <v>7.29</v>
      </c>
    </row>
    <row r="47" spans="1:16" s="256" customFormat="1" ht="16.5" customHeight="1">
      <c r="A47" s="320">
        <v>26</v>
      </c>
      <c r="B47" s="252">
        <v>105</v>
      </c>
      <c r="C47" s="253" t="s">
        <v>500</v>
      </c>
      <c r="D47" s="254" t="s">
        <v>1205</v>
      </c>
      <c r="E47" s="218" t="s">
        <v>1206</v>
      </c>
      <c r="F47" s="110" t="s">
        <v>596</v>
      </c>
      <c r="G47" s="110"/>
      <c r="H47" s="155" t="s">
        <v>175</v>
      </c>
      <c r="I47" s="56"/>
      <c r="J47" s="136">
        <v>7.4</v>
      </c>
      <c r="K47" s="108">
        <v>0.143</v>
      </c>
      <c r="L47" s="136"/>
      <c r="M47" s="108"/>
      <c r="N47" s="137" t="str">
        <f t="shared" si="1"/>
        <v>II A</v>
      </c>
      <c r="O47" s="110" t="s">
        <v>1207</v>
      </c>
      <c r="P47" s="284">
        <v>7.36</v>
      </c>
    </row>
    <row r="48" spans="1:16" s="256" customFormat="1" ht="16.5" customHeight="1">
      <c r="A48" s="320">
        <v>26</v>
      </c>
      <c r="B48" s="252">
        <v>23</v>
      </c>
      <c r="C48" s="253" t="s">
        <v>722</v>
      </c>
      <c r="D48" s="254" t="s">
        <v>1238</v>
      </c>
      <c r="E48" s="218" t="s">
        <v>1239</v>
      </c>
      <c r="F48" s="110" t="s">
        <v>58</v>
      </c>
      <c r="G48" s="110" t="s">
        <v>438</v>
      </c>
      <c r="H48" s="155"/>
      <c r="I48" s="56"/>
      <c r="J48" s="136">
        <v>7.4</v>
      </c>
      <c r="K48" s="108">
        <v>0.259</v>
      </c>
      <c r="L48" s="136"/>
      <c r="M48" s="108"/>
      <c r="N48" s="137" t="str">
        <f t="shared" si="1"/>
        <v>II A</v>
      </c>
      <c r="O48" s="110" t="s">
        <v>1212</v>
      </c>
      <c r="P48" s="284">
        <v>7.43</v>
      </c>
    </row>
    <row r="49" spans="1:16" s="256" customFormat="1" ht="16.5" customHeight="1">
      <c r="A49" s="320">
        <v>28</v>
      </c>
      <c r="B49" s="252">
        <v>37</v>
      </c>
      <c r="C49" s="253" t="s">
        <v>104</v>
      </c>
      <c r="D49" s="254" t="s">
        <v>1281</v>
      </c>
      <c r="E49" s="218" t="s">
        <v>1282</v>
      </c>
      <c r="F49" s="110" t="s">
        <v>333</v>
      </c>
      <c r="G49" s="110" t="s">
        <v>122</v>
      </c>
      <c r="H49" s="155" t="s">
        <v>1345</v>
      </c>
      <c r="I49" s="56"/>
      <c r="J49" s="136">
        <v>7.41</v>
      </c>
      <c r="K49" s="108">
        <v>0.19</v>
      </c>
      <c r="L49" s="136"/>
      <c r="M49" s="108"/>
      <c r="N49" s="137" t="str">
        <f t="shared" si="1"/>
        <v>II A</v>
      </c>
      <c r="O49" s="110" t="s">
        <v>1283</v>
      </c>
      <c r="P49" s="284">
        <v>7.54</v>
      </c>
    </row>
    <row r="50" spans="1:16" s="256" customFormat="1" ht="16.5" customHeight="1">
      <c r="A50" s="320">
        <v>29</v>
      </c>
      <c r="B50" s="252">
        <v>52</v>
      </c>
      <c r="C50" s="253" t="s">
        <v>1259</v>
      </c>
      <c r="D50" s="254" t="s">
        <v>1260</v>
      </c>
      <c r="E50" s="218" t="s">
        <v>681</v>
      </c>
      <c r="F50" s="110" t="s">
        <v>54</v>
      </c>
      <c r="G50" s="110"/>
      <c r="H50" s="155" t="s">
        <v>619</v>
      </c>
      <c r="I50" s="56"/>
      <c r="J50" s="136">
        <v>7.42</v>
      </c>
      <c r="K50" s="108">
        <v>0.185</v>
      </c>
      <c r="L50" s="136"/>
      <c r="M50" s="108"/>
      <c r="N50" s="137" t="str">
        <f t="shared" si="1"/>
        <v>II A</v>
      </c>
      <c r="O50" s="110" t="s">
        <v>295</v>
      </c>
      <c r="P50" s="284">
        <v>7.45</v>
      </c>
    </row>
    <row r="51" spans="1:16" s="256" customFormat="1" ht="16.5" customHeight="1">
      <c r="A51" s="320">
        <v>30</v>
      </c>
      <c r="B51" s="252">
        <v>136</v>
      </c>
      <c r="C51" s="253" t="s">
        <v>279</v>
      </c>
      <c r="D51" s="254" t="s">
        <v>1148</v>
      </c>
      <c r="E51" s="218" t="s">
        <v>1196</v>
      </c>
      <c r="F51" s="110" t="s">
        <v>46</v>
      </c>
      <c r="G51" s="110" t="s">
        <v>89</v>
      </c>
      <c r="H51" s="155" t="s">
        <v>974</v>
      </c>
      <c r="I51" s="56"/>
      <c r="J51" s="136">
        <v>7.43</v>
      </c>
      <c r="K51" s="108">
        <v>0.179</v>
      </c>
      <c r="L51" s="136"/>
      <c r="M51" s="108"/>
      <c r="N51" s="137" t="str">
        <f t="shared" si="1"/>
        <v>II A</v>
      </c>
      <c r="O51" s="110" t="s">
        <v>975</v>
      </c>
      <c r="P51" s="284">
        <v>7.33</v>
      </c>
    </row>
    <row r="52" spans="1:16" s="256" customFormat="1" ht="16.5" customHeight="1">
      <c r="A52" s="320">
        <v>31</v>
      </c>
      <c r="B52" s="252">
        <v>59</v>
      </c>
      <c r="C52" s="253" t="s">
        <v>110</v>
      </c>
      <c r="D52" s="254" t="s">
        <v>1269</v>
      </c>
      <c r="E52" s="218" t="s">
        <v>1270</v>
      </c>
      <c r="F52" s="110" t="s">
        <v>46</v>
      </c>
      <c r="G52" s="110" t="s">
        <v>454</v>
      </c>
      <c r="H52" s="155" t="s">
        <v>621</v>
      </c>
      <c r="I52" s="56"/>
      <c r="J52" s="136">
        <v>7.44</v>
      </c>
      <c r="K52" s="108">
        <v>0.153</v>
      </c>
      <c r="L52" s="136"/>
      <c r="M52" s="108"/>
      <c r="N52" s="137" t="str">
        <f t="shared" si="1"/>
        <v>II A</v>
      </c>
      <c r="O52" s="110" t="s">
        <v>119</v>
      </c>
      <c r="P52" s="284">
        <v>7.36</v>
      </c>
    </row>
    <row r="53" spans="1:16" s="256" customFormat="1" ht="16.5" customHeight="1">
      <c r="A53" s="320">
        <v>32</v>
      </c>
      <c r="B53" s="252">
        <v>35</v>
      </c>
      <c r="C53" s="253" t="s">
        <v>1226</v>
      </c>
      <c r="D53" s="254" t="s">
        <v>1227</v>
      </c>
      <c r="E53" s="218" t="s">
        <v>1228</v>
      </c>
      <c r="F53" s="110" t="s">
        <v>2</v>
      </c>
      <c r="G53" s="110" t="s">
        <v>122</v>
      </c>
      <c r="H53" s="155"/>
      <c r="I53" s="56"/>
      <c r="J53" s="136">
        <v>7.45</v>
      </c>
      <c r="K53" s="108">
        <v>0.156</v>
      </c>
      <c r="L53" s="136"/>
      <c r="M53" s="108"/>
      <c r="N53" s="137" t="str">
        <f t="shared" si="1"/>
        <v>II A</v>
      </c>
      <c r="O53" s="110" t="s">
        <v>1229</v>
      </c>
      <c r="P53" s="284">
        <v>7.51</v>
      </c>
    </row>
    <row r="54" spans="1:16" s="256" customFormat="1" ht="16.5" customHeight="1">
      <c r="A54" s="320">
        <v>33</v>
      </c>
      <c r="B54" s="252">
        <v>130</v>
      </c>
      <c r="C54" s="253" t="s">
        <v>110</v>
      </c>
      <c r="D54" s="254" t="s">
        <v>1208</v>
      </c>
      <c r="E54" s="218" t="s">
        <v>1209</v>
      </c>
      <c r="F54" s="110" t="s">
        <v>2</v>
      </c>
      <c r="G54" s="110" t="s">
        <v>377</v>
      </c>
      <c r="H54" s="155" t="s">
        <v>343</v>
      </c>
      <c r="I54" s="56"/>
      <c r="J54" s="136">
        <v>7.53</v>
      </c>
      <c r="K54" s="108">
        <v>0.176</v>
      </c>
      <c r="L54" s="136"/>
      <c r="M54" s="108"/>
      <c r="N54" s="137" t="str">
        <f t="shared" si="1"/>
        <v>II A</v>
      </c>
      <c r="O54" s="110" t="s">
        <v>1002</v>
      </c>
      <c r="P54" s="284">
        <v>7.5</v>
      </c>
    </row>
    <row r="55" spans="1:16" s="256" customFormat="1" ht="16.5" customHeight="1">
      <c r="A55" s="320">
        <v>34</v>
      </c>
      <c r="B55" s="252">
        <v>131</v>
      </c>
      <c r="C55" s="253" t="s">
        <v>959</v>
      </c>
      <c r="D55" s="254" t="s">
        <v>1240</v>
      </c>
      <c r="E55" s="218" t="s">
        <v>1241</v>
      </c>
      <c r="F55" s="110" t="s">
        <v>333</v>
      </c>
      <c r="G55" s="110" t="s">
        <v>377</v>
      </c>
      <c r="H55" s="155" t="s">
        <v>1242</v>
      </c>
      <c r="I55" s="56"/>
      <c r="J55" s="136">
        <v>7.55</v>
      </c>
      <c r="K55" s="108">
        <v>0.202</v>
      </c>
      <c r="L55" s="136"/>
      <c r="M55" s="108"/>
      <c r="N55" s="137" t="str">
        <f t="shared" si="1"/>
        <v>III A</v>
      </c>
      <c r="O55" s="110" t="s">
        <v>1002</v>
      </c>
      <c r="P55" s="284">
        <v>7.42</v>
      </c>
    </row>
    <row r="56" spans="1:16" s="256" customFormat="1" ht="16.5" customHeight="1">
      <c r="A56" s="320">
        <v>35</v>
      </c>
      <c r="B56" s="252">
        <v>25</v>
      </c>
      <c r="C56" s="253" t="s">
        <v>104</v>
      </c>
      <c r="D56" s="254" t="s">
        <v>1197</v>
      </c>
      <c r="E56" s="218" t="s">
        <v>1198</v>
      </c>
      <c r="F56" s="110" t="s">
        <v>46</v>
      </c>
      <c r="G56" s="110" t="s">
        <v>89</v>
      </c>
      <c r="H56" s="155"/>
      <c r="I56" s="56"/>
      <c r="J56" s="136">
        <v>7.56</v>
      </c>
      <c r="K56" s="108">
        <v>0.233</v>
      </c>
      <c r="L56" s="136"/>
      <c r="M56" s="108"/>
      <c r="N56" s="137" t="str">
        <f t="shared" si="1"/>
        <v>III A</v>
      </c>
      <c r="O56" s="110" t="s">
        <v>158</v>
      </c>
      <c r="P56" s="284">
        <v>7.55</v>
      </c>
    </row>
    <row r="57" spans="1:16" s="256" customFormat="1" ht="16.5" customHeight="1">
      <c r="A57" s="320">
        <v>35</v>
      </c>
      <c r="B57" s="252">
        <v>30</v>
      </c>
      <c r="C57" s="253" t="s">
        <v>110</v>
      </c>
      <c r="D57" s="254" t="s">
        <v>117</v>
      </c>
      <c r="E57" s="218" t="s">
        <v>118</v>
      </c>
      <c r="F57" s="110" t="s">
        <v>46</v>
      </c>
      <c r="G57" s="110"/>
      <c r="H57" s="155" t="s">
        <v>95</v>
      </c>
      <c r="I57" s="56"/>
      <c r="J57" s="136">
        <v>7.56</v>
      </c>
      <c r="K57" s="108">
        <v>0.159</v>
      </c>
      <c r="L57" s="136"/>
      <c r="M57" s="108"/>
      <c r="N57" s="137" t="str">
        <f t="shared" si="1"/>
        <v>III A</v>
      </c>
      <c r="O57" s="110" t="s">
        <v>119</v>
      </c>
      <c r="P57" s="284">
        <v>7.4</v>
      </c>
    </row>
    <row r="58" spans="1:16" s="256" customFormat="1" ht="16.5" customHeight="1">
      <c r="A58" s="320">
        <v>37</v>
      </c>
      <c r="B58" s="252">
        <v>33</v>
      </c>
      <c r="C58" s="253" t="s">
        <v>745</v>
      </c>
      <c r="D58" s="254" t="s">
        <v>1249</v>
      </c>
      <c r="E58" s="218" t="s">
        <v>1250</v>
      </c>
      <c r="F58" s="110" t="s">
        <v>333</v>
      </c>
      <c r="G58" s="110" t="s">
        <v>122</v>
      </c>
      <c r="H58" s="155" t="s">
        <v>1345</v>
      </c>
      <c r="I58" s="56"/>
      <c r="J58" s="136">
        <v>7.57</v>
      </c>
      <c r="K58" s="108">
        <v>0.125</v>
      </c>
      <c r="L58" s="136"/>
      <c r="M58" s="108"/>
      <c r="N58" s="137" t="str">
        <f t="shared" si="1"/>
        <v>III A</v>
      </c>
      <c r="O58" s="110" t="s">
        <v>688</v>
      </c>
      <c r="P58" s="284">
        <v>7.61</v>
      </c>
    </row>
    <row r="59" spans="1:16" s="256" customFormat="1" ht="16.5" customHeight="1">
      <c r="A59" s="320">
        <v>38</v>
      </c>
      <c r="B59" s="252">
        <v>54</v>
      </c>
      <c r="C59" s="253" t="s">
        <v>1284</v>
      </c>
      <c r="D59" s="254" t="s">
        <v>1285</v>
      </c>
      <c r="E59" s="218" t="s">
        <v>1286</v>
      </c>
      <c r="F59" s="110" t="s">
        <v>114</v>
      </c>
      <c r="G59" s="110"/>
      <c r="H59" s="155" t="s">
        <v>1287</v>
      </c>
      <c r="I59" s="56"/>
      <c r="J59" s="136">
        <v>7.58</v>
      </c>
      <c r="K59" s="108">
        <v>0.178</v>
      </c>
      <c r="L59" s="136"/>
      <c r="M59" s="108"/>
      <c r="N59" s="137" t="str">
        <f t="shared" si="1"/>
        <v>III A</v>
      </c>
      <c r="O59" s="110" t="s">
        <v>881</v>
      </c>
      <c r="P59" s="284">
        <v>7.32</v>
      </c>
    </row>
    <row r="60" spans="1:16" s="256" customFormat="1" ht="16.5" customHeight="1">
      <c r="A60" s="320">
        <v>39</v>
      </c>
      <c r="B60" s="252">
        <v>29</v>
      </c>
      <c r="C60" s="253" t="s">
        <v>487</v>
      </c>
      <c r="D60" s="254" t="s">
        <v>1271</v>
      </c>
      <c r="E60" s="218" t="s">
        <v>1272</v>
      </c>
      <c r="F60" s="110" t="s">
        <v>1062</v>
      </c>
      <c r="G60" s="110" t="s">
        <v>1273</v>
      </c>
      <c r="H60" s="155"/>
      <c r="I60" s="56"/>
      <c r="J60" s="136">
        <v>7.6</v>
      </c>
      <c r="K60" s="108">
        <v>0.237</v>
      </c>
      <c r="L60" s="136"/>
      <c r="M60" s="108"/>
      <c r="N60" s="137" t="str">
        <f t="shared" si="1"/>
        <v>III A</v>
      </c>
      <c r="O60" s="110" t="s">
        <v>119</v>
      </c>
      <c r="P60" s="284">
        <v>7.26</v>
      </c>
    </row>
    <row r="61" spans="1:16" s="256" customFormat="1" ht="16.5" customHeight="1">
      <c r="A61" s="320">
        <v>40</v>
      </c>
      <c r="B61" s="252">
        <v>113</v>
      </c>
      <c r="C61" s="253" t="s">
        <v>956</v>
      </c>
      <c r="D61" s="254" t="s">
        <v>1261</v>
      </c>
      <c r="E61" s="218" t="s">
        <v>1262</v>
      </c>
      <c r="F61" s="110" t="s">
        <v>46</v>
      </c>
      <c r="G61" s="110" t="s">
        <v>454</v>
      </c>
      <c r="H61" s="155"/>
      <c r="I61" s="56"/>
      <c r="J61" s="136">
        <v>7.63</v>
      </c>
      <c r="K61" s="108">
        <v>0.194</v>
      </c>
      <c r="L61" s="136"/>
      <c r="M61" s="108"/>
      <c r="N61" s="137" t="str">
        <f t="shared" si="1"/>
        <v>III A</v>
      </c>
      <c r="O61" s="110" t="s">
        <v>1263</v>
      </c>
      <c r="P61" s="284">
        <v>7.61</v>
      </c>
    </row>
    <row r="62" spans="1:16" s="256" customFormat="1" ht="16.5" customHeight="1">
      <c r="A62" s="320">
        <v>41</v>
      </c>
      <c r="B62" s="252">
        <v>46</v>
      </c>
      <c r="C62" s="253" t="s">
        <v>718</v>
      </c>
      <c r="D62" s="254" t="s">
        <v>719</v>
      </c>
      <c r="E62" s="218" t="s">
        <v>720</v>
      </c>
      <c r="F62" s="110" t="s">
        <v>2</v>
      </c>
      <c r="G62" s="110" t="s">
        <v>122</v>
      </c>
      <c r="H62" s="155" t="s">
        <v>334</v>
      </c>
      <c r="I62" s="56"/>
      <c r="J62" s="136">
        <v>7.68</v>
      </c>
      <c r="K62" s="108">
        <v>0.146</v>
      </c>
      <c r="L62" s="136"/>
      <c r="M62" s="108"/>
      <c r="N62" s="137" t="str">
        <f t="shared" si="1"/>
        <v>III A</v>
      </c>
      <c r="O62" s="110" t="s">
        <v>335</v>
      </c>
      <c r="P62" s="284">
        <v>7.55</v>
      </c>
    </row>
    <row r="63" spans="1:16" s="256" customFormat="1" ht="16.5" customHeight="1">
      <c r="A63" s="320"/>
      <c r="B63" s="252">
        <v>24</v>
      </c>
      <c r="C63" s="253" t="s">
        <v>476</v>
      </c>
      <c r="D63" s="254" t="s">
        <v>1210</v>
      </c>
      <c r="E63" s="218" t="s">
        <v>1211</v>
      </c>
      <c r="F63" s="110" t="s">
        <v>58</v>
      </c>
      <c r="G63" s="110" t="s">
        <v>438</v>
      </c>
      <c r="H63" s="155"/>
      <c r="I63" s="56"/>
      <c r="J63" s="136" t="s">
        <v>302</v>
      </c>
      <c r="K63" s="108"/>
      <c r="L63" s="136"/>
      <c r="M63" s="108"/>
      <c r="N63" s="137">
        <f t="shared" si="1"/>
      </c>
      <c r="O63" s="110" t="s">
        <v>1212</v>
      </c>
      <c r="P63" s="284">
        <v>7.26</v>
      </c>
    </row>
    <row r="64" spans="1:16" s="256" customFormat="1" ht="16.5" customHeight="1">
      <c r="A64" s="320"/>
      <c r="B64" s="252">
        <v>21</v>
      </c>
      <c r="C64" s="253" t="s">
        <v>1230</v>
      </c>
      <c r="D64" s="254" t="s">
        <v>1274</v>
      </c>
      <c r="E64" s="218" t="s">
        <v>989</v>
      </c>
      <c r="F64" s="110" t="s">
        <v>58</v>
      </c>
      <c r="G64" s="110" t="s">
        <v>438</v>
      </c>
      <c r="H64" s="155"/>
      <c r="I64" s="56"/>
      <c r="J64" s="136" t="s">
        <v>302</v>
      </c>
      <c r="K64" s="108"/>
      <c r="L64" s="136"/>
      <c r="M64" s="108"/>
      <c r="N64" s="137">
        <f t="shared" si="1"/>
      </c>
      <c r="O64" s="110" t="s">
        <v>1212</v>
      </c>
      <c r="P64" s="284">
        <v>7.56</v>
      </c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J12" sqref="J12"/>
    </sheetView>
  </sheetViews>
  <sheetFormatPr defaultColWidth="12.140625" defaultRowHeight="12.75"/>
  <cols>
    <col min="1" max="1" width="4.7109375" style="79" customWidth="1"/>
    <col min="2" max="2" width="4.421875" style="26" customWidth="1"/>
    <col min="3" max="3" width="9.140625" style="113" customWidth="1"/>
    <col min="4" max="4" width="14.8515625" style="113" customWidth="1"/>
    <col min="5" max="5" width="9.00390625" style="26" customWidth="1"/>
    <col min="6" max="6" width="13.00390625" style="79" customWidth="1"/>
    <col min="7" max="7" width="11.28125" style="79" customWidth="1"/>
    <col min="8" max="8" width="14.140625" style="79" customWidth="1"/>
    <col min="9" max="9" width="6.421875" style="28" customWidth="1"/>
    <col min="10" max="10" width="7.8515625" style="29" bestFit="1" customWidth="1"/>
    <col min="11" max="11" width="4.8515625" style="29" bestFit="1" customWidth="1"/>
    <col min="12" max="12" width="7.421875" style="29" customWidth="1"/>
    <col min="13" max="13" width="4.8515625" style="29" customWidth="1"/>
    <col min="14" max="14" width="5.421875" style="29" customWidth="1"/>
    <col min="15" max="15" width="23.8515625" style="30" customWidth="1"/>
    <col min="16" max="16" width="7.57421875" style="75" hidden="1" customWidth="1"/>
    <col min="17" max="17" width="31.57421875" style="114" customWidth="1"/>
    <col min="18" max="18" width="17.00390625" style="114" customWidth="1"/>
    <col min="19" max="19" width="23.57421875" style="33" customWidth="1"/>
    <col min="20" max="20" width="15.57421875" style="33" customWidth="1"/>
    <col min="21" max="21" width="13.00390625" style="33" customWidth="1"/>
    <col min="22" max="22" width="50.28125" style="34" customWidth="1"/>
    <col min="23" max="16384" width="12.140625" style="33" customWidth="1"/>
  </cols>
  <sheetData>
    <row r="1" spans="1:19" ht="18" customHeight="1">
      <c r="A1" s="68" t="s">
        <v>542</v>
      </c>
      <c r="B1" s="69"/>
      <c r="C1" s="70"/>
      <c r="D1" s="70"/>
      <c r="E1" s="70"/>
      <c r="F1" s="71"/>
      <c r="G1" s="71"/>
      <c r="H1" s="71"/>
      <c r="I1" s="72"/>
      <c r="J1" s="73"/>
      <c r="K1" s="73"/>
      <c r="L1" s="73"/>
      <c r="M1" s="73"/>
      <c r="N1" s="73"/>
      <c r="O1" s="74"/>
      <c r="Q1" s="76"/>
      <c r="R1" s="76"/>
      <c r="S1" s="76"/>
    </row>
    <row r="2" spans="1:19" ht="16.5" customHeight="1">
      <c r="A2" s="77" t="s">
        <v>65</v>
      </c>
      <c r="B2" s="78"/>
      <c r="C2" s="70"/>
      <c r="D2" s="70"/>
      <c r="E2" s="70"/>
      <c r="F2" s="71"/>
      <c r="G2" s="71"/>
      <c r="H2" s="71"/>
      <c r="I2" s="72"/>
      <c r="J2" s="73"/>
      <c r="K2" s="73"/>
      <c r="L2" s="73"/>
      <c r="M2" s="73"/>
      <c r="N2" s="73"/>
      <c r="O2" s="74"/>
      <c r="Q2" s="76"/>
      <c r="R2" s="76"/>
      <c r="S2" s="76"/>
    </row>
    <row r="3" spans="3:19" ht="3.75" customHeight="1">
      <c r="C3" s="26"/>
      <c r="D3" s="26"/>
      <c r="F3" s="27"/>
      <c r="G3" s="27"/>
      <c r="H3" s="27"/>
      <c r="Q3" s="76"/>
      <c r="R3" s="76"/>
      <c r="S3" s="76"/>
    </row>
    <row r="4" spans="1:19" ht="15.75" customHeight="1">
      <c r="A4" s="80" t="s">
        <v>125</v>
      </c>
      <c r="B4" s="81"/>
      <c r="C4" s="26"/>
      <c r="D4" s="26"/>
      <c r="F4" s="82"/>
      <c r="G4" s="27"/>
      <c r="H4" s="27"/>
      <c r="Q4" s="76"/>
      <c r="R4" s="76"/>
      <c r="S4" s="76"/>
    </row>
    <row r="5" spans="1:19" ht="6" customHeight="1">
      <c r="A5" s="80"/>
      <c r="B5" s="81"/>
      <c r="C5" s="26"/>
      <c r="D5" s="26"/>
      <c r="F5" s="82"/>
      <c r="G5" s="27"/>
      <c r="H5" s="27"/>
      <c r="Q5" s="76"/>
      <c r="R5" s="76"/>
      <c r="S5" s="76"/>
    </row>
    <row r="6" spans="1:19" ht="12.75" customHeight="1">
      <c r="A6" s="83"/>
      <c r="B6" s="84"/>
      <c r="C6" s="85" t="s">
        <v>77</v>
      </c>
      <c r="D6" s="86" t="s">
        <v>126</v>
      </c>
      <c r="E6" s="87"/>
      <c r="F6" s="27"/>
      <c r="G6" s="27"/>
      <c r="H6" s="27"/>
      <c r="Q6" s="76"/>
      <c r="R6" s="76"/>
      <c r="S6" s="76"/>
    </row>
    <row r="7" spans="1:19" ht="3.75" customHeight="1">
      <c r="A7" s="27"/>
      <c r="C7" s="26"/>
      <c r="D7" s="26"/>
      <c r="F7" s="27"/>
      <c r="G7" s="27"/>
      <c r="H7" s="27"/>
      <c r="Q7" s="76"/>
      <c r="R7" s="76"/>
      <c r="S7" s="76"/>
    </row>
    <row r="8" spans="1:19" s="34" customFormat="1" ht="12" customHeight="1">
      <c r="A8" s="88" t="s">
        <v>68</v>
      </c>
      <c r="B8" s="89" t="s">
        <v>69</v>
      </c>
      <c r="C8" s="90" t="s">
        <v>70</v>
      </c>
      <c r="D8" s="91" t="s">
        <v>71</v>
      </c>
      <c r="E8" s="92" t="s">
        <v>72</v>
      </c>
      <c r="F8" s="93" t="s">
        <v>73</v>
      </c>
      <c r="G8" s="94" t="s">
        <v>74</v>
      </c>
      <c r="H8" s="93" t="s">
        <v>75</v>
      </c>
      <c r="I8" s="95" t="s">
        <v>76</v>
      </c>
      <c r="J8" s="96" t="s">
        <v>127</v>
      </c>
      <c r="K8" s="97" t="s">
        <v>128</v>
      </c>
      <c r="L8" s="96" t="s">
        <v>129</v>
      </c>
      <c r="M8" s="97" t="s">
        <v>128</v>
      </c>
      <c r="N8" s="96" t="s">
        <v>130</v>
      </c>
      <c r="O8" s="98" t="s">
        <v>85</v>
      </c>
      <c r="P8" s="75"/>
      <c r="Q8" s="76"/>
      <c r="R8" s="76"/>
      <c r="S8" s="76"/>
    </row>
    <row r="9" spans="1:16" s="112" customFormat="1" ht="16.5" customHeight="1">
      <c r="A9" s="99">
        <v>1</v>
      </c>
      <c r="B9" s="100">
        <v>102</v>
      </c>
      <c r="C9" s="101" t="s">
        <v>131</v>
      </c>
      <c r="D9" s="102" t="s">
        <v>132</v>
      </c>
      <c r="E9" s="103" t="s">
        <v>133</v>
      </c>
      <c r="F9" s="104" t="s">
        <v>46</v>
      </c>
      <c r="G9" s="104" t="s">
        <v>89</v>
      </c>
      <c r="H9" s="105" t="s">
        <v>90</v>
      </c>
      <c r="I9" s="106">
        <f>IF(ISBLANK(J9),"",TRUNC(10.33*((J9)-18.6)^2))</f>
        <v>1100</v>
      </c>
      <c r="J9" s="107">
        <v>8.28</v>
      </c>
      <c r="K9" s="108">
        <v>0.214</v>
      </c>
      <c r="L9" s="107"/>
      <c r="M9" s="108"/>
      <c r="N9" s="109" t="str">
        <f>IF(ISBLANK(J9),"",IF(J9&gt;11.24,"",IF(J9&lt;=8.18,"TSM",IF(J9&lt;=8.5,"SM",IF(J9&lt;=8.9,"KSM",IF(J9&lt;=9.5,"I A",IF(J9&lt;=10.24,"II A",IF(J9&lt;=11.24,"III A"))))))))</f>
        <v>SM</v>
      </c>
      <c r="O9" s="110" t="s">
        <v>134</v>
      </c>
      <c r="P9" s="111" t="s">
        <v>135</v>
      </c>
    </row>
    <row r="10" spans="1:16" s="112" customFormat="1" ht="16.5" customHeight="1">
      <c r="A10" s="99">
        <v>2</v>
      </c>
      <c r="B10" s="100">
        <v>91</v>
      </c>
      <c r="C10" s="101" t="s">
        <v>136</v>
      </c>
      <c r="D10" s="102" t="s">
        <v>137</v>
      </c>
      <c r="E10" s="103" t="s">
        <v>138</v>
      </c>
      <c r="F10" s="104" t="s">
        <v>52</v>
      </c>
      <c r="G10" s="104" t="s">
        <v>100</v>
      </c>
      <c r="H10" s="105" t="s">
        <v>139</v>
      </c>
      <c r="I10" s="106">
        <f>IF(ISBLANK(J10),"",TRUNC(10.33*((J10)-18.6)^2))</f>
        <v>932</v>
      </c>
      <c r="J10" s="107">
        <v>9.1</v>
      </c>
      <c r="K10" s="108">
        <v>0.222</v>
      </c>
      <c r="L10" s="107"/>
      <c r="M10" s="108"/>
      <c r="N10" s="109" t="str">
        <f>IF(ISBLANK(J10),"",IF(J10&gt;11.24,"",IF(J10&lt;=8.18,"TSM",IF(J10&lt;=8.5,"SM",IF(J10&lt;=8.9,"KSM",IF(J10&lt;=9.5,"I A",IF(J10&lt;=10.24,"II A",IF(J10&lt;=11.24,"III A"))))))))</f>
        <v>I A</v>
      </c>
      <c r="O10" s="110" t="s">
        <v>140</v>
      </c>
      <c r="P10" s="111"/>
    </row>
    <row r="11" spans="1:16" s="112" customFormat="1" ht="16.5" customHeight="1">
      <c r="A11" s="99">
        <v>3</v>
      </c>
      <c r="B11" s="100">
        <v>141</v>
      </c>
      <c r="C11" s="101" t="s">
        <v>141</v>
      </c>
      <c r="D11" s="102" t="s">
        <v>142</v>
      </c>
      <c r="E11" s="103" t="s">
        <v>143</v>
      </c>
      <c r="F11" s="104" t="s">
        <v>43</v>
      </c>
      <c r="G11" s="104"/>
      <c r="H11" s="105" t="s">
        <v>144</v>
      </c>
      <c r="I11" s="106">
        <f>IF(ISBLANK(J11),"",TRUNC(10.33*((J11)-18.6)^2))</f>
        <v>849</v>
      </c>
      <c r="J11" s="107">
        <v>9.53</v>
      </c>
      <c r="K11" s="108" t="s">
        <v>145</v>
      </c>
      <c r="L11" s="107"/>
      <c r="M11" s="108"/>
      <c r="N11" s="109" t="str">
        <f>IF(ISBLANK(J11),"",IF(J11&gt;11.24,"",IF(J11&lt;=8.18,"TSM",IF(J11&lt;=8.5,"SM",IF(J11&lt;=8.9,"KSM",IF(J11&lt;=9.5,"I A",IF(J11&lt;=10.24,"II A",IF(J11&lt;=11.24,"III A"))))))))</f>
        <v>II A</v>
      </c>
      <c r="O11" s="110" t="s">
        <v>146</v>
      </c>
      <c r="P11" s="111" t="s">
        <v>147</v>
      </c>
    </row>
    <row r="12" spans="1:16" s="112" customFormat="1" ht="16.5" customHeight="1">
      <c r="A12" s="99">
        <v>4</v>
      </c>
      <c r="B12" s="100">
        <v>77</v>
      </c>
      <c r="C12" s="101" t="s">
        <v>148</v>
      </c>
      <c r="D12" s="102" t="s">
        <v>149</v>
      </c>
      <c r="E12" s="103" t="s">
        <v>150</v>
      </c>
      <c r="F12" s="104" t="s">
        <v>54</v>
      </c>
      <c r="G12" s="104" t="s">
        <v>151</v>
      </c>
      <c r="H12" s="105"/>
      <c r="I12" s="106">
        <f>IF(ISBLANK(J12),"",TRUNC(10.33*((J12)-18.6)^2))</f>
        <v>831</v>
      </c>
      <c r="J12" s="107">
        <v>9.63</v>
      </c>
      <c r="K12" s="108">
        <v>0.597</v>
      </c>
      <c r="L12" s="107"/>
      <c r="M12" s="108"/>
      <c r="N12" s="109" t="str">
        <f>IF(ISBLANK(J12),"",IF(J12&gt;11.24,"",IF(J12&lt;=8.18,"TSM",IF(J12&lt;=8.5,"SM",IF(J12&lt;=8.9,"KSM",IF(J12&lt;=9.5,"I A",IF(J12&lt;=10.24,"II A",IF(J12&lt;=11.24,"III A"))))))))</f>
        <v>II A</v>
      </c>
      <c r="O12" s="110" t="s">
        <v>152</v>
      </c>
      <c r="P12" s="111" t="s">
        <v>153</v>
      </c>
    </row>
    <row r="13" spans="1:16" s="112" customFormat="1" ht="16.5" customHeight="1">
      <c r="A13" s="99">
        <v>5</v>
      </c>
      <c r="B13" s="100">
        <v>60</v>
      </c>
      <c r="C13" s="101" t="s">
        <v>154</v>
      </c>
      <c r="D13" s="102" t="s">
        <v>155</v>
      </c>
      <c r="E13" s="103" t="s">
        <v>156</v>
      </c>
      <c r="F13" s="104" t="s">
        <v>46</v>
      </c>
      <c r="G13" s="104" t="s">
        <v>157</v>
      </c>
      <c r="H13" s="105"/>
      <c r="I13" s="106">
        <f>IF(ISBLANK(J13),"",TRUNC(10.33*((J13)-18.6)^2))</f>
        <v>810</v>
      </c>
      <c r="J13" s="107">
        <v>9.74</v>
      </c>
      <c r="K13" s="108">
        <v>0.265</v>
      </c>
      <c r="L13" s="107"/>
      <c r="M13" s="108"/>
      <c r="N13" s="109" t="str">
        <f>IF(ISBLANK(J13),"",IF(J13&gt;11.24,"",IF(J13&lt;=8.18,"TSM",IF(J13&lt;=8.5,"SM",IF(J13&lt;=8.9,"KSM",IF(J13&lt;=9.5,"I A",IF(J13&lt;=10.24,"II A",IF(J13&lt;=11.24,"III A"))))))))</f>
        <v>II A</v>
      </c>
      <c r="O13" s="110" t="s">
        <v>158</v>
      </c>
      <c r="P13" s="111" t="s">
        <v>159</v>
      </c>
    </row>
    <row r="14" spans="1:19" ht="6" customHeight="1">
      <c r="A14" s="80"/>
      <c r="B14" s="81"/>
      <c r="C14" s="26"/>
      <c r="D14" s="26"/>
      <c r="F14" s="82"/>
      <c r="G14" s="27"/>
      <c r="H14" s="27"/>
      <c r="Q14" s="76"/>
      <c r="R14" s="76"/>
      <c r="S14" s="76"/>
    </row>
    <row r="15" spans="1:19" ht="12.75" customHeight="1">
      <c r="A15" s="83"/>
      <c r="B15" s="84"/>
      <c r="C15" s="85" t="s">
        <v>78</v>
      </c>
      <c r="D15" s="86" t="s">
        <v>126</v>
      </c>
      <c r="E15" s="87"/>
      <c r="F15" s="27"/>
      <c r="G15" s="27"/>
      <c r="H15" s="27"/>
      <c r="Q15" s="76"/>
      <c r="R15" s="76"/>
      <c r="S15" s="76"/>
    </row>
    <row r="16" spans="1:19" ht="3.75" customHeight="1">
      <c r="A16" s="27"/>
      <c r="C16" s="26"/>
      <c r="D16" s="26"/>
      <c r="F16" s="27"/>
      <c r="G16" s="27"/>
      <c r="H16" s="27"/>
      <c r="Q16" s="76"/>
      <c r="R16" s="76"/>
      <c r="S16" s="76"/>
    </row>
    <row r="17" spans="1:19" s="34" customFormat="1" ht="12" customHeight="1">
      <c r="A17" s="88" t="s">
        <v>68</v>
      </c>
      <c r="B17" s="89" t="s">
        <v>69</v>
      </c>
      <c r="C17" s="90" t="s">
        <v>70</v>
      </c>
      <c r="D17" s="91" t="s">
        <v>71</v>
      </c>
      <c r="E17" s="92" t="s">
        <v>72</v>
      </c>
      <c r="F17" s="93" t="s">
        <v>73</v>
      </c>
      <c r="G17" s="94" t="s">
        <v>74</v>
      </c>
      <c r="H17" s="93" t="s">
        <v>75</v>
      </c>
      <c r="I17" s="95" t="s">
        <v>76</v>
      </c>
      <c r="J17" s="96" t="s">
        <v>127</v>
      </c>
      <c r="K17" s="97" t="s">
        <v>128</v>
      </c>
      <c r="L17" s="96" t="s">
        <v>129</v>
      </c>
      <c r="M17" s="97" t="s">
        <v>128</v>
      </c>
      <c r="N17" s="96" t="s">
        <v>130</v>
      </c>
      <c r="O17" s="98" t="s">
        <v>85</v>
      </c>
      <c r="P17" s="75"/>
      <c r="Q17" s="76"/>
      <c r="R17" s="76"/>
      <c r="S17" s="76"/>
    </row>
    <row r="18" spans="1:16" s="112" customFormat="1" ht="16.5" customHeight="1">
      <c r="A18" s="99">
        <v>1</v>
      </c>
      <c r="B18" s="100">
        <v>147</v>
      </c>
      <c r="C18" s="101" t="s">
        <v>136</v>
      </c>
      <c r="D18" s="102" t="s">
        <v>160</v>
      </c>
      <c r="E18" s="103" t="s">
        <v>161</v>
      </c>
      <c r="F18" s="104" t="s">
        <v>162</v>
      </c>
      <c r="G18" s="104"/>
      <c r="H18" s="105"/>
      <c r="I18" s="106" t="s">
        <v>163</v>
      </c>
      <c r="J18" s="107">
        <v>8.55</v>
      </c>
      <c r="K18" s="108">
        <v>0.647</v>
      </c>
      <c r="L18" s="107"/>
      <c r="M18" s="108"/>
      <c r="N18" s="109" t="str">
        <f>IF(ISBLANK(J18),"",IF(J18&gt;11.24,"",IF(J18&lt;=8.18,"TSM",IF(J18&lt;=8.5,"SM",IF(J18&lt;=8.9,"KSM",IF(J18&lt;=9.5,"I A",IF(J18&lt;=10.24,"II A",IF(J18&lt;=11.24,"III A"))))))))</f>
        <v>KSM</v>
      </c>
      <c r="O18" s="110" t="s">
        <v>164</v>
      </c>
      <c r="P18" s="111" t="s">
        <v>165</v>
      </c>
    </row>
    <row r="19" spans="1:16" s="112" customFormat="1" ht="16.5" customHeight="1">
      <c r="A19" s="99">
        <v>2</v>
      </c>
      <c r="B19" s="100">
        <v>79</v>
      </c>
      <c r="C19" s="101" t="s">
        <v>166</v>
      </c>
      <c r="D19" s="102" t="s">
        <v>167</v>
      </c>
      <c r="E19" s="103" t="s">
        <v>168</v>
      </c>
      <c r="F19" s="104" t="s">
        <v>54</v>
      </c>
      <c r="G19" s="104" t="s">
        <v>151</v>
      </c>
      <c r="H19" s="105" t="s">
        <v>169</v>
      </c>
      <c r="I19" s="106">
        <f>IF(ISBLANK(J19),"",TRUNC(10.33*((J19)-18.6)^2))</f>
        <v>946</v>
      </c>
      <c r="J19" s="107">
        <v>9.03</v>
      </c>
      <c r="K19" s="108">
        <v>0.187</v>
      </c>
      <c r="L19" s="107"/>
      <c r="M19" s="108"/>
      <c r="N19" s="109" t="str">
        <f>IF(ISBLANK(J19),"",IF(J19&gt;11.24,"",IF(J19&lt;=8.18,"TSM",IF(J19&lt;=8.5,"SM",IF(J19&lt;=8.9,"KSM",IF(J19&lt;=9.5,"I A",IF(J19&lt;=10.24,"II A",IF(J19&lt;=11.24,"III A"))))))))</f>
        <v>I A</v>
      </c>
      <c r="O19" s="110" t="s">
        <v>170</v>
      </c>
      <c r="P19" s="111"/>
    </row>
    <row r="20" spans="1:16" s="112" customFormat="1" ht="16.5" customHeight="1">
      <c r="A20" s="99">
        <v>3</v>
      </c>
      <c r="B20" s="100">
        <v>112</v>
      </c>
      <c r="C20" s="101" t="s">
        <v>171</v>
      </c>
      <c r="D20" s="102" t="s">
        <v>172</v>
      </c>
      <c r="E20" s="103" t="s">
        <v>173</v>
      </c>
      <c r="F20" s="104" t="s">
        <v>47</v>
      </c>
      <c r="G20" s="104" t="s">
        <v>174</v>
      </c>
      <c r="H20" s="105" t="s">
        <v>175</v>
      </c>
      <c r="I20" s="106">
        <f>IF(ISBLANK(J20),"",TRUNC(10.33*((J20)-18.6)^2))</f>
        <v>861</v>
      </c>
      <c r="J20" s="107">
        <v>9.47</v>
      </c>
      <c r="K20" s="108">
        <v>0.287</v>
      </c>
      <c r="L20" s="107"/>
      <c r="M20" s="108"/>
      <c r="N20" s="109" t="str">
        <f>IF(ISBLANK(J20),"",IF(J20&gt;11.24,"",IF(J20&lt;=8.18,"TSM",IF(J20&lt;=8.5,"SM",IF(J20&lt;=8.9,"KSM",IF(J20&lt;=9.5,"I A",IF(J20&lt;=10.24,"II A",IF(J20&lt;=11.24,"III A"))))))))</f>
        <v>I A</v>
      </c>
      <c r="O20" s="110" t="s">
        <v>176</v>
      </c>
      <c r="P20" s="111" t="s">
        <v>147</v>
      </c>
    </row>
    <row r="21" spans="1:16" s="112" customFormat="1" ht="16.5" customHeight="1">
      <c r="A21" s="99">
        <v>4</v>
      </c>
      <c r="B21" s="100">
        <v>138</v>
      </c>
      <c r="C21" s="101" t="s">
        <v>177</v>
      </c>
      <c r="D21" s="102" t="s">
        <v>178</v>
      </c>
      <c r="E21" s="103" t="s">
        <v>179</v>
      </c>
      <c r="F21" s="104" t="s">
        <v>2</v>
      </c>
      <c r="G21" s="104" t="s">
        <v>122</v>
      </c>
      <c r="H21" s="105" t="s">
        <v>123</v>
      </c>
      <c r="I21" s="106">
        <f>IF(ISBLANK(J21),"",TRUNC(10.33*((J21)-18.6)^2))</f>
        <v>758</v>
      </c>
      <c r="J21" s="107">
        <v>10.03</v>
      </c>
      <c r="K21" s="108">
        <v>0.159</v>
      </c>
      <c r="L21" s="107"/>
      <c r="M21" s="108"/>
      <c r="N21" s="109" t="str">
        <f>IF(ISBLANK(J21),"",IF(J21&gt;11.24,"",IF(J21&lt;=8.18,"TSM",IF(J21&lt;=8.5,"SM",IF(J21&lt;=8.9,"KSM",IF(J21&lt;=9.5,"I A",IF(J21&lt;=10.24,"II A",IF(J21&lt;=11.24,"III A"))))))))</f>
        <v>II A</v>
      </c>
      <c r="O21" s="110" t="s">
        <v>180</v>
      </c>
      <c r="P21" s="111" t="s">
        <v>153</v>
      </c>
    </row>
    <row r="22" spans="1:16" s="112" customFormat="1" ht="16.5" customHeight="1">
      <c r="A22" s="99">
        <v>5</v>
      </c>
      <c r="B22" s="100">
        <v>145</v>
      </c>
      <c r="C22" s="101" t="s">
        <v>181</v>
      </c>
      <c r="D22" s="102" t="s">
        <v>182</v>
      </c>
      <c r="E22" s="103" t="s">
        <v>183</v>
      </c>
      <c r="F22" s="104" t="s">
        <v>43</v>
      </c>
      <c r="G22" s="104"/>
      <c r="H22" s="105" t="s">
        <v>144</v>
      </c>
      <c r="I22" s="106">
        <f>IF(ISBLANK(J22),"",TRUNC(10.33*((J22)-18.6)^2))</f>
        <v>715</v>
      </c>
      <c r="J22" s="107">
        <v>10.28</v>
      </c>
      <c r="K22" s="108" t="s">
        <v>145</v>
      </c>
      <c r="L22" s="107"/>
      <c r="M22" s="108"/>
      <c r="N22" s="109" t="str">
        <f>IF(ISBLANK(J22),"",IF(J22&gt;11.24,"",IF(J22&lt;=8.18,"TSM",IF(J22&lt;=8.5,"SM",IF(J22&lt;=8.9,"KSM",IF(J22&lt;=9.5,"I A",IF(J22&lt;=10.24,"II A",IF(J22&lt;=11.24,"III A"))))))))</f>
        <v>III A</v>
      </c>
      <c r="O22" s="110" t="s">
        <v>184</v>
      </c>
      <c r="P22" s="111" t="s">
        <v>185</v>
      </c>
    </row>
    <row r="23" spans="1:19" ht="6" customHeight="1">
      <c r="A23" s="80"/>
      <c r="B23" s="81"/>
      <c r="C23" s="26"/>
      <c r="D23" s="26"/>
      <c r="F23" s="82"/>
      <c r="G23" s="27"/>
      <c r="H23" s="27"/>
      <c r="Q23" s="76"/>
      <c r="R23" s="76"/>
      <c r="S23" s="76"/>
    </row>
    <row r="24" spans="1:19" ht="12.75" customHeight="1">
      <c r="A24" s="83"/>
      <c r="B24" s="84"/>
      <c r="C24" s="85" t="s">
        <v>79</v>
      </c>
      <c r="D24" s="86" t="s">
        <v>126</v>
      </c>
      <c r="E24" s="87"/>
      <c r="F24" s="27"/>
      <c r="G24" s="27"/>
      <c r="H24" s="27"/>
      <c r="Q24" s="76"/>
      <c r="R24" s="76"/>
      <c r="S24" s="76"/>
    </row>
    <row r="25" spans="1:19" ht="3.75" customHeight="1">
      <c r="A25" s="27"/>
      <c r="C25" s="26"/>
      <c r="D25" s="26"/>
      <c r="F25" s="27"/>
      <c r="G25" s="27"/>
      <c r="H25" s="27"/>
      <c r="Q25" s="76"/>
      <c r="R25" s="76"/>
      <c r="S25" s="76"/>
    </row>
    <row r="26" spans="1:19" s="34" customFormat="1" ht="12" customHeight="1">
      <c r="A26" s="88" t="s">
        <v>68</v>
      </c>
      <c r="B26" s="89" t="s">
        <v>69</v>
      </c>
      <c r="C26" s="90" t="s">
        <v>70</v>
      </c>
      <c r="D26" s="91" t="s">
        <v>71</v>
      </c>
      <c r="E26" s="92" t="s">
        <v>72</v>
      </c>
      <c r="F26" s="93" t="s">
        <v>73</v>
      </c>
      <c r="G26" s="94" t="s">
        <v>74</v>
      </c>
      <c r="H26" s="93" t="s">
        <v>75</v>
      </c>
      <c r="I26" s="95" t="s">
        <v>76</v>
      </c>
      <c r="J26" s="96" t="s">
        <v>127</v>
      </c>
      <c r="K26" s="97" t="s">
        <v>128</v>
      </c>
      <c r="L26" s="96" t="s">
        <v>129</v>
      </c>
      <c r="M26" s="97" t="s">
        <v>128</v>
      </c>
      <c r="N26" s="96" t="s">
        <v>130</v>
      </c>
      <c r="O26" s="98" t="s">
        <v>85</v>
      </c>
      <c r="P26" s="75"/>
      <c r="Q26" s="76"/>
      <c r="R26" s="76"/>
      <c r="S26" s="76"/>
    </row>
    <row r="27" spans="1:16" s="112" customFormat="1" ht="16.5" customHeight="1">
      <c r="A27" s="99">
        <v>1</v>
      </c>
      <c r="B27" s="100">
        <v>101</v>
      </c>
      <c r="C27" s="101" t="s">
        <v>186</v>
      </c>
      <c r="D27" s="102" t="s">
        <v>187</v>
      </c>
      <c r="E27" s="103" t="s">
        <v>188</v>
      </c>
      <c r="F27" s="104" t="s">
        <v>189</v>
      </c>
      <c r="G27" s="104" t="s">
        <v>122</v>
      </c>
      <c r="H27" s="105" t="s">
        <v>90</v>
      </c>
      <c r="I27" s="106">
        <f>IF(ISBLANK(J27),"",TRUNC(10.33*((J27)-18.6)^2))</f>
        <v>950</v>
      </c>
      <c r="J27" s="107">
        <v>9.01</v>
      </c>
      <c r="K27" s="108">
        <v>0.162</v>
      </c>
      <c r="L27" s="107"/>
      <c r="M27" s="108"/>
      <c r="N27" s="109" t="str">
        <f>IF(ISBLANK(J27),"",IF(J27&gt;11.24,"",IF(J27&lt;=8.18,"TSM",IF(J27&lt;=8.5,"SM",IF(J27&lt;=8.9,"KSM",IF(J27&lt;=9.5,"I A",IF(J27&lt;=10.24,"II A",IF(J27&lt;=11.24,"III A"))))))))</f>
        <v>I A</v>
      </c>
      <c r="O27" s="110" t="s">
        <v>190</v>
      </c>
      <c r="P27" s="111" t="s">
        <v>191</v>
      </c>
    </row>
    <row r="28" spans="1:16" s="112" customFormat="1" ht="16.5" customHeight="1">
      <c r="A28" s="99">
        <v>2</v>
      </c>
      <c r="B28" s="100">
        <v>84</v>
      </c>
      <c r="C28" s="101" t="s">
        <v>181</v>
      </c>
      <c r="D28" s="102" t="s">
        <v>192</v>
      </c>
      <c r="E28" s="103" t="s">
        <v>193</v>
      </c>
      <c r="F28" s="104" t="s">
        <v>54</v>
      </c>
      <c r="G28" s="104" t="s">
        <v>151</v>
      </c>
      <c r="H28" s="105" t="s">
        <v>194</v>
      </c>
      <c r="I28" s="106">
        <f>IF(ISBLANK(J28),"",TRUNC(10.33*((J28)-18.6)^2))</f>
        <v>870</v>
      </c>
      <c r="J28" s="107">
        <v>9.42</v>
      </c>
      <c r="K28" s="108">
        <v>0.203</v>
      </c>
      <c r="L28" s="107"/>
      <c r="M28" s="108"/>
      <c r="N28" s="109" t="str">
        <f>IF(ISBLANK(J28),"",IF(J28&gt;11.24,"",IF(J28&lt;=8.18,"TSM",IF(J28&lt;=8.5,"SM",IF(J28&lt;=8.9,"KSM",IF(J28&lt;=9.5,"I A",IF(J28&lt;=10.24,"II A",IF(J28&lt;=11.24,"III A"))))))))</f>
        <v>I A</v>
      </c>
      <c r="O28" s="110" t="s">
        <v>195</v>
      </c>
      <c r="P28" s="111" t="s">
        <v>147</v>
      </c>
    </row>
    <row r="29" spans="1:16" s="112" customFormat="1" ht="16.5" customHeight="1">
      <c r="A29" s="99">
        <v>3</v>
      </c>
      <c r="B29" s="100">
        <v>59</v>
      </c>
      <c r="C29" s="101" t="s">
        <v>196</v>
      </c>
      <c r="D29" s="102" t="s">
        <v>197</v>
      </c>
      <c r="E29" s="103" t="s">
        <v>198</v>
      </c>
      <c r="F29" s="104" t="s">
        <v>46</v>
      </c>
      <c r="G29" s="104" t="s">
        <v>89</v>
      </c>
      <c r="H29" s="105"/>
      <c r="I29" s="106">
        <f>IF(ISBLANK(J29),"",TRUNC(10.33*((J29)-18.6)^2))</f>
        <v>862</v>
      </c>
      <c r="J29" s="107">
        <v>9.46</v>
      </c>
      <c r="K29" s="108">
        <v>0.21</v>
      </c>
      <c r="L29" s="107"/>
      <c r="M29" s="108"/>
      <c r="N29" s="109" t="str">
        <f>IF(ISBLANK(J29),"",IF(J29&gt;11.24,"",IF(J29&lt;=8.18,"TSM",IF(J29&lt;=8.5,"SM",IF(J29&lt;=8.9,"KSM",IF(J29&lt;=9.5,"I A",IF(J29&lt;=10.24,"II A",IF(J29&lt;=11.24,"III A"))))))))</f>
        <v>I A</v>
      </c>
      <c r="O29" s="110" t="s">
        <v>199</v>
      </c>
      <c r="P29" s="111" t="s">
        <v>200</v>
      </c>
    </row>
    <row r="30" spans="1:16" s="112" customFormat="1" ht="16.5" customHeight="1">
      <c r="A30" s="99">
        <v>4</v>
      </c>
      <c r="B30" s="100">
        <v>54</v>
      </c>
      <c r="C30" s="101" t="s">
        <v>201</v>
      </c>
      <c r="D30" s="102" t="s">
        <v>202</v>
      </c>
      <c r="E30" s="103" t="s">
        <v>203</v>
      </c>
      <c r="F30" s="104" t="s">
        <v>204</v>
      </c>
      <c r="G30" s="104" t="s">
        <v>174</v>
      </c>
      <c r="H30" s="105" t="s">
        <v>205</v>
      </c>
      <c r="I30" s="106">
        <f>IF(ISBLANK(J30),"",TRUNC(10.33*((J30)-18.6)^2))</f>
        <v>838</v>
      </c>
      <c r="J30" s="107">
        <v>9.59</v>
      </c>
      <c r="K30" s="108">
        <v>0.165</v>
      </c>
      <c r="L30" s="107"/>
      <c r="M30" s="108"/>
      <c r="N30" s="109" t="str">
        <f>IF(ISBLANK(J30),"",IF(J30&gt;11.24,"",IF(J30&lt;=8.18,"TSM",IF(J30&lt;=8.5,"SM",IF(J30&lt;=8.9,"KSM",IF(J30&lt;=9.5,"I A",IF(J30&lt;=10.24,"II A",IF(J30&lt;=11.24,"III A"))))))))</f>
        <v>II A</v>
      </c>
      <c r="O30" s="110" t="s">
        <v>206</v>
      </c>
      <c r="P30" s="111" t="s">
        <v>207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Remigija</dc:creator>
  <cp:keywords/>
  <dc:description/>
  <cp:lastModifiedBy>Steponas</cp:lastModifiedBy>
  <cp:lastPrinted>2012-01-28T20:27:38Z</cp:lastPrinted>
  <dcterms:created xsi:type="dcterms:W3CDTF">2012-01-27T21:11:15Z</dcterms:created>
  <dcterms:modified xsi:type="dcterms:W3CDTF">2012-11-22T16:01:11Z</dcterms:modified>
  <cp:category/>
  <cp:version/>
  <cp:contentType/>
  <cp:contentStatus/>
</cp:coreProperties>
</file>