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23" firstSheet="11" activeTab="14"/>
  </bookViews>
  <sheets>
    <sheet name="Virselis" sheetId="1" r:id="rId1"/>
    <sheet name="60M pb" sheetId="2" r:id="rId2"/>
    <sheet name="60M Finalas" sheetId="3" r:id="rId3"/>
    <sheet name="60V pb" sheetId="4" r:id="rId4"/>
    <sheet name="60V Finalas" sheetId="5" r:id="rId5"/>
    <sheet name="60bbM pb" sheetId="6" r:id="rId6"/>
    <sheet name="60bbM Finalas" sheetId="7" r:id="rId7"/>
    <sheet name="60bb Vpb" sheetId="8" r:id="rId8"/>
    <sheet name="60bb V Finalas" sheetId="9" r:id="rId9"/>
    <sheet name="400Mpb" sheetId="10" r:id="rId10"/>
    <sheet name="400M suvestine" sheetId="11" r:id="rId11"/>
    <sheet name="400V pb" sheetId="12" r:id="rId12"/>
    <sheet name="400V suvestine" sheetId="13" r:id="rId13"/>
    <sheet name="800 M" sheetId="14" r:id="rId14"/>
    <sheet name="800 M suvestine" sheetId="15" r:id="rId15"/>
    <sheet name="800Vpb" sheetId="16" r:id="rId16"/>
    <sheet name="800V suvestine" sheetId="17" r:id="rId17"/>
    <sheet name="1500M" sheetId="18" r:id="rId18"/>
    <sheet name="1500V" sheetId="19" r:id="rId19"/>
    <sheet name="3000 M" sheetId="20" r:id="rId20"/>
    <sheet name="3000V" sheetId="21" r:id="rId21"/>
    <sheet name="AM" sheetId="22" r:id="rId22"/>
    <sheet name="AV" sheetId="23" r:id="rId23"/>
    <sheet name="TM" sheetId="24" r:id="rId24"/>
    <sheet name="TV" sheetId="25" r:id="rId25"/>
    <sheet name="TrM " sheetId="26" r:id="rId26"/>
    <sheet name="TrV " sheetId="27" r:id="rId27"/>
    <sheet name="RM" sheetId="28" r:id="rId28"/>
    <sheet name="RV" sheetId="29" r:id="rId29"/>
    <sheet name="Komand." sheetId="30" r:id="rId30"/>
  </sheets>
  <definedNames/>
  <calcPr fullCalcOnLoad="1"/>
</workbook>
</file>

<file path=xl/sharedStrings.xml><?xml version="1.0" encoding="utf-8"?>
<sst xmlns="http://schemas.openxmlformats.org/spreadsheetml/2006/main" count="4924" uniqueCount="1173">
  <si>
    <t>Trišuolis Vyrai</t>
  </si>
  <si>
    <t>B a n d y m a i</t>
  </si>
  <si>
    <t>Nr.</t>
  </si>
  <si>
    <t xml:space="preserve">Vardas </t>
  </si>
  <si>
    <t>pavardė</t>
  </si>
  <si>
    <t>Gimimo data</t>
  </si>
  <si>
    <t>Komanda</t>
  </si>
  <si>
    <t>SMĮ</t>
  </si>
  <si>
    <t>Klubas</t>
  </si>
  <si>
    <t>Tšk.</t>
  </si>
  <si>
    <t>1</t>
  </si>
  <si>
    <t>2</t>
  </si>
  <si>
    <t>3</t>
  </si>
  <si>
    <t xml:space="preserve">4 </t>
  </si>
  <si>
    <t>5</t>
  </si>
  <si>
    <t>6</t>
  </si>
  <si>
    <t>Ger.rez.</t>
  </si>
  <si>
    <t>Treneris</t>
  </si>
  <si>
    <t>2013 m. sausio 26 d., Vilnius</t>
  </si>
  <si>
    <t>Lietuvos LAF atviros taurės varžybos, Lietuvos LAF sporto klubų žiemos taurės varžybos</t>
  </si>
  <si>
    <t>Edvinas</t>
  </si>
  <si>
    <t>Kocius</t>
  </si>
  <si>
    <t>1995-04-09</t>
  </si>
  <si>
    <t>Klaipėda</t>
  </si>
  <si>
    <t>SC</t>
  </si>
  <si>
    <t>D.D.Senkai</t>
  </si>
  <si>
    <t>"Šuolis" 1</t>
  </si>
  <si>
    <t>Tauvydas</t>
  </si>
  <si>
    <t>Sadovskis</t>
  </si>
  <si>
    <t>1991-04-23</t>
  </si>
  <si>
    <t>Kaunas</t>
  </si>
  <si>
    <t>Atletas 1</t>
  </si>
  <si>
    <t>V.Šilinskas, V.Kiaulakis</t>
  </si>
  <si>
    <t>Tomas</t>
  </si>
  <si>
    <t>Urbonavičius</t>
  </si>
  <si>
    <t>1995-08-13</t>
  </si>
  <si>
    <t>"Viltis"</t>
  </si>
  <si>
    <t>G.Dargevičiūtė, I.Sabaliauskaitė</t>
  </si>
  <si>
    <t>1995-12-12</t>
  </si>
  <si>
    <t>Andrius</t>
  </si>
  <si>
    <t>Gricevičius</t>
  </si>
  <si>
    <t>1983-12-24</t>
  </si>
  <si>
    <t>"COSMA" 2</t>
  </si>
  <si>
    <t>I.Sabaliauskaitė</t>
  </si>
  <si>
    <t xml:space="preserve">            Mantas</t>
  </si>
  <si>
    <t>Dilys</t>
  </si>
  <si>
    <t>1984-03-30</t>
  </si>
  <si>
    <t>SM "Viltis"</t>
  </si>
  <si>
    <t>A.Gavėnas</t>
  </si>
  <si>
    <t>Nikė 1</t>
  </si>
  <si>
    <t>Justas</t>
  </si>
  <si>
    <t>Norvaišas</t>
  </si>
  <si>
    <t>1991-09-19</t>
  </si>
  <si>
    <t>Vilnius</t>
  </si>
  <si>
    <t>VLAM</t>
  </si>
  <si>
    <t>D.Skirmantienė,T.Krasauskienė</t>
  </si>
  <si>
    <t>"COSMA" 1</t>
  </si>
  <si>
    <t>Bikulčis</t>
  </si>
  <si>
    <t>Aurimas</t>
  </si>
  <si>
    <t>X</t>
  </si>
  <si>
    <t>Kv.l.</t>
  </si>
  <si>
    <t>60 m barjerinis bėgimas Moterys</t>
  </si>
  <si>
    <t>bėgimas iš 3</t>
  </si>
  <si>
    <t>Vieta</t>
  </si>
  <si>
    <t>Par. bėg.</t>
  </si>
  <si>
    <t>R.l.</t>
  </si>
  <si>
    <t>Finalas</t>
  </si>
  <si>
    <t>Sonata</t>
  </si>
  <si>
    <t>Tamošaitytė</t>
  </si>
  <si>
    <t>1987-06-28</t>
  </si>
  <si>
    <t>A.Skujytė, N.Gedgaudienė</t>
  </si>
  <si>
    <t>Aistė</t>
  </si>
  <si>
    <t>Daugėlaitė</t>
  </si>
  <si>
    <t>1993-01-07</t>
  </si>
  <si>
    <t>V.Baronienė</t>
  </si>
  <si>
    <t>Eglė</t>
  </si>
  <si>
    <t>Pleskūnaitė</t>
  </si>
  <si>
    <t>1995-01-02</t>
  </si>
  <si>
    <t>Šiauliai</t>
  </si>
  <si>
    <t>ŠLAM</t>
  </si>
  <si>
    <t>"Dinamitas"</t>
  </si>
  <si>
    <t>V. Žiedienė</t>
  </si>
  <si>
    <t>4</t>
  </si>
  <si>
    <t>Lina</t>
  </si>
  <si>
    <t>Panavaitė</t>
  </si>
  <si>
    <t>1989-06-05</t>
  </si>
  <si>
    <t>T.Krasauskienė,D.Skirmantienė</t>
  </si>
  <si>
    <t>Rasa</t>
  </si>
  <si>
    <t>Mažeikaitė</t>
  </si>
  <si>
    <t>1997-06-17</t>
  </si>
  <si>
    <t>"Piramidė"</t>
  </si>
  <si>
    <t>J. Baikštienė</t>
  </si>
  <si>
    <t>Justina</t>
  </si>
  <si>
    <t>Abariūtė</t>
  </si>
  <si>
    <t>1991-02-10</t>
  </si>
  <si>
    <t xml:space="preserve">Vilnius </t>
  </si>
  <si>
    <t>Laura</t>
  </si>
  <si>
    <t>Ušanovaitė</t>
  </si>
  <si>
    <t>1988-05-18</t>
  </si>
  <si>
    <t>Raminta</t>
  </si>
  <si>
    <t>Šalašavičiūtė</t>
  </si>
  <si>
    <t>Marijampolė</t>
  </si>
  <si>
    <t>MLASK</t>
  </si>
  <si>
    <t>NT</t>
  </si>
  <si>
    <t>R.Bindokienė</t>
  </si>
  <si>
    <t>Ilona</t>
  </si>
  <si>
    <t>Dramačonoka</t>
  </si>
  <si>
    <t>1992-09-04</t>
  </si>
  <si>
    <t>Latvija</t>
  </si>
  <si>
    <t>DNS</t>
  </si>
  <si>
    <t>A.Austrups</t>
  </si>
  <si>
    <t>Ikauniece</t>
  </si>
  <si>
    <t>1992-05-31</t>
  </si>
  <si>
    <t>Ieva</t>
  </si>
  <si>
    <t>Lietuvninkaitė</t>
  </si>
  <si>
    <t>1993-02-26</t>
  </si>
  <si>
    <t>Kaunas,Marijampolė</t>
  </si>
  <si>
    <t>V.Komisaraitis,N.Gedgaudienė,O.Pavilionienė</t>
  </si>
  <si>
    <t>Silvija</t>
  </si>
  <si>
    <t>Aleknaitė</t>
  </si>
  <si>
    <t>"Vėjas"</t>
  </si>
  <si>
    <t>N.Sabaliauskienė,D.Jankauskaitė</t>
  </si>
  <si>
    <t>Evelina</t>
  </si>
  <si>
    <t>Auželytė</t>
  </si>
  <si>
    <t>1994-03-24</t>
  </si>
  <si>
    <t>A.Skujytė, V.Bogomolovas</t>
  </si>
  <si>
    <t>7</t>
  </si>
  <si>
    <t>8</t>
  </si>
  <si>
    <t>9</t>
  </si>
  <si>
    <t>10</t>
  </si>
  <si>
    <t>11</t>
  </si>
  <si>
    <t>12</t>
  </si>
  <si>
    <t>60 m barjerinis bėgimas Vyrai</t>
  </si>
  <si>
    <t>bėgimas iš 2</t>
  </si>
  <si>
    <t>Žygimantas</t>
  </si>
  <si>
    <t>Kuzminskas</t>
  </si>
  <si>
    <t>1992-11-29</t>
  </si>
  <si>
    <t>V.Streckis, R.Snarskienė</t>
  </si>
  <si>
    <t>Nerijus</t>
  </si>
  <si>
    <t>Rimkevičius</t>
  </si>
  <si>
    <t>1992-08-30</t>
  </si>
  <si>
    <t>J. Baikštienė, T. Skalikas</t>
  </si>
  <si>
    <t>Nedas</t>
  </si>
  <si>
    <t>Stakaitis</t>
  </si>
  <si>
    <t>1994-10-01</t>
  </si>
  <si>
    <t>Arnoldas</t>
  </si>
  <si>
    <t>Stanelis</t>
  </si>
  <si>
    <t>1992-09-01</t>
  </si>
  <si>
    <t>Martynas</t>
  </si>
  <si>
    <t>Streckis</t>
  </si>
  <si>
    <t>1992-07-29</t>
  </si>
  <si>
    <t>V.Streckis, L. Kaveckienė</t>
  </si>
  <si>
    <t>Artūras</t>
  </si>
  <si>
    <t>Janauskas</t>
  </si>
  <si>
    <t>1987-07-25</t>
  </si>
  <si>
    <t>DQ</t>
  </si>
  <si>
    <t>E.Norvilas</t>
  </si>
  <si>
    <t>Latvinskas</t>
  </si>
  <si>
    <t>A.Gavelytė,D.Urbonienė</t>
  </si>
  <si>
    <t>Malakauskas</t>
  </si>
  <si>
    <t>1992-07-14</t>
  </si>
  <si>
    <t>A.Vilčinskienė,R.Adomaitienė</t>
  </si>
  <si>
    <t>Gytis</t>
  </si>
  <si>
    <t>Vaitkūnas</t>
  </si>
  <si>
    <t>Povilas</t>
  </si>
  <si>
    <t>Prušinskas</t>
  </si>
  <si>
    <t>1995-07-15</t>
  </si>
  <si>
    <t>Daugintis</t>
  </si>
  <si>
    <t>1993.03.22</t>
  </si>
  <si>
    <t>Kaunas,Šiauliai ind.</t>
  </si>
  <si>
    <t>"Viltis",ŠLAM</t>
  </si>
  <si>
    <t>A.Gavėnas,V.Žiedienė</t>
  </si>
  <si>
    <t>Simas</t>
  </si>
  <si>
    <t>Šnipaitis</t>
  </si>
  <si>
    <t>1989.02.20</t>
  </si>
  <si>
    <t>Vilnius ind.</t>
  </si>
  <si>
    <t>VLAM,VU</t>
  </si>
  <si>
    <t>A. Izergin</t>
  </si>
  <si>
    <t>Rutulio stūmimas Moterys</t>
  </si>
  <si>
    <t>Eilė</t>
  </si>
  <si>
    <t>Austra</t>
  </si>
  <si>
    <t>Skujytė</t>
  </si>
  <si>
    <t>1979-08-12</t>
  </si>
  <si>
    <t>A.,J.Stanislovaičiai R.Plungė</t>
  </si>
  <si>
    <t>Gedminaitė</t>
  </si>
  <si>
    <t>1993-04-30</t>
  </si>
  <si>
    <t>Vilnius,Tauragė</t>
  </si>
  <si>
    <t>LOSC</t>
  </si>
  <si>
    <t>Heraklidas</t>
  </si>
  <si>
    <t>J.Radžius,R.Ubartas</t>
  </si>
  <si>
    <t>Giedrė</t>
  </si>
  <si>
    <t>Kupstytė</t>
  </si>
  <si>
    <t>1992-03-09</t>
  </si>
  <si>
    <t>Vilnius,Jurbarkas</t>
  </si>
  <si>
    <t>A.Tolstiks,V.Kokarskaja</t>
  </si>
  <si>
    <t>Larisa</t>
  </si>
  <si>
    <t>Voroneckaja</t>
  </si>
  <si>
    <t>1983-01-12</t>
  </si>
  <si>
    <t>"Midlongas"</t>
  </si>
  <si>
    <t xml:space="preserve">V.Burakauskas </t>
  </si>
  <si>
    <t>Kristina</t>
  </si>
  <si>
    <t>Juknytė</t>
  </si>
  <si>
    <t>1992-01-18</t>
  </si>
  <si>
    <t>"Atėnų Olimpas"</t>
  </si>
  <si>
    <t>A.Mikelytė</t>
  </si>
  <si>
    <t>Zarankaitė</t>
  </si>
  <si>
    <t>1994-11-23</t>
  </si>
  <si>
    <t>Utena</t>
  </si>
  <si>
    <t>DSC</t>
  </si>
  <si>
    <t>ULAK</t>
  </si>
  <si>
    <t>V.Zarankienė</t>
  </si>
  <si>
    <t>Roberta</t>
  </si>
  <si>
    <t>Adomaitytė</t>
  </si>
  <si>
    <t>1995-07-17</t>
  </si>
  <si>
    <t>Nikė 3</t>
  </si>
  <si>
    <t>Aida</t>
  </si>
  <si>
    <t>Žalionytė</t>
  </si>
  <si>
    <t>1996-07-04</t>
  </si>
  <si>
    <t>Start You</t>
  </si>
  <si>
    <t>V.R.Murašovai, K.Kozlovienė</t>
  </si>
  <si>
    <t>Lietuvos LAF atviros taurės varžybos, Lietuvos lengvosios atletikos sporto klubų žiemos taurės varžybos</t>
  </si>
  <si>
    <t>Trišuolis Moterys</t>
  </si>
  <si>
    <t>Jolanta</t>
  </si>
  <si>
    <t>Verseckaitė</t>
  </si>
  <si>
    <t>1988-02-09</t>
  </si>
  <si>
    <t>A.Tolstiks</t>
  </si>
  <si>
    <t>Jana</t>
  </si>
  <si>
    <t>Nosova</t>
  </si>
  <si>
    <t>1990-08-25</t>
  </si>
  <si>
    <t>A.Baranauskas, A.Gavelytė</t>
  </si>
  <si>
    <t>Viktorija</t>
  </si>
  <si>
    <t>Marmaitė</t>
  </si>
  <si>
    <t>1995-12-21</t>
  </si>
  <si>
    <t xml:space="preserve">Kėdainiai </t>
  </si>
  <si>
    <t>SM</t>
  </si>
  <si>
    <t>J.Kalvaitienė</t>
  </si>
  <si>
    <t>Ramunė</t>
  </si>
  <si>
    <t>Valantiejūtė</t>
  </si>
  <si>
    <t>1994-12-18</t>
  </si>
  <si>
    <t>Aušrinė</t>
  </si>
  <si>
    <t>Galnaitytė</t>
  </si>
  <si>
    <t>1996-09-18</t>
  </si>
  <si>
    <t>Titanas</t>
  </si>
  <si>
    <t xml:space="preserve">A.Gavelytė </t>
  </si>
  <si>
    <t>Agnė</t>
  </si>
  <si>
    <t>Butkutė</t>
  </si>
  <si>
    <t>1994-09-07</t>
  </si>
  <si>
    <t>1500 m bėgimas Moterys</t>
  </si>
  <si>
    <t>Rezultatas</t>
  </si>
  <si>
    <t>Vaida</t>
  </si>
  <si>
    <t>Žūsinaitė</t>
  </si>
  <si>
    <t>1988-01-13</t>
  </si>
  <si>
    <t>Vilnius,Alytus</t>
  </si>
  <si>
    <t>VOSC</t>
  </si>
  <si>
    <t>"Vilniaus Baltai"</t>
  </si>
  <si>
    <t>R.Sausaitis,A.Naruševičius</t>
  </si>
  <si>
    <t>Milda</t>
  </si>
  <si>
    <t>Vilčinskaitė</t>
  </si>
  <si>
    <t>1989-03-17</t>
  </si>
  <si>
    <t>Viltis, LSU</t>
  </si>
  <si>
    <t>"Kauno maratonas"</t>
  </si>
  <si>
    <t>I.Juodeškienė</t>
  </si>
  <si>
    <t>Uševaitė</t>
  </si>
  <si>
    <t>1989-09-30</t>
  </si>
  <si>
    <t>Č. Kundrotas</t>
  </si>
  <si>
    <t>Banga</t>
  </si>
  <si>
    <t>Balnaitė</t>
  </si>
  <si>
    <t>1991-08-08</t>
  </si>
  <si>
    <t>M.Krakys</t>
  </si>
  <si>
    <t>Gabija</t>
  </si>
  <si>
    <t>Rasiukevičiūtė</t>
  </si>
  <si>
    <t>1994-02-03</t>
  </si>
  <si>
    <t>R.Sausaitis,V. Rasiukevičienė</t>
  </si>
  <si>
    <t>Vera</t>
  </si>
  <si>
    <t>Djakova</t>
  </si>
  <si>
    <t>1990-03-02</t>
  </si>
  <si>
    <t>VU</t>
  </si>
  <si>
    <t>J. Armonienė</t>
  </si>
  <si>
    <t>Žameici</t>
  </si>
  <si>
    <t>1995-02-02</t>
  </si>
  <si>
    <t>Švenčionys</t>
  </si>
  <si>
    <t>PUC</t>
  </si>
  <si>
    <t>Aitvaras 1</t>
  </si>
  <si>
    <t>R.Turla</t>
  </si>
  <si>
    <t>Skruzdytė</t>
  </si>
  <si>
    <t>1987-07-29</t>
  </si>
  <si>
    <t>Pakruojis-Panevėžys</t>
  </si>
  <si>
    <t>"Sporto pasaulis"</t>
  </si>
  <si>
    <t>A.Macevičius, K.Šaulys</t>
  </si>
  <si>
    <t>Zajančkovskaja</t>
  </si>
  <si>
    <t>1993-02-05</t>
  </si>
  <si>
    <t>Z.Zenkevičius R.Turla</t>
  </si>
  <si>
    <t>Odeta</t>
  </si>
  <si>
    <t>Bazevičiūtė</t>
  </si>
  <si>
    <t>1993-12-18</t>
  </si>
  <si>
    <t>Vilkaviškis</t>
  </si>
  <si>
    <t>VLASK</t>
  </si>
  <si>
    <t>V.Miliauskas</t>
  </si>
  <si>
    <t>1500 m bėgimas Vyrai</t>
  </si>
  <si>
    <t>Rimgaudas</t>
  </si>
  <si>
    <t>Morkūnas</t>
  </si>
  <si>
    <t>1995-11-30</t>
  </si>
  <si>
    <t>P. Šaučikovas</t>
  </si>
  <si>
    <t>Šarūnas</t>
  </si>
  <si>
    <t>Mockus</t>
  </si>
  <si>
    <t>1992-10-30</t>
  </si>
  <si>
    <t>Viltis, KTU</t>
  </si>
  <si>
    <t>I.Juodeškienė,V.Ponomariovas</t>
  </si>
  <si>
    <t>Vaclav</t>
  </si>
  <si>
    <t>Adamovič</t>
  </si>
  <si>
    <t>1990-12-15</t>
  </si>
  <si>
    <t>R.Sausaitis</t>
  </si>
  <si>
    <t>Žukovskis</t>
  </si>
  <si>
    <t>1994-05-28</t>
  </si>
  <si>
    <t>R.Sausaitis,V.Gražys</t>
  </si>
  <si>
    <t>Dovydas</t>
  </si>
  <si>
    <t>Stašys</t>
  </si>
  <si>
    <t>1991-01-23</t>
  </si>
  <si>
    <t>Vilnius,Klaipėda</t>
  </si>
  <si>
    <t>L.Juchnevičienė,O.Grybauskienė</t>
  </si>
  <si>
    <t>Zonys</t>
  </si>
  <si>
    <t>1987-11-30</t>
  </si>
  <si>
    <t>J.Garalevičius</t>
  </si>
  <si>
    <t>Markauskas</t>
  </si>
  <si>
    <t>1994-02-08</t>
  </si>
  <si>
    <t>Vaclovas Miliauskas</t>
  </si>
  <si>
    <t>Tautvydas</t>
  </si>
  <si>
    <t>Senkaitis</t>
  </si>
  <si>
    <t>V.Komisaraitis</t>
  </si>
  <si>
    <t>Raguckas</t>
  </si>
  <si>
    <t>1994-02-23</t>
  </si>
  <si>
    <t>Alytus</t>
  </si>
  <si>
    <t>SRC</t>
  </si>
  <si>
    <t>ALAK 2</t>
  </si>
  <si>
    <t>V. Rasiukevičienė</t>
  </si>
  <si>
    <t>Ignas</t>
  </si>
  <si>
    <t>Liutkus</t>
  </si>
  <si>
    <t>1993-10-22</t>
  </si>
  <si>
    <t>Nikė 2</t>
  </si>
  <si>
    <t>Bizimavičius</t>
  </si>
  <si>
    <t>1992-11-05</t>
  </si>
  <si>
    <t>Pasvalys, Kaunas</t>
  </si>
  <si>
    <t>KTU</t>
  </si>
  <si>
    <t>Lėvuo</t>
  </si>
  <si>
    <t>A.Buliuolis</t>
  </si>
  <si>
    <t xml:space="preserve">Mantas </t>
  </si>
  <si>
    <t>Šmigelskas</t>
  </si>
  <si>
    <t>1996-06-17</t>
  </si>
  <si>
    <t>13</t>
  </si>
  <si>
    <t>Mindaugas</t>
  </si>
  <si>
    <t>Lukošiūnas</t>
  </si>
  <si>
    <t>1996-04-29</t>
  </si>
  <si>
    <t>ALAK 3</t>
  </si>
  <si>
    <t>3000 m bėgimas Moterys</t>
  </si>
  <si>
    <t>Gintarė</t>
  </si>
  <si>
    <t>Zenkevičiūtė</t>
  </si>
  <si>
    <t>1993-08-10</t>
  </si>
  <si>
    <t>Vilnius,Švenčionys</t>
  </si>
  <si>
    <t>PUC,VOSC</t>
  </si>
  <si>
    <t>Gytė</t>
  </si>
  <si>
    <t>Norgilienė</t>
  </si>
  <si>
    <t>1972-01-21</t>
  </si>
  <si>
    <t>"Stadija"</t>
  </si>
  <si>
    <t>D.Šiaučikovas</t>
  </si>
  <si>
    <t>Monika</t>
  </si>
  <si>
    <t>Petrauskaitė</t>
  </si>
  <si>
    <t>1996-04-25</t>
  </si>
  <si>
    <t>Augustina</t>
  </si>
  <si>
    <t>Agurkytė</t>
  </si>
  <si>
    <t>1997-12-25</t>
  </si>
  <si>
    <t>V. Gumauskas</t>
  </si>
  <si>
    <t>Rutulio stūmimas Vyrai</t>
  </si>
  <si>
    <t>Banevičius</t>
  </si>
  <si>
    <t>1991-11-20</t>
  </si>
  <si>
    <t>Ąžuolas</t>
  </si>
  <si>
    <t>G.Pridotkas, E.Šauklys</t>
  </si>
  <si>
    <t>Rimantas</t>
  </si>
  <si>
    <t>Martišauskas</t>
  </si>
  <si>
    <t>1986-09-18</t>
  </si>
  <si>
    <t>V.R.Murašovai</t>
  </si>
  <si>
    <t>Marius</t>
  </si>
  <si>
    <t>Šilenskis</t>
  </si>
  <si>
    <t>S.Liepinaitis</t>
  </si>
  <si>
    <t>Eligijus</t>
  </si>
  <si>
    <t>Ruškys</t>
  </si>
  <si>
    <t>1990-12-01</t>
  </si>
  <si>
    <t>R.Ubartas,J.Radžius</t>
  </si>
  <si>
    <t>Karolis</t>
  </si>
  <si>
    <t>Murašovas</t>
  </si>
  <si>
    <t>1992-08-13</t>
  </si>
  <si>
    <t>Vytenis</t>
  </si>
  <si>
    <t>Ivaškevičius</t>
  </si>
  <si>
    <t>1992-07-09</t>
  </si>
  <si>
    <t>Tvaskus</t>
  </si>
  <si>
    <t>1990-04-27</t>
  </si>
  <si>
    <t>Paulius</t>
  </si>
  <si>
    <t>Žabinskas</t>
  </si>
  <si>
    <t>1994-06-26</t>
  </si>
  <si>
    <t>V.R.Murašovai, A.Šilauskas</t>
  </si>
  <si>
    <t>Vykintas</t>
  </si>
  <si>
    <t>Dolobauskas</t>
  </si>
  <si>
    <t>1989-09-18</t>
  </si>
  <si>
    <t>J.Martinkus, V.Zaniauskas</t>
  </si>
  <si>
    <t>Jurkša</t>
  </si>
  <si>
    <t>1992-10-14</t>
  </si>
  <si>
    <t>V.L.Maleckiai</t>
  </si>
  <si>
    <t>Vytautas</t>
  </si>
  <si>
    <t>Ugianskis</t>
  </si>
  <si>
    <t>NM</t>
  </si>
  <si>
    <t>A.Miliauskas,A.Šimkūnas</t>
  </si>
  <si>
    <t>Šuolis į aukštį Moterys</t>
  </si>
  <si>
    <t>Vardas</t>
  </si>
  <si>
    <t>1,55</t>
  </si>
  <si>
    <t>1,60</t>
  </si>
  <si>
    <t>1,65</t>
  </si>
  <si>
    <t>1,70</t>
  </si>
  <si>
    <t>1,75</t>
  </si>
  <si>
    <t>1,80</t>
  </si>
  <si>
    <t>1,84</t>
  </si>
  <si>
    <t>1,87</t>
  </si>
  <si>
    <t>Rez.</t>
  </si>
  <si>
    <t>1,90</t>
  </si>
  <si>
    <t>O</t>
  </si>
  <si>
    <t>XO</t>
  </si>
  <si>
    <t>XX-</t>
  </si>
  <si>
    <t>Nesteckytė</t>
  </si>
  <si>
    <t>1995-12-30</t>
  </si>
  <si>
    <t>Kaunas,Plungė</t>
  </si>
  <si>
    <t>XXX</t>
  </si>
  <si>
    <t>A.Baranauskas,A.Gavelytė,E,Jurgutis</t>
  </si>
  <si>
    <t>Nelija</t>
  </si>
  <si>
    <t>Borisenko</t>
  </si>
  <si>
    <t>1995-01-14</t>
  </si>
  <si>
    <t xml:space="preserve">"Šuolis" 1 </t>
  </si>
  <si>
    <t>Pašvenskaitė</t>
  </si>
  <si>
    <t>1997-10-24</t>
  </si>
  <si>
    <t>ALAK 1</t>
  </si>
  <si>
    <t>R.Salickas, K.Giedraitis</t>
  </si>
  <si>
    <t>Ineta</t>
  </si>
  <si>
    <t>Šeflerytė</t>
  </si>
  <si>
    <t>1992-12-12</t>
  </si>
  <si>
    <t xml:space="preserve">Panevėžys </t>
  </si>
  <si>
    <t>KKSC</t>
  </si>
  <si>
    <t>R. Jakubauskas, K.Šaulys</t>
  </si>
  <si>
    <t>Dovliaš</t>
  </si>
  <si>
    <t>3000 m bėgimas Vyrai</t>
  </si>
  <si>
    <t>Justinas</t>
  </si>
  <si>
    <t>Beržanskis</t>
  </si>
  <si>
    <t>1989-01-12</t>
  </si>
  <si>
    <t>P. Šaučikovas, D. Šaučikovas</t>
  </si>
  <si>
    <t>Jānis</t>
  </si>
  <si>
    <t>Girgensons</t>
  </si>
  <si>
    <t>1991-08-20</t>
  </si>
  <si>
    <t>Metroons</t>
  </si>
  <si>
    <t>J.Beļinskis</t>
  </si>
  <si>
    <t>Višķers</t>
  </si>
  <si>
    <t>1989-03-30</t>
  </si>
  <si>
    <t>Bertašius</t>
  </si>
  <si>
    <t>1993-10-31</t>
  </si>
  <si>
    <t>Vilnius,Raseiniai</t>
  </si>
  <si>
    <t>J.Garalevičius,E.Petrokas</t>
  </si>
  <si>
    <t>Valdas</t>
  </si>
  <si>
    <t>Dopolskas</t>
  </si>
  <si>
    <t>1992-04-30</t>
  </si>
  <si>
    <t>Vilnius,Vilniaus r.</t>
  </si>
  <si>
    <t>Juknevičius</t>
  </si>
  <si>
    <t>1992-06-17 </t>
  </si>
  <si>
    <t>Pakruojis-Šiauliai</t>
  </si>
  <si>
    <t>A.Macevičius, R.Drazdauskaitė</t>
  </si>
  <si>
    <t>Razgalis</t>
  </si>
  <si>
    <t>1985-05-26</t>
  </si>
  <si>
    <t>Beliūnas</t>
  </si>
  <si>
    <t>1986-08-19</t>
  </si>
  <si>
    <t>F.O.C.U.S running</t>
  </si>
  <si>
    <t>ind.</t>
  </si>
  <si>
    <t>P.Rakštikas</t>
  </si>
  <si>
    <t>Bieliūnas</t>
  </si>
  <si>
    <t>1991-01-18</t>
  </si>
  <si>
    <t>Vilnius,Marijampolė</t>
  </si>
  <si>
    <t>J.Garalevičius,V.Komisaraitis</t>
  </si>
  <si>
    <t>Mantas</t>
  </si>
  <si>
    <t>Aleksandravičius</t>
  </si>
  <si>
    <t>1995-01-10</t>
  </si>
  <si>
    <t>A.Šimkus</t>
  </si>
  <si>
    <t>Miroslav</t>
  </si>
  <si>
    <t>Bloško</t>
  </si>
  <si>
    <t xml:space="preserve">Vilniaus r. </t>
  </si>
  <si>
    <t xml:space="preserve">V. Gražys </t>
  </si>
  <si>
    <t>Pazdrazdis</t>
  </si>
  <si>
    <t>1990-08-13</t>
  </si>
  <si>
    <t>Maratonas</t>
  </si>
  <si>
    <t>R.J.Beržinskai</t>
  </si>
  <si>
    <t>Aivaras</t>
  </si>
  <si>
    <t>Vareika</t>
  </si>
  <si>
    <t>A.Kazlauskas</t>
  </si>
  <si>
    <t>14</t>
  </si>
  <si>
    <t>Gediminas</t>
  </si>
  <si>
    <t>Morėnas</t>
  </si>
  <si>
    <t>1993-10-28</t>
  </si>
  <si>
    <t>Edgars</t>
  </si>
  <si>
    <t>Šumskis</t>
  </si>
  <si>
    <t>1988-04-03</t>
  </si>
  <si>
    <t>DNF</t>
  </si>
  <si>
    <t>Dapkus</t>
  </si>
  <si>
    <t>-</t>
  </si>
  <si>
    <t>V.Žurnia</t>
  </si>
  <si>
    <t>Kaunas-ind.</t>
  </si>
  <si>
    <t>800 m bėgimas Moterys</t>
  </si>
  <si>
    <t>Pavardė</t>
  </si>
  <si>
    <t>Karolina</t>
  </si>
  <si>
    <t>Mockaitytė</t>
  </si>
  <si>
    <t>1996-12-01</t>
  </si>
  <si>
    <t>Kelmė</t>
  </si>
  <si>
    <t>VJSM</t>
  </si>
  <si>
    <t>Bėgikas</t>
  </si>
  <si>
    <t>M.Norbutas</t>
  </si>
  <si>
    <t>Rūta</t>
  </si>
  <si>
    <t>Juškevičiūtė</t>
  </si>
  <si>
    <t>1992-08-12</t>
  </si>
  <si>
    <t xml:space="preserve">L.Juchnevičienė, R.Bindokienė </t>
  </si>
  <si>
    <t>Greta</t>
  </si>
  <si>
    <t>Zubkova</t>
  </si>
  <si>
    <t>1996-08-05</t>
  </si>
  <si>
    <t>G.Michniova</t>
  </si>
  <si>
    <t>Daumantė</t>
  </si>
  <si>
    <t>Pockevičiūtė</t>
  </si>
  <si>
    <t>1996-06-06</t>
  </si>
  <si>
    <t>VOSC-SRC</t>
  </si>
  <si>
    <t>R.Sausaitis,V.Šmidtas</t>
  </si>
  <si>
    <t>Akvilė</t>
  </si>
  <si>
    <t>Rastenytė</t>
  </si>
  <si>
    <t>1995-10-10</t>
  </si>
  <si>
    <t>Violeta</t>
  </si>
  <si>
    <t>Kožemiakina</t>
  </si>
  <si>
    <t>1995-06-14</t>
  </si>
  <si>
    <t>Šuliauskaitė</t>
  </si>
  <si>
    <t>1997-07-24</t>
  </si>
  <si>
    <t>V. Šmidtas</t>
  </si>
  <si>
    <t>Balčiūnaitė</t>
  </si>
  <si>
    <t>A. Kitanov</t>
  </si>
  <si>
    <t>Batulevičiūtė</t>
  </si>
  <si>
    <t>1991-01-09</t>
  </si>
  <si>
    <t>L.Juchnevičienė</t>
  </si>
  <si>
    <t>Aurika</t>
  </si>
  <si>
    <t>Balsytė</t>
  </si>
  <si>
    <t>1994-09-17</t>
  </si>
  <si>
    <t>Rita</t>
  </si>
  <si>
    <t>Balčiauskaitė</t>
  </si>
  <si>
    <t>1989-03-10</t>
  </si>
  <si>
    <t>P.Žukienė,V.Kozlov</t>
  </si>
  <si>
    <t>Lauciūtė</t>
  </si>
  <si>
    <t>"El-eko sport"</t>
  </si>
  <si>
    <t>A.Sniečkus</t>
  </si>
  <si>
    <t>Bitautaitė</t>
  </si>
  <si>
    <t>1989-11-04</t>
  </si>
  <si>
    <t>Loreta</t>
  </si>
  <si>
    <t>Kančytė</t>
  </si>
  <si>
    <t>1994-07-20</t>
  </si>
  <si>
    <t>Viltis</t>
  </si>
  <si>
    <t>I.Juodeškienė,A.Klebauskas</t>
  </si>
  <si>
    <t>Šiuipytė</t>
  </si>
  <si>
    <t>1994-03-16</t>
  </si>
  <si>
    <t>R.Snarskienė</t>
  </si>
  <si>
    <t>Smelstoriūtė</t>
  </si>
  <si>
    <t>1992-09-27</t>
  </si>
  <si>
    <t>Vilnius,Vilkaviškis</t>
  </si>
  <si>
    <t>L.Juchnevičienė,V.Miliauskas</t>
  </si>
  <si>
    <t>Suvestinė</t>
  </si>
  <si>
    <t>Šuolis į tolį Moterys</t>
  </si>
  <si>
    <t>Andrijauskaitė</t>
  </si>
  <si>
    <t>1987-05-29</t>
  </si>
  <si>
    <t>R.Petruškevičius</t>
  </si>
  <si>
    <t>Jogailė</t>
  </si>
  <si>
    <t>Petrokaitė</t>
  </si>
  <si>
    <t>1995-09-30</t>
  </si>
  <si>
    <t>Raseiniai</t>
  </si>
  <si>
    <t>"Šokliukas"</t>
  </si>
  <si>
    <t>E. Petrokas</t>
  </si>
  <si>
    <t>Menčinskaitė</t>
  </si>
  <si>
    <t>1989-02-06</t>
  </si>
  <si>
    <t>E.Žiupkienė</t>
  </si>
  <si>
    <t>Židonytė</t>
  </si>
  <si>
    <t>1994-07-13</t>
  </si>
  <si>
    <t>Pasvalys</t>
  </si>
  <si>
    <t>E.Žilys</t>
  </si>
  <si>
    <t>Neringa</t>
  </si>
  <si>
    <t>Gedaminskaitė</t>
  </si>
  <si>
    <t>1995-03-23</t>
  </si>
  <si>
    <t>Svalė</t>
  </si>
  <si>
    <t>K. Mačėnas</t>
  </si>
  <si>
    <t>Sofija</t>
  </si>
  <si>
    <t>Korf</t>
  </si>
  <si>
    <t>1994-08-05</t>
  </si>
  <si>
    <t>LOSC,LAM</t>
  </si>
  <si>
    <t>K.Šapka,I.Jefimova</t>
  </si>
  <si>
    <t>Karina</t>
  </si>
  <si>
    <t>Lipeckaja</t>
  </si>
  <si>
    <t>1996-10-08</t>
  </si>
  <si>
    <t>Jekaterina</t>
  </si>
  <si>
    <t>Varlamova</t>
  </si>
  <si>
    <t>1996-07-27</t>
  </si>
  <si>
    <t>A.Izergin</t>
  </si>
  <si>
    <t>Diana</t>
  </si>
  <si>
    <t>Zagainova</t>
  </si>
  <si>
    <t>1997-06-20</t>
  </si>
  <si>
    <t>Rusnė</t>
  </si>
  <si>
    <t>Tepliakovaitė</t>
  </si>
  <si>
    <t>1996-11-14</t>
  </si>
  <si>
    <t>Aitvaras 2</t>
  </si>
  <si>
    <t>V.Nekrašas</t>
  </si>
  <si>
    <t>Urbonaitė</t>
  </si>
  <si>
    <t>1994-09-21</t>
  </si>
  <si>
    <t>Gabrielė</t>
  </si>
  <si>
    <t>Kasteckaitė</t>
  </si>
  <si>
    <t>1995-08-04</t>
  </si>
  <si>
    <t>J.Strumskytė-Razgūnė</t>
  </si>
  <si>
    <t>Viligurskaitė</t>
  </si>
  <si>
    <t>1997-01-08</t>
  </si>
  <si>
    <t>R. Salickas</t>
  </si>
  <si>
    <t>Andra</t>
  </si>
  <si>
    <t>Vaitkutė</t>
  </si>
  <si>
    <t>1996-05-05</t>
  </si>
  <si>
    <t>Emilija</t>
  </si>
  <si>
    <t>Česnaitė</t>
  </si>
  <si>
    <t>1997-04-18</t>
  </si>
  <si>
    <t>0,0000115740740740741</t>
  </si>
  <si>
    <t>800 m bėgimas Vyrai</t>
  </si>
  <si>
    <t>Petryla</t>
  </si>
  <si>
    <t>1996-02-15</t>
  </si>
  <si>
    <t>D. Šaučikovas</t>
  </si>
  <si>
    <t>Stasys</t>
  </si>
  <si>
    <t>Stočkus</t>
  </si>
  <si>
    <t>1994-07-08</t>
  </si>
  <si>
    <t>Donatas</t>
  </si>
  <si>
    <t>Zauka</t>
  </si>
  <si>
    <t>1995-11-09</t>
  </si>
  <si>
    <t>V.Kiaulakis</t>
  </si>
  <si>
    <t>Lideika</t>
  </si>
  <si>
    <t>1996-10-15</t>
  </si>
  <si>
    <t>Dominykas</t>
  </si>
  <si>
    <t>Van Otterlo</t>
  </si>
  <si>
    <t>1996-02-26</t>
  </si>
  <si>
    <t>Vaidotas</t>
  </si>
  <si>
    <t>Tamulynas</t>
  </si>
  <si>
    <t>1996-06-03</t>
  </si>
  <si>
    <t>Igoris</t>
  </si>
  <si>
    <t>Karklelis</t>
  </si>
  <si>
    <t>1997-06-15</t>
  </si>
  <si>
    <t>Vilius</t>
  </si>
  <si>
    <t>Jaujininkas</t>
  </si>
  <si>
    <t>1992-02-23</t>
  </si>
  <si>
    <t>P.Žukienė,V.Kozlov,R.Bindokienė</t>
  </si>
  <si>
    <t>Eimantas</t>
  </si>
  <si>
    <t>Zopelis</t>
  </si>
  <si>
    <t>1995-11-21</t>
  </si>
  <si>
    <t>Jonas</t>
  </si>
  <si>
    <t>Beleška</t>
  </si>
  <si>
    <t>1992-09-30</t>
  </si>
  <si>
    <t xml:space="preserve"> E.Karaškienė</t>
  </si>
  <si>
    <t>Evaldas</t>
  </si>
  <si>
    <t>Slivikas</t>
  </si>
  <si>
    <t>1992-09-14</t>
  </si>
  <si>
    <t>Kirstukas</t>
  </si>
  <si>
    <t>1993-12-20</t>
  </si>
  <si>
    <t>Ulickas</t>
  </si>
  <si>
    <t>1996-01-04</t>
  </si>
  <si>
    <t>Z.Tindžiulienė,P.Žukienė</t>
  </si>
  <si>
    <t>Lukas</t>
  </si>
  <si>
    <t>Čiurinskas</t>
  </si>
  <si>
    <t>1992-08-02</t>
  </si>
  <si>
    <t>Dainius</t>
  </si>
  <si>
    <t>Martusevičius</t>
  </si>
  <si>
    <t>1996-11-03</t>
  </si>
  <si>
    <t>V.Kozlov,P.Žukienė</t>
  </si>
  <si>
    <t>Vitalij</t>
  </si>
  <si>
    <t>Kozlov</t>
  </si>
  <si>
    <t>1987-03-05</t>
  </si>
  <si>
    <t>P.Žukienė</t>
  </si>
  <si>
    <t>Renars</t>
  </si>
  <si>
    <t>Stepinš</t>
  </si>
  <si>
    <t>1992-09-08</t>
  </si>
  <si>
    <t>M.Lūse</t>
  </si>
  <si>
    <t>Remigijus</t>
  </si>
  <si>
    <t>Kančys</t>
  </si>
  <si>
    <t>1987-07-17</t>
  </si>
  <si>
    <t>Stankevičius</t>
  </si>
  <si>
    <t>1990-11-30</t>
  </si>
  <si>
    <t>Aleksandr</t>
  </si>
  <si>
    <t>Malyško</t>
  </si>
  <si>
    <t>1987-07-20</t>
  </si>
  <si>
    <t>"Saulė"</t>
  </si>
  <si>
    <t>V.Kozlov,H.Statkus</t>
  </si>
  <si>
    <t>Striokas</t>
  </si>
  <si>
    <t>1991-01-26</t>
  </si>
  <si>
    <t>J.Garalevičius,M.Saldukaitis</t>
  </si>
  <si>
    <t>Modestas</t>
  </si>
  <si>
    <t>Dirsė</t>
  </si>
  <si>
    <t>1992-03-30</t>
  </si>
  <si>
    <t>Z.Zenkevičius</t>
  </si>
  <si>
    <t>Siaurusevičius</t>
  </si>
  <si>
    <t>1993-10-26</t>
  </si>
  <si>
    <t>Benas</t>
  </si>
  <si>
    <t>Šilkaitis</t>
  </si>
  <si>
    <t>1998-06-18</t>
  </si>
  <si>
    <t>KSM</t>
  </si>
  <si>
    <t>I A</t>
  </si>
  <si>
    <t>II A</t>
  </si>
  <si>
    <t>III A</t>
  </si>
  <si>
    <t/>
  </si>
  <si>
    <t>400 m bėgimas Moterys</t>
  </si>
  <si>
    <t>bėgimas iš 6</t>
  </si>
  <si>
    <t>Trumpaitė</t>
  </si>
  <si>
    <t>1995-07-19</t>
  </si>
  <si>
    <t>"Šuolis" 2</t>
  </si>
  <si>
    <t>Kolyško</t>
  </si>
  <si>
    <t>1992-02-22</t>
  </si>
  <si>
    <t>1:03,55</t>
  </si>
  <si>
    <t>Judita</t>
  </si>
  <si>
    <t>Mackelytė</t>
  </si>
  <si>
    <t>1997-01-03</t>
  </si>
  <si>
    <t>1:04,26</t>
  </si>
  <si>
    <t>Aušra</t>
  </si>
  <si>
    <t>Jasonaitė</t>
  </si>
  <si>
    <t>1995-10-04</t>
  </si>
  <si>
    <t>Lakutijevskaja</t>
  </si>
  <si>
    <t>1997-04-27</t>
  </si>
  <si>
    <t>Mašaro</t>
  </si>
  <si>
    <t>1995-05-11</t>
  </si>
  <si>
    <t>Vilniaus r.</t>
  </si>
  <si>
    <t>Dovilė</t>
  </si>
  <si>
    <t>Bliūdžiūtė</t>
  </si>
  <si>
    <t>1993-10-15</t>
  </si>
  <si>
    <t>Vilnius,Šilutė</t>
  </si>
  <si>
    <t>L.Juchnevičienė,S.Oželis</t>
  </si>
  <si>
    <t>Venčiūtė</t>
  </si>
  <si>
    <t>1997-04-04</t>
  </si>
  <si>
    <t>1:02,49</t>
  </si>
  <si>
    <t>Paula</t>
  </si>
  <si>
    <t>Buslavičiūtė</t>
  </si>
  <si>
    <t>1997-03-26</t>
  </si>
  <si>
    <t>1:02,35</t>
  </si>
  <si>
    <t>46,10</t>
  </si>
  <si>
    <t>Stoškutė</t>
  </si>
  <si>
    <t>1997-04-11</t>
  </si>
  <si>
    <t>K.Šaulys Z.Gleveckienė</t>
  </si>
  <si>
    <t>1,01,22</t>
  </si>
  <si>
    <t>Sakalytė</t>
  </si>
  <si>
    <t>1994-04-07</t>
  </si>
  <si>
    <t>Tauragė</t>
  </si>
  <si>
    <t>A.Šlepavičius</t>
  </si>
  <si>
    <t>Paulina</t>
  </si>
  <si>
    <t>Drazdauskaitė</t>
  </si>
  <si>
    <t>1993-08-30</t>
  </si>
  <si>
    <t>300 - 42,74</t>
  </si>
  <si>
    <t>Asta</t>
  </si>
  <si>
    <t>Daukšaitė</t>
  </si>
  <si>
    <t>"Beržyno žiogelis"</t>
  </si>
  <si>
    <t>L. Maceika</t>
  </si>
  <si>
    <t>1:01,57</t>
  </si>
  <si>
    <t>Gretė</t>
  </si>
  <si>
    <t>Dainevičiūtė</t>
  </si>
  <si>
    <t>1996-02-19</t>
  </si>
  <si>
    <t>300 - 41,13</t>
  </si>
  <si>
    <t>Vasiliauskaitė</t>
  </si>
  <si>
    <t>1994-04-12</t>
  </si>
  <si>
    <t>R.Vasiliauskas,R. Sausaitis</t>
  </si>
  <si>
    <t>1:01.19</t>
  </si>
  <si>
    <t>Jūratė</t>
  </si>
  <si>
    <t>Vaišnoraitė</t>
  </si>
  <si>
    <t>1991-05-08</t>
  </si>
  <si>
    <t xml:space="preserve">I.Jefimova </t>
  </si>
  <si>
    <t>1.00,20</t>
  </si>
  <si>
    <t>Eva</t>
  </si>
  <si>
    <t>Misiūnaitė</t>
  </si>
  <si>
    <t>1991-12-04</t>
  </si>
  <si>
    <t>1,00,01</t>
  </si>
  <si>
    <t>58,84</t>
  </si>
  <si>
    <t>Jasinskaitė</t>
  </si>
  <si>
    <t>1990-04-13</t>
  </si>
  <si>
    <t>"Žvaigždė"</t>
  </si>
  <si>
    <t>A.Dobregienė</t>
  </si>
  <si>
    <t>1.01,88</t>
  </si>
  <si>
    <t>Jokubauskaitė</t>
  </si>
  <si>
    <t>1995-07-14</t>
  </si>
  <si>
    <t>56,68</t>
  </si>
  <si>
    <t>Jurgita</t>
  </si>
  <si>
    <t>58,36</t>
  </si>
  <si>
    <t>400 m bėgimas Vyrai</t>
  </si>
  <si>
    <t>Kasparas</t>
  </si>
  <si>
    <t>Šaikus</t>
  </si>
  <si>
    <t>1990-10-03</t>
  </si>
  <si>
    <t>I.Jefimova, J.Armonienė</t>
  </si>
  <si>
    <t>Uždavinys</t>
  </si>
  <si>
    <t>1990-10-07</t>
  </si>
  <si>
    <t>Rokas</t>
  </si>
  <si>
    <t>Kasiukevičius</t>
  </si>
  <si>
    <t>1997-04-05</t>
  </si>
  <si>
    <t>Dailidėnas</t>
  </si>
  <si>
    <t>1995-01-30</t>
  </si>
  <si>
    <t>Ščiuka</t>
  </si>
  <si>
    <t>1992-03-08</t>
  </si>
  <si>
    <t>Vilnius,Panevėžys</t>
  </si>
  <si>
    <t>P.Žukienė,V.Kozlov,A.Dobregienė</t>
  </si>
  <si>
    <t>Darjuš</t>
  </si>
  <si>
    <t>Kežun</t>
  </si>
  <si>
    <t>1995-11-27</t>
  </si>
  <si>
    <t>Žilvinas</t>
  </si>
  <si>
    <t>Glodenis</t>
  </si>
  <si>
    <t>1991-02-25</t>
  </si>
  <si>
    <t>Viltis, RU</t>
  </si>
  <si>
    <t>Andrej</t>
  </si>
  <si>
    <t>Timofejev</t>
  </si>
  <si>
    <t>1995-08-24</t>
  </si>
  <si>
    <t>Gustaitis</t>
  </si>
  <si>
    <t>Norkus</t>
  </si>
  <si>
    <t>1995-07-16</t>
  </si>
  <si>
    <t>Arminas</t>
  </si>
  <si>
    <t>1995-05-26</t>
  </si>
  <si>
    <t>R.Ančlauskas</t>
  </si>
  <si>
    <t>Dalius</t>
  </si>
  <si>
    <t>Pavliukovičius</t>
  </si>
  <si>
    <t>1988-12-04</t>
  </si>
  <si>
    <t>R.Sausaitis,R.Vasiliauskas,A.Kitanov</t>
  </si>
  <si>
    <t>Žuolys</t>
  </si>
  <si>
    <t>Tadas</t>
  </si>
  <si>
    <t>Pavolis</t>
  </si>
  <si>
    <t>1994-07-27</t>
  </si>
  <si>
    <t>Z.Peleckienė</t>
  </si>
  <si>
    <t>Pilipčikas</t>
  </si>
  <si>
    <t>V.Komisaraitis,J.Kasputienė</t>
  </si>
  <si>
    <t>Rutkauskas</t>
  </si>
  <si>
    <t>1993-02-08</t>
  </si>
  <si>
    <t>Pacevičius</t>
  </si>
  <si>
    <t>G.Šerėnienė</t>
  </si>
  <si>
    <t>Darius</t>
  </si>
  <si>
    <t>Vyšniauskas</t>
  </si>
  <si>
    <t>1994-10-27</t>
  </si>
  <si>
    <t>H.Statkus</t>
  </si>
  <si>
    <t>Klimas</t>
  </si>
  <si>
    <t>1994-04-11</t>
  </si>
  <si>
    <t>Erikas</t>
  </si>
  <si>
    <t>Šimčikas</t>
  </si>
  <si>
    <t>1992-08-10</t>
  </si>
  <si>
    <t>Šuolis į aukštį Vyrai</t>
  </si>
  <si>
    <t xml:space="preserve">         Raivydas</t>
  </si>
  <si>
    <t>Stanys</t>
  </si>
  <si>
    <t>1987-02-03</t>
  </si>
  <si>
    <t xml:space="preserve"> -</t>
  </si>
  <si>
    <t>Janis</t>
  </si>
  <si>
    <t>Vanags</t>
  </si>
  <si>
    <t>1992-06-16</t>
  </si>
  <si>
    <t>L.Haritonovs</t>
  </si>
  <si>
    <t>Adrijus</t>
  </si>
  <si>
    <t>Glebauskas</t>
  </si>
  <si>
    <t>1994-11-20</t>
  </si>
  <si>
    <t>Ernestas</t>
  </si>
  <si>
    <t>Raudys</t>
  </si>
  <si>
    <t>1992-03-07</t>
  </si>
  <si>
    <t>Mantvydas</t>
  </si>
  <si>
    <t>Ambraziejus</t>
  </si>
  <si>
    <t>1986-02-16</t>
  </si>
  <si>
    <t>K.Šapka,O.Živilaitė</t>
  </si>
  <si>
    <t>Rudis</t>
  </si>
  <si>
    <t>1990-07-13</t>
  </si>
  <si>
    <t>J. Tribė</t>
  </si>
  <si>
    <t>Mėlinis</t>
  </si>
  <si>
    <t>1988-06-03</t>
  </si>
  <si>
    <t>XXO</t>
  </si>
  <si>
    <t>K.Šapka,E.Petrokas</t>
  </si>
  <si>
    <t>Vaidas</t>
  </si>
  <si>
    <t>Antanavičius</t>
  </si>
  <si>
    <t>1988-07-09</t>
  </si>
  <si>
    <t>Vilnius,Rokiškis</t>
  </si>
  <si>
    <t>K.Šapka,R.Gaidys</t>
  </si>
  <si>
    <t>Seiranas</t>
  </si>
  <si>
    <t>Puščius</t>
  </si>
  <si>
    <t>1990-10-26</t>
  </si>
  <si>
    <t>A.Baranauskas</t>
  </si>
  <si>
    <t>Burtilius</t>
  </si>
  <si>
    <t>1997-04-30</t>
  </si>
  <si>
    <t>Saulevičius</t>
  </si>
  <si>
    <t>1990-09-28</t>
  </si>
  <si>
    <t>V.Šilinskas, J.Tribė</t>
  </si>
  <si>
    <t>Audrius</t>
  </si>
  <si>
    <t>Pocevičius</t>
  </si>
  <si>
    <t>Kadzevičius</t>
  </si>
  <si>
    <t>1992-08-18</t>
  </si>
  <si>
    <t>K.Šapka,V.Nekrašas</t>
  </si>
  <si>
    <t>Sigitas</t>
  </si>
  <si>
    <t>1995-05-20</t>
  </si>
  <si>
    <t>Plungė</t>
  </si>
  <si>
    <t>E.Jurgutis,R.Šilenskienė</t>
  </si>
  <si>
    <t>Gricius</t>
  </si>
  <si>
    <t>1997-06-02</t>
  </si>
  <si>
    <t>1,95</t>
  </si>
  <si>
    <t>2,00</t>
  </si>
  <si>
    <t>2,05</t>
  </si>
  <si>
    <t>2,10</t>
  </si>
  <si>
    <t>2,15</t>
  </si>
  <si>
    <t>2,20</t>
  </si>
  <si>
    <t>2,23</t>
  </si>
  <si>
    <t>2,25</t>
  </si>
  <si>
    <t>Šuolis į tolį Vyrai</t>
  </si>
  <si>
    <t>Vitonis</t>
  </si>
  <si>
    <t>Aučyna</t>
  </si>
  <si>
    <t>1989-05-07</t>
  </si>
  <si>
    <t>Rudys</t>
  </si>
  <si>
    <t>1985-11-15</t>
  </si>
  <si>
    <t xml:space="preserve">E.Jurgutis </t>
  </si>
  <si>
    <t>Lotužys</t>
  </si>
  <si>
    <t>1992-12-30</t>
  </si>
  <si>
    <t>Vilnius,Skuodas</t>
  </si>
  <si>
    <t>H.Statkus,A.Donėla</t>
  </si>
  <si>
    <t>Niūniava</t>
  </si>
  <si>
    <t>1985-10-19</t>
  </si>
  <si>
    <t>Duoblys</t>
  </si>
  <si>
    <t>1992-11-03</t>
  </si>
  <si>
    <t>A.Izergin,J.Martinkus</t>
  </si>
  <si>
    <t>Samas</t>
  </si>
  <si>
    <t>1994-02-07</t>
  </si>
  <si>
    <t>A.Tolstiks,R.Jakubauskas</t>
  </si>
  <si>
    <t>Buivydas</t>
  </si>
  <si>
    <t>1989-03-26</t>
  </si>
  <si>
    <t>Kukoris</t>
  </si>
  <si>
    <t>1996-05-12</t>
  </si>
  <si>
    <t>Žukas</t>
  </si>
  <si>
    <t>1994-01-04</t>
  </si>
  <si>
    <t>Jarackas</t>
  </si>
  <si>
    <t>1995-02-21</t>
  </si>
  <si>
    <t>Virmantas</t>
  </si>
  <si>
    <t>Juodis</t>
  </si>
  <si>
    <t>1994-03-30</t>
  </si>
  <si>
    <t>Aleks</t>
  </si>
  <si>
    <t>Buivis</t>
  </si>
  <si>
    <t>1996-09-01</t>
  </si>
  <si>
    <t>Kalanta</t>
  </si>
  <si>
    <t>1997-01-01</t>
  </si>
  <si>
    <t>Česonis</t>
  </si>
  <si>
    <t>1996-03-27</t>
  </si>
  <si>
    <t>J.Tribė</t>
  </si>
  <si>
    <t>60 m bėgimas Moterys</t>
  </si>
  <si>
    <t>Džavachidis</t>
  </si>
  <si>
    <t>Abramavičiūtė</t>
  </si>
  <si>
    <t>1991-08-02</t>
  </si>
  <si>
    <t>Deliautaitė</t>
  </si>
  <si>
    <t>1995-08-09</t>
  </si>
  <si>
    <t>Rudytė</t>
  </si>
  <si>
    <t>1996-08-13</t>
  </si>
  <si>
    <t>I.Jefimova</t>
  </si>
  <si>
    <t>Rupeikaitė</t>
  </si>
  <si>
    <t>1997-04-28</t>
  </si>
  <si>
    <t>Tamošiūnaitė</t>
  </si>
  <si>
    <t>Atletas-2</t>
  </si>
  <si>
    <t>N.Gedgaudienė</t>
  </si>
  <si>
    <t>Irma</t>
  </si>
  <si>
    <t>Federavičiūtė</t>
  </si>
  <si>
    <t>1994-06-15</t>
  </si>
  <si>
    <t>Dulkytė</t>
  </si>
  <si>
    <t>1994-11-03</t>
  </si>
  <si>
    <t>Silva</t>
  </si>
  <si>
    <t>Pesackaitė</t>
  </si>
  <si>
    <t>1988-04-07</t>
  </si>
  <si>
    <t>3v</t>
  </si>
  <si>
    <t>D.Januševičius,A.,J.Stanislovaičiai</t>
  </si>
  <si>
    <t>Aleksandra</t>
  </si>
  <si>
    <t>1997-12-21</t>
  </si>
  <si>
    <t>4v</t>
  </si>
  <si>
    <t>Romanovskytė</t>
  </si>
  <si>
    <t>"COSMA" 3</t>
  </si>
  <si>
    <t>Bilinskaitė</t>
  </si>
  <si>
    <t>1995-05-19</t>
  </si>
  <si>
    <t>V.Šmidtas, V.Gumauskas</t>
  </si>
  <si>
    <t>Raimonda</t>
  </si>
  <si>
    <t>Meidutė</t>
  </si>
  <si>
    <t>1993-04-23</t>
  </si>
  <si>
    <t>Ščerbakova</t>
  </si>
  <si>
    <t>1995-08-02</t>
  </si>
  <si>
    <t>Finalas A</t>
  </si>
  <si>
    <t>1 v</t>
  </si>
  <si>
    <t>2 v</t>
  </si>
  <si>
    <t>5v</t>
  </si>
  <si>
    <t>Finalas B</t>
  </si>
  <si>
    <t>15</t>
  </si>
  <si>
    <t>16</t>
  </si>
  <si>
    <t>17</t>
  </si>
  <si>
    <t>18</t>
  </si>
  <si>
    <t>60 m bėgimas Vyrai</t>
  </si>
  <si>
    <t>bėgimas iš 9</t>
  </si>
  <si>
    <t>Semčenko</t>
  </si>
  <si>
    <t>1982-11-02</t>
  </si>
  <si>
    <t>Palanga</t>
  </si>
  <si>
    <t>PLAK</t>
  </si>
  <si>
    <t>S.Kašinskkas</t>
  </si>
  <si>
    <t>Giedrius</t>
  </si>
  <si>
    <t>Rupeika</t>
  </si>
  <si>
    <t>1992-09-10</t>
  </si>
  <si>
    <t>Vilnius,Šakiai</t>
  </si>
  <si>
    <t>D.Skirmantienė, A.Ulinskas</t>
  </si>
  <si>
    <t>Bendoraitis</t>
  </si>
  <si>
    <t>1992-06-12</t>
  </si>
  <si>
    <t>A.Skujytė,E.Karaškienė,V.Giedraitis</t>
  </si>
  <si>
    <t>Svajūnas</t>
  </si>
  <si>
    <t>Abromas</t>
  </si>
  <si>
    <t>D.Januševičius,V.Giedraitis</t>
  </si>
  <si>
    <t>Daškevičius</t>
  </si>
  <si>
    <t>Ramūnas</t>
  </si>
  <si>
    <t>Kučinskas</t>
  </si>
  <si>
    <t>1993-12-06</t>
  </si>
  <si>
    <t>Gaudutis</t>
  </si>
  <si>
    <t>1992-07-11</t>
  </si>
  <si>
    <t>Ugnius</t>
  </si>
  <si>
    <t>Savickas</t>
  </si>
  <si>
    <t>1992-01-22</t>
  </si>
  <si>
    <t>Leskauskas</t>
  </si>
  <si>
    <t>1996-09-07</t>
  </si>
  <si>
    <t>Linas</t>
  </si>
  <si>
    <t>Ragauskas</t>
  </si>
  <si>
    <t>D.Januševičius, A.,J.Stanislovaičiai</t>
  </si>
  <si>
    <t>Alminauskas</t>
  </si>
  <si>
    <t>Edgaras</t>
  </si>
  <si>
    <t>Jurkūnas</t>
  </si>
  <si>
    <t>1989-04-30</t>
  </si>
  <si>
    <t>A.Baužytė</t>
  </si>
  <si>
    <t>Deimantas</t>
  </si>
  <si>
    <t>Špučys</t>
  </si>
  <si>
    <t>1991-04-19</t>
  </si>
  <si>
    <t>Mikėnas</t>
  </si>
  <si>
    <t>1996-10-03</t>
  </si>
  <si>
    <t>L.Juchnevičienė,A.Tolstiks</t>
  </si>
  <si>
    <t>Lisauskas</t>
  </si>
  <si>
    <t>1994-04-13</t>
  </si>
  <si>
    <t>Domantas</t>
  </si>
  <si>
    <t>Barcys</t>
  </si>
  <si>
    <t>1997-09-22</t>
  </si>
  <si>
    <t>V.Datenis</t>
  </si>
  <si>
    <t>Kostas</t>
  </si>
  <si>
    <t>Skrabulis</t>
  </si>
  <si>
    <t>1992-08-04</t>
  </si>
  <si>
    <t>D.Skirmantienė,A.Stanislovaitis</t>
  </si>
  <si>
    <t>Gabulas</t>
  </si>
  <si>
    <t>1995-01-13</t>
  </si>
  <si>
    <t xml:space="preserve"> Z.Gleveckienė</t>
  </si>
  <si>
    <t>Silkinis</t>
  </si>
  <si>
    <t>1995-06-23</t>
  </si>
  <si>
    <t>Aglinskas</t>
  </si>
  <si>
    <t>1991-07-22</t>
  </si>
  <si>
    <t>Mažvydas</t>
  </si>
  <si>
    <t>Krilis</t>
  </si>
  <si>
    <t>1996-01-24</t>
  </si>
  <si>
    <t>Julius Simas</t>
  </si>
  <si>
    <t>Simutis</t>
  </si>
  <si>
    <t>1997-06-09</t>
  </si>
  <si>
    <t>Žalga</t>
  </si>
  <si>
    <t>1993-03-24</t>
  </si>
  <si>
    <t>Ščerbakovas</t>
  </si>
  <si>
    <t>1995-05-29</t>
  </si>
  <si>
    <t>J. Tribienė</t>
  </si>
  <si>
    <t>Karpuška</t>
  </si>
  <si>
    <t>1993-03-10</t>
  </si>
  <si>
    <t>Laurinaitis</t>
  </si>
  <si>
    <t>1994-04-25</t>
  </si>
  <si>
    <t>Zimkevičius</t>
  </si>
  <si>
    <t>1990-01-11</t>
  </si>
  <si>
    <t>R.Vasiliauskas</t>
  </si>
  <si>
    <t>Žaromskis</t>
  </si>
  <si>
    <t>1991-10-17</t>
  </si>
  <si>
    <t>V.Streckis</t>
  </si>
  <si>
    <t>Laurynas</t>
  </si>
  <si>
    <t>Gendvilas</t>
  </si>
  <si>
    <t>1992-12-15</t>
  </si>
  <si>
    <t xml:space="preserve">J.Martinkus </t>
  </si>
  <si>
    <t>Kubilius</t>
  </si>
  <si>
    <t>1992-11-07</t>
  </si>
  <si>
    <t>A.,J. Stanislovaičiai,V.Datenis</t>
  </si>
  <si>
    <t>Sasnauskas</t>
  </si>
  <si>
    <t>1996-05-19</t>
  </si>
  <si>
    <t>Astafjevas</t>
  </si>
  <si>
    <t>1994-05-30</t>
  </si>
  <si>
    <t>Šeštokas</t>
  </si>
  <si>
    <t>1996-04-18</t>
  </si>
  <si>
    <t>Vasiliauskas</t>
  </si>
  <si>
    <t>1994-06-08</t>
  </si>
  <si>
    <t>Elvinas</t>
  </si>
  <si>
    <t>Poliakovas</t>
  </si>
  <si>
    <t>Jasionis</t>
  </si>
  <si>
    <t>1995-11-07</t>
  </si>
  <si>
    <t>Rainys</t>
  </si>
  <si>
    <t>1993-07-30</t>
  </si>
  <si>
    <t>Baniulis</t>
  </si>
  <si>
    <t>1995-06-18</t>
  </si>
  <si>
    <t>Vitalijus</t>
  </si>
  <si>
    <t>Filatovas</t>
  </si>
  <si>
    <t>1997-01-12</t>
  </si>
  <si>
    <t>Petkevičius</t>
  </si>
  <si>
    <t>1997-02-13</t>
  </si>
  <si>
    <t>bėgimas iš 10</t>
  </si>
  <si>
    <t xml:space="preserve">          Egidijus</t>
  </si>
  <si>
    <t>1987-09-01</t>
  </si>
  <si>
    <t>Aistis</t>
  </si>
  <si>
    <t>1996-09-03</t>
  </si>
  <si>
    <t>Skirmantas</t>
  </si>
  <si>
    <t>Sinkevičius</t>
  </si>
  <si>
    <t>1995-05-06</t>
  </si>
  <si>
    <t>Kristjonas</t>
  </si>
  <si>
    <t>Marcinkus</t>
  </si>
  <si>
    <t>1996-06-27</t>
  </si>
  <si>
    <t>Stadalius</t>
  </si>
  <si>
    <t>1v</t>
  </si>
  <si>
    <t>2v</t>
  </si>
  <si>
    <t>LIETUVOS LENGVOSIOS ATLETIKOS FEDERACIJOS ATVIROS TAURĖS VARŽYBOS</t>
  </si>
  <si>
    <t>LIETUVOS LAF SPORTO KLUBŲ ŽIEMOS TAURĖS VARŽYBOS</t>
  </si>
  <si>
    <t>2013 m. sausio 26 d.</t>
  </si>
  <si>
    <t>KOMANDINIAI  REZULTATAI</t>
  </si>
  <si>
    <t>1 sporto klubų grupė</t>
  </si>
  <si>
    <t>SK "COSMA" 1</t>
  </si>
  <si>
    <t>tšk.</t>
  </si>
  <si>
    <t>SK "COSMA" 2</t>
  </si>
  <si>
    <t>Klaipėdos lengvosios atletikos SK "NIKĖ" 1</t>
  </si>
  <si>
    <t>LKKA SK "ATLETAS" 1</t>
  </si>
  <si>
    <t>Vilniaus m. šuolininkų klubas "ŠUOLIS" 1</t>
  </si>
  <si>
    <t>Vilniaus bėgimo klubas "VILNIAUS BALTAI"</t>
  </si>
  <si>
    <t>Šiaulių lengvosios atletikos klubas "PIRAMIDĖ"</t>
  </si>
  <si>
    <t>Panevėžio m. bėgimo klubas "SPORTO PASAULIS"</t>
  </si>
  <si>
    <t>Lengvosios atletikos SK "MIDLONGAS"</t>
  </si>
  <si>
    <t>Lengvosios atletikos klubas "BERŽYNO ŽIOGELIS"</t>
  </si>
  <si>
    <t>Švenčionėlių SK "AITVARAS" 1</t>
  </si>
  <si>
    <t>Šiaulių lengvosios atletikos asociacija "DINAMITAS"</t>
  </si>
  <si>
    <t>Klaipėdos lengvosios atletikos SK "NIKĖ" 2</t>
  </si>
  <si>
    <t>Vilniaus m. šuolininkų klubas "ŠUOLIS" 2</t>
  </si>
  <si>
    <t>Lengvosios atletikos metikų klubas "HERAKLIDAS"</t>
  </si>
  <si>
    <t>Šiaulių m. bėgimo klubas "STADIJA"</t>
  </si>
  <si>
    <t>Švenčionėlių SK "AITVARAS" 2</t>
  </si>
  <si>
    <t>Pasvalio lengvosios atletikos SK "LĖVUO"</t>
  </si>
  <si>
    <t>19</t>
  </si>
  <si>
    <t>SK "COSMA" 3</t>
  </si>
  <si>
    <t>20</t>
  </si>
  <si>
    <t>Klaipėdos lengvosios atletikos SK "NIKĖ" 3</t>
  </si>
  <si>
    <t>LKKA SK "ATLETAS" 2</t>
  </si>
  <si>
    <t>2 sporto klubų grupė</t>
  </si>
  <si>
    <t>Marijampolės lengvosios atletikos SK</t>
  </si>
  <si>
    <t>VŠĮ "Kauno maratonas"</t>
  </si>
  <si>
    <t>Lengvosios atletikos SK "SAULĖ"</t>
  </si>
  <si>
    <t>Klubas "START YOU"</t>
  </si>
  <si>
    <t>Panevėžio m. SK "EL-EKO-SPORT"</t>
  </si>
  <si>
    <t>Ėjimo klubas "VĖJAS"</t>
  </si>
  <si>
    <t>Vilkaviškio m. lengvosios atletikos SK</t>
  </si>
  <si>
    <t>Alytaus lengvosios atletikos klubas 2</t>
  </si>
  <si>
    <t>Panevėžio lengvosios atletikos klubas "ŽVAIGŽDĖ"</t>
  </si>
  <si>
    <t>- 500 tšk.</t>
  </si>
  <si>
    <t>Pasvalio lengvosios atletikos SK "SVALĖ"</t>
  </si>
  <si>
    <t>Kelmės sporto klubas "Bėgikas"</t>
  </si>
  <si>
    <t>Lengvosios atletikos metikų klubas "ATĖNŲ OLIMPAS"</t>
  </si>
  <si>
    <t>Klaipėdos m. bėgikų klubas "MARATONAS"</t>
  </si>
  <si>
    <t>Palangos lengvosios atletikos klubas</t>
  </si>
  <si>
    <t>Kauno SK "TITANAS"</t>
  </si>
  <si>
    <t>Alytaus lengvosios atletikos klubas 1</t>
  </si>
  <si>
    <t>Alytaus lengvosios atletikos klubas 3</t>
  </si>
  <si>
    <t>Utenos lengvosios atletikos klubas</t>
  </si>
  <si>
    <t>1 miestų grupė</t>
  </si>
  <si>
    <t>32379</t>
  </si>
  <si>
    <t>32096</t>
  </si>
  <si>
    <t>2 miestų grupė</t>
  </si>
  <si>
    <t>16273</t>
  </si>
  <si>
    <t>15693</t>
  </si>
  <si>
    <t>Panevėžys</t>
  </si>
  <si>
    <t>10534</t>
  </si>
  <si>
    <t>5617</t>
  </si>
  <si>
    <t>Rajonų grupė</t>
  </si>
  <si>
    <t>Kėdainiai</t>
  </si>
  <si>
    <t xml:space="preserve">Tauragė </t>
  </si>
  <si>
    <t>Pakruojis</t>
  </si>
  <si>
    <t>Klaipėdos m. SK "ĄŽUOLAS"</t>
  </si>
  <si>
    <t>1988-10-31</t>
  </si>
</sst>
</file>

<file path=xl/styles.xml><?xml version="1.0" encoding="utf-8"?>
<styleSheet xmlns="http://schemas.openxmlformats.org/spreadsheetml/2006/main">
  <numFmts count="5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m:ss.0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0.0"/>
    <numFmt numFmtId="187" formatCode="mm:ss.00"/>
    <numFmt numFmtId="188" formatCode="yyyy/mm/dd;@"/>
    <numFmt numFmtId="189" formatCode="0.000"/>
    <numFmt numFmtId="190" formatCode="0.0000"/>
    <numFmt numFmtId="191" formatCode="0.0000000"/>
    <numFmt numFmtId="192" formatCode="0.000000"/>
    <numFmt numFmtId="193" formatCode="0.00000"/>
    <numFmt numFmtId="194" formatCode="[$-409]dddd\,\ mmmm\ dd\,\ yyyy"/>
    <numFmt numFmtId="195" formatCode="[$-409]h:mm:ss\ AM/PM"/>
    <numFmt numFmtId="196" formatCode="0.00;[Red]0.00"/>
    <numFmt numFmtId="197" formatCode="0.00_ ;\-0.00\ "/>
    <numFmt numFmtId="198" formatCode="mmm/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yy/mm/dd"/>
    <numFmt numFmtId="203" formatCode="[$€-2]\ #,##0.00_);[Red]\([$€-2]\ #,##0.00\)"/>
    <numFmt numFmtId="204" formatCode="[$-F400]h:mm:ss\ AM/PM"/>
    <numFmt numFmtId="205" formatCode="ss.00"/>
    <numFmt numFmtId="206" formatCode="[$-FC19]d\ mmmm\ yyyy\ &quot;г.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7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4" applyNumberFormat="0" applyAlignment="0" applyProtection="0"/>
    <xf numFmtId="0" fontId="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20" borderId="6" applyNumberFormat="0" applyAlignment="0" applyProtection="0"/>
    <xf numFmtId="0" fontId="13" fillId="7" borderId="4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23" borderId="8" applyNumberFormat="0" applyFont="0" applyAlignment="0" applyProtection="0"/>
    <xf numFmtId="0" fontId="16" fillId="20" borderId="6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3" borderId="8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0" borderId="4" applyNumberFormat="0" applyAlignment="0" applyProtection="0"/>
    <xf numFmtId="0" fontId="18" fillId="0" borderId="9" applyNumberFormat="0" applyFill="0" applyAlignment="0" applyProtection="0"/>
    <xf numFmtId="0" fontId="14" fillId="0" borderId="7" applyNumberFormat="0" applyFill="0" applyAlignment="0" applyProtection="0"/>
    <xf numFmtId="0" fontId="6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49" fontId="21" fillId="0" borderId="0" xfId="86" applyNumberFormat="1" applyFont="1" applyBorder="1">
      <alignment/>
      <protection/>
    </xf>
    <xf numFmtId="49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49" fontId="21" fillId="0" borderId="0" xfId="87" applyNumberFormat="1" applyFont="1" applyBorder="1">
      <alignment/>
      <protection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3" fillId="0" borderId="0" xfId="88" applyNumberFormat="1" applyFont="1" applyBorder="1" applyAlignment="1">
      <alignment horizontal="center"/>
      <protection/>
    </xf>
    <xf numFmtId="0" fontId="23" fillId="0" borderId="0" xfId="88" applyNumberFormat="1" applyFont="1" applyBorder="1" applyAlignment="1">
      <alignment horizontal="center"/>
      <protection/>
    </xf>
    <xf numFmtId="1" fontId="23" fillId="0" borderId="0" xfId="88" applyNumberFormat="1" applyFont="1" applyFill="1" applyBorder="1" applyAlignment="1">
      <alignment horizontal="center"/>
      <protection/>
    </xf>
    <xf numFmtId="49" fontId="23" fillId="0" borderId="0" xfId="88" applyNumberFormat="1" applyFont="1" applyFill="1" applyBorder="1" applyAlignment="1">
      <alignment horizontal="center"/>
      <protection/>
    </xf>
    <xf numFmtId="49" fontId="22" fillId="0" borderId="0" xfId="88" applyNumberFormat="1" applyFont="1" applyFill="1" applyBorder="1">
      <alignment/>
      <protection/>
    </xf>
    <xf numFmtId="49" fontId="26" fillId="0" borderId="0" xfId="88" applyNumberFormat="1" applyFont="1" applyFill="1" applyBorder="1">
      <alignment/>
      <protection/>
    </xf>
    <xf numFmtId="49" fontId="26" fillId="0" borderId="0" xfId="88" applyNumberFormat="1" applyFont="1" applyFill="1" applyBorder="1" applyAlignment="1">
      <alignment horizontal="center"/>
      <protection/>
    </xf>
    <xf numFmtId="49" fontId="0" fillId="0" borderId="0" xfId="88" applyNumberFormat="1" applyFont="1" applyBorder="1">
      <alignment/>
      <protection/>
    </xf>
    <xf numFmtId="49" fontId="27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center"/>
    </xf>
    <xf numFmtId="49" fontId="23" fillId="0" borderId="10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left"/>
    </xf>
    <xf numFmtId="1" fontId="22" fillId="0" borderId="13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right"/>
    </xf>
    <xf numFmtId="0" fontId="28" fillId="0" borderId="16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2" fontId="23" fillId="0" borderId="14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/>
    </xf>
    <xf numFmtId="49" fontId="22" fillId="0" borderId="0" xfId="0" applyNumberFormat="1" applyFont="1" applyBorder="1" applyAlignment="1">
      <alignment/>
    </xf>
    <xf numFmtId="49" fontId="29" fillId="0" borderId="14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0" fontId="20" fillId="0" borderId="0" xfId="88" applyNumberFormat="1" applyFont="1" applyBorder="1">
      <alignment/>
      <protection/>
    </xf>
    <xf numFmtId="0" fontId="21" fillId="0" borderId="0" xfId="87" applyNumberFormat="1" applyFont="1" applyBorder="1">
      <alignment/>
      <protection/>
    </xf>
    <xf numFmtId="2" fontId="22" fillId="0" borderId="14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0" fillId="0" borderId="0" xfId="88" applyNumberFormat="1" applyFont="1" applyFill="1" applyBorder="1">
      <alignment/>
      <protection/>
    </xf>
    <xf numFmtId="49" fontId="20" fillId="0" borderId="0" xfId="88" applyNumberFormat="1" applyFont="1" applyFill="1" applyBorder="1" applyAlignment="1">
      <alignment horizontal="center"/>
      <protection/>
    </xf>
    <xf numFmtId="49" fontId="21" fillId="0" borderId="0" xfId="88" applyNumberFormat="1" applyFont="1" applyFill="1" applyBorder="1" applyAlignment="1">
      <alignment horizontal="center"/>
      <protection/>
    </xf>
    <xf numFmtId="0" fontId="21" fillId="0" borderId="0" xfId="88" applyNumberFormat="1" applyFont="1" applyFill="1" applyBorder="1" applyAlignment="1">
      <alignment horizontal="center"/>
      <protection/>
    </xf>
    <xf numFmtId="1" fontId="21" fillId="0" borderId="0" xfId="88" applyNumberFormat="1" applyFont="1" applyFill="1" applyBorder="1" applyAlignment="1">
      <alignment horizontal="center"/>
      <protection/>
    </xf>
    <xf numFmtId="49" fontId="21" fillId="0" borderId="0" xfId="88" applyNumberFormat="1" applyFont="1" applyFill="1" applyBorder="1">
      <alignment/>
      <protection/>
    </xf>
    <xf numFmtId="49" fontId="31" fillId="0" borderId="0" xfId="88" applyNumberFormat="1" applyFont="1" applyFill="1" applyBorder="1">
      <alignment/>
      <protection/>
    </xf>
    <xf numFmtId="49" fontId="0" fillId="0" borderId="0" xfId="88" applyNumberFormat="1" applyFill="1" applyBorder="1">
      <alignment/>
      <protection/>
    </xf>
    <xf numFmtId="49" fontId="0" fillId="0" borderId="0" xfId="88" applyNumberFormat="1" applyFont="1" applyFill="1" applyBorder="1">
      <alignment/>
      <protection/>
    </xf>
    <xf numFmtId="0" fontId="21" fillId="0" borderId="0" xfId="87" applyNumberFormat="1" applyFont="1" applyFill="1" applyBorder="1">
      <alignment/>
      <protection/>
    </xf>
    <xf numFmtId="49" fontId="21" fillId="0" borderId="0" xfId="87" applyNumberFormat="1" applyFont="1" applyFill="1" applyBorder="1" applyAlignment="1">
      <alignment horizontal="center"/>
      <protection/>
    </xf>
    <xf numFmtId="0" fontId="23" fillId="0" borderId="0" xfId="88" applyNumberFormat="1" applyFont="1" applyFill="1" applyBorder="1">
      <alignment/>
      <protection/>
    </xf>
    <xf numFmtId="0" fontId="23" fillId="0" borderId="0" xfId="88" applyNumberFormat="1" applyFont="1" applyFill="1" applyBorder="1" applyAlignment="1">
      <alignment horizontal="center"/>
      <protection/>
    </xf>
    <xf numFmtId="0" fontId="24" fillId="0" borderId="0" xfId="88" applyNumberFormat="1" applyFont="1" applyFill="1" applyBorder="1">
      <alignment/>
      <protection/>
    </xf>
    <xf numFmtId="49" fontId="24" fillId="0" borderId="0" xfId="88" applyNumberFormat="1" applyFont="1" applyFill="1" applyBorder="1" applyAlignment="1">
      <alignment horizontal="center"/>
      <protection/>
    </xf>
    <xf numFmtId="0" fontId="27" fillId="0" borderId="0" xfId="88" applyNumberFormat="1" applyFont="1" applyFill="1" applyBorder="1" applyAlignment="1">
      <alignment horizontal="left"/>
      <protection/>
    </xf>
    <xf numFmtId="49" fontId="24" fillId="0" borderId="0" xfId="88" applyNumberFormat="1" applyFont="1" applyFill="1" applyBorder="1">
      <alignment/>
      <protection/>
    </xf>
    <xf numFmtId="49" fontId="25" fillId="0" borderId="0" xfId="88" applyNumberFormat="1" applyFont="1" applyFill="1" applyBorder="1">
      <alignment/>
      <protection/>
    </xf>
    <xf numFmtId="49" fontId="25" fillId="0" borderId="0" xfId="88" applyNumberFormat="1" applyFont="1" applyFill="1" applyBorder="1" applyAlignment="1">
      <alignment horizontal="center"/>
      <protection/>
    </xf>
    <xf numFmtId="49" fontId="22" fillId="0" borderId="0" xfId="88" applyNumberFormat="1" applyFont="1" applyFill="1" applyBorder="1" applyAlignment="1">
      <alignment horizontal="right"/>
      <protection/>
    </xf>
    <xf numFmtId="49" fontId="22" fillId="0" borderId="0" xfId="88" applyNumberFormat="1" applyFont="1" applyFill="1" applyBorder="1" applyAlignment="1">
      <alignment horizontal="left"/>
      <protection/>
    </xf>
    <xf numFmtId="49" fontId="22" fillId="0" borderId="17" xfId="88" applyNumberFormat="1" applyFont="1" applyFill="1" applyBorder="1" applyAlignment="1">
      <alignment horizontal="center"/>
      <protection/>
    </xf>
    <xf numFmtId="49" fontId="22" fillId="0" borderId="18" xfId="88" applyNumberFormat="1" applyFont="1" applyFill="1" applyBorder="1" applyAlignment="1">
      <alignment horizontal="center"/>
      <protection/>
    </xf>
    <xf numFmtId="49" fontId="22" fillId="0" borderId="18" xfId="88" applyNumberFormat="1" applyFont="1" applyFill="1" applyBorder="1" applyAlignment="1">
      <alignment horizontal="right"/>
      <protection/>
    </xf>
    <xf numFmtId="49" fontId="22" fillId="0" borderId="19" xfId="88" applyNumberFormat="1" applyFont="1" applyFill="1" applyBorder="1" applyAlignment="1">
      <alignment horizontal="left"/>
      <protection/>
    </xf>
    <xf numFmtId="49" fontId="22" fillId="0" borderId="19" xfId="88" applyNumberFormat="1" applyFont="1" applyFill="1" applyBorder="1" applyAlignment="1">
      <alignment horizontal="center"/>
      <protection/>
    </xf>
    <xf numFmtId="0" fontId="22" fillId="0" borderId="13" xfId="88" applyNumberFormat="1" applyFont="1" applyFill="1" applyBorder="1" applyAlignment="1">
      <alignment horizontal="left"/>
      <protection/>
    </xf>
    <xf numFmtId="0" fontId="22" fillId="0" borderId="13" xfId="87" applyNumberFormat="1" applyFont="1" applyFill="1" applyBorder="1" applyAlignment="1">
      <alignment horizontal="left"/>
      <protection/>
    </xf>
    <xf numFmtId="1" fontId="22" fillId="0" borderId="13" xfId="88" applyNumberFormat="1" applyFont="1" applyFill="1" applyBorder="1" applyAlignment="1">
      <alignment horizontal="center"/>
      <protection/>
    </xf>
    <xf numFmtId="49" fontId="22" fillId="0" borderId="13" xfId="88" applyNumberFormat="1" applyFont="1" applyFill="1" applyBorder="1" applyAlignment="1">
      <alignment horizontal="center"/>
      <protection/>
    </xf>
    <xf numFmtId="49" fontId="22" fillId="0" borderId="13" xfId="87" applyNumberFormat="1" applyFont="1" applyFill="1" applyBorder="1" applyAlignment="1">
      <alignment horizontal="center"/>
      <protection/>
    </xf>
    <xf numFmtId="49" fontId="22" fillId="0" borderId="13" xfId="88" applyNumberFormat="1" applyFont="1" applyFill="1" applyBorder="1" applyAlignment="1">
      <alignment horizontal="left"/>
      <protection/>
    </xf>
    <xf numFmtId="49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left"/>
    </xf>
    <xf numFmtId="49" fontId="32" fillId="0" borderId="14" xfId="0" applyNumberFormat="1" applyFont="1" applyFill="1" applyBorder="1" applyAlignment="1">
      <alignment horizontal="left"/>
    </xf>
    <xf numFmtId="0" fontId="32" fillId="0" borderId="14" xfId="0" applyFont="1" applyFill="1" applyBorder="1" applyAlignment="1">
      <alignment horizontal="left"/>
    </xf>
    <xf numFmtId="0" fontId="32" fillId="0" borderId="14" xfId="0" applyNumberFormat="1" applyFont="1" applyFill="1" applyBorder="1" applyAlignment="1">
      <alignment horizontal="left"/>
    </xf>
    <xf numFmtId="1" fontId="32" fillId="0" borderId="14" xfId="0" applyNumberFormat="1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189" fontId="2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29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81" fontId="32" fillId="0" borderId="14" xfId="0" applyNumberFormat="1" applyFont="1" applyFill="1" applyBorder="1" applyAlignment="1">
      <alignment horizontal="left"/>
    </xf>
    <xf numFmtId="181" fontId="23" fillId="0" borderId="0" xfId="88" applyNumberFormat="1" applyFont="1" applyFill="1" applyBorder="1" applyAlignment="1">
      <alignment horizontal="center"/>
      <protection/>
    </xf>
    <xf numFmtId="181" fontId="22" fillId="0" borderId="0" xfId="88" applyNumberFormat="1" applyFont="1" applyFill="1" applyBorder="1" applyAlignment="1">
      <alignment horizontal="left"/>
      <protection/>
    </xf>
    <xf numFmtId="181" fontId="22" fillId="0" borderId="19" xfId="88" applyNumberFormat="1" applyFont="1" applyFill="1" applyBorder="1" applyAlignment="1">
      <alignment horizontal="center"/>
      <protection/>
    </xf>
    <xf numFmtId="0" fontId="33" fillId="0" borderId="14" xfId="0" applyFont="1" applyFill="1" applyBorder="1" applyAlignment="1">
      <alignment horizontal="left"/>
    </xf>
    <xf numFmtId="49" fontId="23" fillId="0" borderId="0" xfId="88" applyNumberFormat="1" applyFont="1" applyFill="1" applyBorder="1">
      <alignment/>
      <protection/>
    </xf>
    <xf numFmtId="49" fontId="23" fillId="0" borderId="0" xfId="88" applyNumberFormat="1" applyFont="1" applyFill="1" applyBorder="1" applyAlignment="1">
      <alignment horizontal="left"/>
      <protection/>
    </xf>
    <xf numFmtId="49" fontId="0" fillId="0" borderId="0" xfId="88" applyNumberFormat="1" applyFill="1" applyBorder="1" applyAlignment="1">
      <alignment horizontal="center"/>
      <protection/>
    </xf>
    <xf numFmtId="0" fontId="22" fillId="0" borderId="14" xfId="0" applyNumberFormat="1" applyFont="1" applyFill="1" applyBorder="1" applyAlignment="1">
      <alignment horizontal="center"/>
    </xf>
    <xf numFmtId="0" fontId="25" fillId="0" borderId="0" xfId="88" applyNumberFormat="1" applyFont="1" applyFill="1" applyBorder="1">
      <alignment/>
      <protection/>
    </xf>
    <xf numFmtId="0" fontId="22" fillId="0" borderId="17" xfId="88" applyNumberFormat="1" applyFont="1" applyFill="1" applyBorder="1" applyAlignment="1">
      <alignment horizontal="center"/>
      <protection/>
    </xf>
    <xf numFmtId="49" fontId="22" fillId="0" borderId="10" xfId="88" applyNumberFormat="1" applyFont="1" applyFill="1" applyBorder="1" applyAlignment="1">
      <alignment horizontal="center"/>
      <protection/>
    </xf>
    <xf numFmtId="49" fontId="22" fillId="0" borderId="10" xfId="88" applyNumberFormat="1" applyFont="1" applyFill="1" applyBorder="1" applyAlignment="1">
      <alignment horizontal="right"/>
      <protection/>
    </xf>
    <xf numFmtId="49" fontId="22" fillId="0" borderId="12" xfId="88" applyNumberFormat="1" applyFont="1" applyFill="1" applyBorder="1" applyAlignment="1">
      <alignment horizontal="left"/>
      <protection/>
    </xf>
    <xf numFmtId="49" fontId="22" fillId="0" borderId="12" xfId="88" applyNumberFormat="1" applyFont="1" applyFill="1" applyBorder="1" applyAlignment="1">
      <alignment horizontal="center"/>
      <protection/>
    </xf>
    <xf numFmtId="0" fontId="22" fillId="0" borderId="17" xfId="88" applyNumberFormat="1" applyFont="1" applyFill="1" applyBorder="1" applyAlignment="1">
      <alignment horizontal="left"/>
      <protection/>
    </xf>
    <xf numFmtId="0" fontId="22" fillId="0" borderId="17" xfId="87" applyNumberFormat="1" applyFont="1" applyFill="1" applyBorder="1" applyAlignment="1">
      <alignment horizontal="left"/>
      <protection/>
    </xf>
    <xf numFmtId="1" fontId="22" fillId="0" borderId="17" xfId="88" applyNumberFormat="1" applyFont="1" applyFill="1" applyBorder="1" applyAlignment="1">
      <alignment horizontal="center"/>
      <protection/>
    </xf>
    <xf numFmtId="49" fontId="22" fillId="0" borderId="17" xfId="87" applyNumberFormat="1" applyFont="1" applyFill="1" applyBorder="1" applyAlignment="1">
      <alignment horizontal="center"/>
      <protection/>
    </xf>
    <xf numFmtId="49" fontId="22" fillId="0" borderId="17" xfId="88" applyNumberFormat="1" applyFont="1" applyFill="1" applyBorder="1" applyAlignment="1">
      <alignment horizontal="left"/>
      <protection/>
    </xf>
    <xf numFmtId="2" fontId="28" fillId="0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2" fontId="22" fillId="0" borderId="17" xfId="0" applyNumberFormat="1" applyFont="1" applyFill="1" applyBorder="1" applyAlignment="1">
      <alignment horizontal="center"/>
    </xf>
    <xf numFmtId="49" fontId="26" fillId="0" borderId="0" xfId="88" applyNumberFormat="1" applyFont="1" applyBorder="1" applyAlignment="1">
      <alignment horizontal="center"/>
      <protection/>
    </xf>
    <xf numFmtId="49" fontId="22" fillId="0" borderId="13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181" fontId="29" fillId="0" borderId="14" xfId="0" applyNumberFormat="1" applyFont="1" applyBorder="1" applyAlignment="1">
      <alignment horizontal="left"/>
    </xf>
    <xf numFmtId="1" fontId="22" fillId="0" borderId="14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2" fillId="0" borderId="17" xfId="0" applyNumberFormat="1" applyFont="1" applyBorder="1" applyAlignment="1">
      <alignment horizontal="left"/>
    </xf>
    <xf numFmtId="49" fontId="27" fillId="0" borderId="0" xfId="88" applyNumberFormat="1" applyFont="1" applyFill="1" applyBorder="1" applyAlignment="1">
      <alignment horizontal="left"/>
      <protection/>
    </xf>
    <xf numFmtId="49" fontId="22" fillId="0" borderId="17" xfId="87" applyNumberFormat="1" applyFont="1" applyFill="1" applyBorder="1" applyAlignment="1">
      <alignment horizontal="left"/>
      <protection/>
    </xf>
    <xf numFmtId="49" fontId="23" fillId="0" borderId="14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82" fontId="28" fillId="0" borderId="14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181" fontId="3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49" fontId="21" fillId="0" borderId="0" xfId="86" applyNumberFormat="1" applyFont="1" applyFill="1" applyBorder="1">
      <alignment/>
      <protection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49" fontId="21" fillId="0" borderId="0" xfId="87" applyNumberFormat="1" applyFont="1" applyFill="1" applyBorder="1">
      <alignment/>
      <protection/>
    </xf>
    <xf numFmtId="0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right"/>
    </xf>
    <xf numFmtId="49" fontId="22" fillId="0" borderId="12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left"/>
    </xf>
    <xf numFmtId="181" fontId="29" fillId="0" borderId="14" xfId="0" applyNumberFormat="1" applyFont="1" applyFill="1" applyBorder="1" applyAlignment="1">
      <alignment horizontal="left"/>
    </xf>
    <xf numFmtId="1" fontId="23" fillId="0" borderId="14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15" xfId="0" applyNumberFormat="1" applyFont="1" applyFill="1" applyBorder="1" applyAlignment="1">
      <alignment/>
    </xf>
    <xf numFmtId="49" fontId="23" fillId="0" borderId="20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 horizontal="left"/>
    </xf>
    <xf numFmtId="49" fontId="23" fillId="0" borderId="16" xfId="0" applyNumberFormat="1" applyFont="1" applyFill="1" applyBorder="1" applyAlignment="1">
      <alignment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49" fontId="22" fillId="0" borderId="0" xfId="88" applyNumberFormat="1" applyFont="1" applyFill="1" applyBorder="1" applyAlignment="1">
      <alignment horizontal="center"/>
      <protection/>
    </xf>
    <xf numFmtId="0" fontId="23" fillId="0" borderId="14" xfId="0" applyNumberFormat="1" applyFont="1" applyFill="1" applyBorder="1" applyAlignment="1">
      <alignment horizontal="center"/>
    </xf>
    <xf numFmtId="182" fontId="28" fillId="0" borderId="14" xfId="0" applyNumberFormat="1" applyFont="1" applyFill="1" applyBorder="1" applyAlignment="1" applyProtection="1">
      <alignment horizontal="center" shrinkToFit="1"/>
      <protection/>
    </xf>
    <xf numFmtId="49" fontId="21" fillId="0" borderId="0" xfId="86" applyNumberFormat="1" applyFont="1" applyBorder="1" applyAlignment="1">
      <alignment horizontal="center"/>
      <protection/>
    </xf>
    <xf numFmtId="1" fontId="22" fillId="0" borderId="0" xfId="0" applyNumberFormat="1" applyFont="1" applyBorder="1" applyAlignment="1">
      <alignment horizontal="center"/>
    </xf>
    <xf numFmtId="49" fontId="21" fillId="0" borderId="0" xfId="87" applyNumberFormat="1" applyFont="1" applyBorder="1" applyAlignment="1">
      <alignment horizontal="center"/>
      <protection/>
    </xf>
    <xf numFmtId="1" fontId="23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" fontId="23" fillId="0" borderId="0" xfId="88" applyNumberFormat="1" applyFont="1" applyBorder="1" applyAlignment="1">
      <alignment horizontal="center"/>
      <protection/>
    </xf>
    <xf numFmtId="49" fontId="0" fillId="0" borderId="0" xfId="88" applyNumberFormat="1" applyBorder="1">
      <alignment/>
      <protection/>
    </xf>
    <xf numFmtId="49" fontId="23" fillId="0" borderId="15" xfId="0" applyNumberFormat="1" applyFont="1" applyBorder="1" applyAlignment="1">
      <alignment/>
    </xf>
    <xf numFmtId="49" fontId="23" fillId="0" borderId="20" xfId="0" applyNumberFormat="1" applyFont="1" applyBorder="1" applyAlignment="1">
      <alignment/>
    </xf>
    <xf numFmtId="49" fontId="22" fillId="0" borderId="20" xfId="0" applyNumberFormat="1" applyFont="1" applyBorder="1" applyAlignment="1">
      <alignment/>
    </xf>
    <xf numFmtId="49" fontId="23" fillId="0" borderId="24" xfId="0" applyNumberFormat="1" applyFont="1" applyBorder="1" applyAlignment="1">
      <alignment/>
    </xf>
    <xf numFmtId="49" fontId="22" fillId="0" borderId="16" xfId="0" applyNumberFormat="1" applyFont="1" applyBorder="1" applyAlignment="1">
      <alignment/>
    </xf>
    <xf numFmtId="49" fontId="22" fillId="0" borderId="17" xfId="88" applyNumberFormat="1" applyFont="1" applyBorder="1" applyAlignment="1">
      <alignment horizontal="center"/>
      <protection/>
    </xf>
    <xf numFmtId="49" fontId="22" fillId="0" borderId="10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49" fontId="23" fillId="0" borderId="0" xfId="0" applyNumberFormat="1" applyFont="1" applyAlignment="1">
      <alignment/>
    </xf>
    <xf numFmtId="49" fontId="23" fillId="0" borderId="14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1" fontId="32" fillId="0" borderId="1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left"/>
    </xf>
    <xf numFmtId="182" fontId="2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49" fontId="31" fillId="0" borderId="0" xfId="88" applyNumberFormat="1" applyFont="1" applyFill="1" applyBorder="1" applyAlignment="1">
      <alignment horizontal="center"/>
      <protection/>
    </xf>
    <xf numFmtId="182" fontId="34" fillId="0" borderId="0" xfId="0" applyNumberFormat="1" applyFont="1" applyFill="1" applyAlignment="1">
      <alignment horizontal="center"/>
    </xf>
    <xf numFmtId="49" fontId="23" fillId="0" borderId="0" xfId="88" applyNumberFormat="1" applyFont="1" applyFill="1" applyBorder="1" applyAlignment="1">
      <alignment horizontal="right"/>
      <protection/>
    </xf>
    <xf numFmtId="0" fontId="0" fillId="0" borderId="14" xfId="89" applyFill="1" applyBorder="1" applyAlignment="1">
      <alignment horizontal="center"/>
      <protection/>
    </xf>
    <xf numFmtId="0" fontId="29" fillId="0" borderId="0" xfId="0" applyFont="1" applyFill="1" applyAlignment="1">
      <alignment horizontal="center"/>
    </xf>
    <xf numFmtId="205" fontId="28" fillId="0" borderId="14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left"/>
    </xf>
    <xf numFmtId="189" fontId="29" fillId="0" borderId="0" xfId="0" applyNumberFormat="1" applyFont="1" applyFill="1" applyBorder="1" applyAlignment="1">
      <alignment horizontal="center"/>
    </xf>
    <xf numFmtId="0" fontId="0" fillId="0" borderId="0" xfId="89" applyFill="1" applyBorder="1" applyAlignment="1">
      <alignment horizontal="center"/>
      <protection/>
    </xf>
    <xf numFmtId="205" fontId="28" fillId="0" borderId="14" xfId="0" applyNumberFormat="1" applyFont="1" applyFill="1" applyBorder="1" applyAlignment="1" applyProtection="1">
      <alignment horizontal="center" shrinkToFit="1"/>
      <protection/>
    </xf>
    <xf numFmtId="181" fontId="32" fillId="0" borderId="0" xfId="0" applyNumberFormat="1" applyFont="1" applyFill="1" applyBorder="1" applyAlignment="1">
      <alignment horizontal="left"/>
    </xf>
    <xf numFmtId="205" fontId="28" fillId="0" borderId="0" xfId="0" applyNumberFormat="1" applyFont="1" applyFill="1" applyBorder="1" applyAlignment="1" applyProtection="1">
      <alignment horizontal="center" shrinkToFit="1"/>
      <protection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1" fontId="22" fillId="0" borderId="26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2" fontId="28" fillId="0" borderId="27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/>
    </xf>
    <xf numFmtId="49" fontId="22" fillId="0" borderId="0" xfId="88" applyNumberFormat="1" applyFont="1" applyBorder="1">
      <alignment/>
      <protection/>
    </xf>
    <xf numFmtId="49" fontId="26" fillId="0" borderId="0" xfId="88" applyNumberFormat="1" applyFont="1" applyBorder="1">
      <alignment/>
      <protection/>
    </xf>
    <xf numFmtId="49" fontId="22" fillId="0" borderId="20" xfId="0" applyNumberFormat="1" applyFont="1" applyBorder="1" applyAlignment="1">
      <alignment horizontal="left"/>
    </xf>
    <xf numFmtId="49" fontId="22" fillId="0" borderId="16" xfId="0" applyNumberFormat="1" applyFont="1" applyBorder="1" applyAlignment="1">
      <alignment horizontal="left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Fill="1" applyAlignment="1">
      <alignment vertical="center"/>
    </xf>
    <xf numFmtId="0" fontId="22" fillId="0" borderId="0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28" fillId="0" borderId="16" xfId="0" applyFont="1" applyBorder="1" applyAlignment="1">
      <alignment horizontal="left" vertical="center"/>
    </xf>
    <xf numFmtId="49" fontId="29" fillId="0" borderId="14" xfId="0" applyNumberFormat="1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1" fontId="22" fillId="24" borderId="26" xfId="0" applyNumberFormat="1" applyFont="1" applyFill="1" applyBorder="1" applyAlignment="1">
      <alignment horizontal="center" vertical="center"/>
    </xf>
    <xf numFmtId="2" fontId="28" fillId="0" borderId="21" xfId="0" applyNumberFormat="1" applyFont="1" applyFill="1" applyBorder="1" applyAlignment="1">
      <alignment horizontal="center" vertical="center"/>
    </xf>
    <xf numFmtId="0" fontId="22" fillId="24" borderId="27" xfId="0" applyNumberFormat="1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left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right"/>
    </xf>
    <xf numFmtId="49" fontId="32" fillId="0" borderId="14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left"/>
    </xf>
    <xf numFmtId="0" fontId="22" fillId="0" borderId="14" xfId="0" applyNumberFormat="1" applyFont="1" applyFill="1" applyBorder="1" applyAlignment="1">
      <alignment horizontal="left"/>
    </xf>
    <xf numFmtId="1" fontId="22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8" fillId="0" borderId="12" xfId="0" applyFont="1" applyBorder="1" applyAlignment="1">
      <alignment horizontal="left"/>
    </xf>
    <xf numFmtId="181" fontId="29" fillId="0" borderId="13" xfId="0" applyNumberFormat="1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2" fontId="23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right"/>
    </xf>
    <xf numFmtId="0" fontId="30" fillId="24" borderId="16" xfId="0" applyFont="1" applyFill="1" applyBorder="1" applyAlignment="1">
      <alignment horizontal="left"/>
    </xf>
    <xf numFmtId="181" fontId="32" fillId="24" borderId="14" xfId="0" applyNumberFormat="1" applyFont="1" applyFill="1" applyBorder="1" applyAlignment="1">
      <alignment horizontal="left"/>
    </xf>
    <xf numFmtId="0" fontId="32" fillId="24" borderId="14" xfId="0" applyFont="1" applyFill="1" applyBorder="1" applyAlignment="1">
      <alignment horizontal="left"/>
    </xf>
    <xf numFmtId="0" fontId="32" fillId="24" borderId="14" xfId="0" applyNumberFormat="1" applyFont="1" applyFill="1" applyBorder="1" applyAlignment="1">
      <alignment horizontal="left"/>
    </xf>
    <xf numFmtId="1" fontId="22" fillId="24" borderId="14" xfId="0" applyNumberFormat="1" applyFont="1" applyFill="1" applyBorder="1" applyAlignment="1">
      <alignment horizontal="center"/>
    </xf>
    <xf numFmtId="2" fontId="28" fillId="24" borderId="17" xfId="0" applyNumberFormat="1" applyFont="1" applyFill="1" applyBorder="1" applyAlignment="1">
      <alignment horizontal="center"/>
    </xf>
    <xf numFmtId="49" fontId="32" fillId="24" borderId="14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3" fillId="0" borderId="0" xfId="90" applyNumberFormat="1" applyFont="1" applyBorder="1" applyAlignment="1">
      <alignment horizontal="center"/>
      <protection/>
    </xf>
    <xf numFmtId="49" fontId="21" fillId="0" borderId="0" xfId="90" applyNumberFormat="1" applyFont="1" applyBorder="1" applyAlignment="1">
      <alignment horizontal="center"/>
      <protection/>
    </xf>
    <xf numFmtId="49" fontId="23" fillId="0" borderId="0" xfId="90" applyNumberFormat="1" applyFont="1" applyBorder="1">
      <alignment/>
      <protection/>
    </xf>
    <xf numFmtId="49" fontId="35" fillId="0" borderId="0" xfId="90" applyNumberFormat="1" applyFont="1" applyBorder="1" applyAlignment="1">
      <alignment horizontal="left"/>
      <protection/>
    </xf>
    <xf numFmtId="49" fontId="23" fillId="0" borderId="0" xfId="90" applyNumberFormat="1" applyFont="1" applyBorder="1" applyAlignment="1">
      <alignment horizontal="left"/>
      <protection/>
    </xf>
    <xf numFmtId="49" fontId="27" fillId="0" borderId="0" xfId="0" applyNumberFormat="1" applyFont="1" applyAlignment="1">
      <alignment/>
    </xf>
    <xf numFmtId="49" fontId="3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right"/>
    </xf>
    <xf numFmtId="49" fontId="31" fillId="0" borderId="0" xfId="0" applyNumberFormat="1" applyFont="1" applyAlignment="1">
      <alignment/>
    </xf>
    <xf numFmtId="0" fontId="37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49" fontId="37" fillId="0" borderId="0" xfId="0" applyNumberFormat="1" applyFont="1" applyAlignment="1">
      <alignment/>
    </xf>
    <xf numFmtId="49" fontId="38" fillId="0" borderId="0" xfId="90" applyNumberFormat="1" applyFont="1" applyBorder="1" applyAlignment="1">
      <alignment horizontal="center"/>
      <protection/>
    </xf>
    <xf numFmtId="49" fontId="39" fillId="0" borderId="0" xfId="90" applyNumberFormat="1" applyFont="1" applyBorder="1" applyAlignment="1">
      <alignment horizontal="center"/>
      <protection/>
    </xf>
    <xf numFmtId="0" fontId="22" fillId="0" borderId="13" xfId="0" applyNumberFormat="1" applyFont="1" applyFill="1" applyBorder="1" applyAlignment="1">
      <alignment vertical="center"/>
    </xf>
    <xf numFmtId="0" fontId="22" fillId="0" borderId="28" xfId="0" applyNumberFormat="1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right" vertical="center"/>
    </xf>
    <xf numFmtId="49" fontId="22" fillId="0" borderId="31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49" fontId="29" fillId="0" borderId="29" xfId="0" applyNumberFormat="1" applyFont="1" applyFill="1" applyBorder="1" applyAlignment="1">
      <alignment horizontal="left" vertical="center"/>
    </xf>
    <xf numFmtId="49" fontId="29" fillId="0" borderId="33" xfId="0" applyNumberFormat="1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center"/>
    </xf>
    <xf numFmtId="2" fontId="28" fillId="0" borderId="36" xfId="0" applyNumberFormat="1" applyFont="1" applyFill="1" applyBorder="1" applyAlignment="1">
      <alignment horizontal="center" vertical="center"/>
    </xf>
    <xf numFmtId="2" fontId="28" fillId="0" borderId="37" xfId="0" applyNumberFormat="1" applyFont="1" applyFill="1" applyBorder="1" applyAlignment="1">
      <alignment horizontal="center" vertical="center"/>
    </xf>
    <xf numFmtId="0" fontId="22" fillId="0" borderId="38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right" vertical="center"/>
    </xf>
    <xf numFmtId="0" fontId="22" fillId="0" borderId="40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left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right" vertical="center"/>
    </xf>
    <xf numFmtId="49" fontId="22" fillId="0" borderId="31" xfId="0" applyNumberFormat="1" applyFont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3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vertical="center"/>
    </xf>
    <xf numFmtId="0" fontId="22" fillId="0" borderId="28" xfId="0" applyNumberFormat="1" applyFont="1" applyBorder="1" applyAlignment="1">
      <alignment vertical="center"/>
    </xf>
    <xf numFmtId="0" fontId="22" fillId="0" borderId="36" xfId="0" applyNumberFormat="1" applyFont="1" applyBorder="1" applyAlignment="1">
      <alignment vertical="center"/>
    </xf>
    <xf numFmtId="0" fontId="22" fillId="0" borderId="43" xfId="0" applyNumberFormat="1" applyFont="1" applyBorder="1" applyAlignment="1">
      <alignment vertical="center"/>
    </xf>
    <xf numFmtId="49" fontId="22" fillId="0" borderId="34" xfId="0" applyNumberFormat="1" applyFont="1" applyBorder="1" applyAlignment="1">
      <alignment horizontal="left" vertical="center"/>
    </xf>
    <xf numFmtId="49" fontId="22" fillId="0" borderId="44" xfId="0" applyNumberFormat="1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1" fontId="22" fillId="24" borderId="34" xfId="0" applyNumberFormat="1" applyFont="1" applyFill="1" applyBorder="1" applyAlignment="1">
      <alignment horizontal="center" vertical="center"/>
    </xf>
    <xf numFmtId="1" fontId="22" fillId="24" borderId="44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22" fillId="0" borderId="39" xfId="0" applyFont="1" applyBorder="1" applyAlignment="1">
      <alignment horizontal="right" vertical="center"/>
    </xf>
    <xf numFmtId="0" fontId="22" fillId="0" borderId="45" xfId="0" applyFont="1" applyBorder="1" applyAlignment="1">
      <alignment horizontal="right" vertical="center"/>
    </xf>
    <xf numFmtId="0" fontId="28" fillId="0" borderId="41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2" fillId="24" borderId="36" xfId="0" applyNumberFormat="1" applyFont="1" applyFill="1" applyBorder="1" applyAlignment="1">
      <alignment horizontal="center" vertical="center"/>
    </xf>
    <xf numFmtId="0" fontId="22" fillId="24" borderId="43" xfId="0" applyNumberFormat="1" applyFont="1" applyFill="1" applyBorder="1" applyAlignment="1">
      <alignment horizontal="center" vertical="center"/>
    </xf>
    <xf numFmtId="49" fontId="29" fillId="0" borderId="29" xfId="0" applyNumberFormat="1" applyFont="1" applyBorder="1" applyAlignment="1">
      <alignment horizontal="left" vertical="center"/>
    </xf>
    <xf numFmtId="49" fontId="29" fillId="0" borderId="30" xfId="0" applyNumberFormat="1" applyFont="1" applyBorder="1" applyAlignment="1">
      <alignment horizontal="left" vertical="center"/>
    </xf>
  </cellXfs>
  <cellStyles count="95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_2000V" xfId="86"/>
    <cellStyle name="Normal_60 bbM1" xfId="87"/>
    <cellStyle name="Normal_60 M1" xfId="88"/>
    <cellStyle name="Normal_kategorijos(1)" xfId="89"/>
    <cellStyle name="Normal_LLAF taure" xfId="90"/>
    <cellStyle name="Note" xfId="91"/>
    <cellStyle name="Output" xfId="92"/>
    <cellStyle name="Paryškinimas 1" xfId="93"/>
    <cellStyle name="Paryškinimas 2" xfId="94"/>
    <cellStyle name="Paryškinimas 3" xfId="95"/>
    <cellStyle name="Paryškinimas 4" xfId="96"/>
    <cellStyle name="Paryškinimas 5" xfId="97"/>
    <cellStyle name="Paryškinimas 6" xfId="98"/>
    <cellStyle name="Pastaba" xfId="99"/>
    <cellStyle name="Pavadinimas" xfId="100"/>
    <cellStyle name="Percent" xfId="101"/>
    <cellStyle name="Skaičiavimas" xfId="102"/>
    <cellStyle name="Suma" xfId="103"/>
    <cellStyle name="Susietas langelis" xfId="104"/>
    <cellStyle name="Tikrinimo langelis" xfId="105"/>
    <cellStyle name="Title" xfId="106"/>
    <cellStyle name="Total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1</xdr:row>
      <xdr:rowOff>19050</xdr:rowOff>
    </xdr:from>
    <xdr:to>
      <xdr:col>0</xdr:col>
      <xdr:colOff>5143500</xdr:colOff>
      <xdr:row>12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85750"/>
          <a:ext cx="15621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1028700</xdr:colOff>
      <xdr:row>0</xdr:row>
      <xdr:rowOff>19050</xdr:rowOff>
    </xdr:from>
    <xdr:to>
      <xdr:col>12</xdr:col>
      <xdr:colOff>1428750</xdr:colOff>
      <xdr:row>3</xdr:row>
      <xdr:rowOff>152400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9050"/>
          <a:ext cx="400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1028700</xdr:colOff>
      <xdr:row>0</xdr:row>
      <xdr:rowOff>19050</xdr:rowOff>
    </xdr:from>
    <xdr:to>
      <xdr:col>12</xdr:col>
      <xdr:colOff>1428750</xdr:colOff>
      <xdr:row>3</xdr:row>
      <xdr:rowOff>152400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9050"/>
          <a:ext cx="400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1076325</xdr:colOff>
      <xdr:row>0</xdr:row>
      <xdr:rowOff>28575</xdr:rowOff>
    </xdr:from>
    <xdr:to>
      <xdr:col>12</xdr:col>
      <xdr:colOff>1476375</xdr:colOff>
      <xdr:row>3</xdr:row>
      <xdr:rowOff>123825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85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1076325</xdr:colOff>
      <xdr:row>0</xdr:row>
      <xdr:rowOff>28575</xdr:rowOff>
    </xdr:from>
    <xdr:to>
      <xdr:col>12</xdr:col>
      <xdr:colOff>1476375</xdr:colOff>
      <xdr:row>3</xdr:row>
      <xdr:rowOff>123825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85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0</xdr:row>
      <xdr:rowOff>76200</xdr:rowOff>
    </xdr:from>
    <xdr:to>
      <xdr:col>11</xdr:col>
      <xdr:colOff>1085850</xdr:colOff>
      <xdr:row>3</xdr:row>
      <xdr:rowOff>180975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76200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0</xdr:row>
      <xdr:rowOff>76200</xdr:rowOff>
    </xdr:from>
    <xdr:to>
      <xdr:col>11</xdr:col>
      <xdr:colOff>1085850</xdr:colOff>
      <xdr:row>3</xdr:row>
      <xdr:rowOff>180975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76200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742950</xdr:colOff>
      <xdr:row>0</xdr:row>
      <xdr:rowOff>66675</xdr:rowOff>
    </xdr:from>
    <xdr:to>
      <xdr:col>11</xdr:col>
      <xdr:colOff>1143000</xdr:colOff>
      <xdr:row>4</xdr:row>
      <xdr:rowOff>19050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667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742950</xdr:colOff>
      <xdr:row>0</xdr:row>
      <xdr:rowOff>66675</xdr:rowOff>
    </xdr:from>
    <xdr:to>
      <xdr:col>11</xdr:col>
      <xdr:colOff>1143000</xdr:colOff>
      <xdr:row>4</xdr:row>
      <xdr:rowOff>19050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667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0</xdr:row>
      <xdr:rowOff>76200</xdr:rowOff>
    </xdr:from>
    <xdr:to>
      <xdr:col>11</xdr:col>
      <xdr:colOff>942975</xdr:colOff>
      <xdr:row>4</xdr:row>
      <xdr:rowOff>28575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76200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0</xdr:row>
      <xdr:rowOff>66675</xdr:rowOff>
    </xdr:from>
    <xdr:to>
      <xdr:col>11</xdr:col>
      <xdr:colOff>1009650</xdr:colOff>
      <xdr:row>4</xdr:row>
      <xdr:rowOff>19050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6667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0</xdr:row>
      <xdr:rowOff>57150</xdr:rowOff>
    </xdr:from>
    <xdr:to>
      <xdr:col>14</xdr:col>
      <xdr:colOff>838200</xdr:colOff>
      <xdr:row>4</xdr:row>
      <xdr:rowOff>9525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15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9525</xdr:rowOff>
    </xdr:from>
    <xdr:to>
      <xdr:col>11</xdr:col>
      <xdr:colOff>771525</xdr:colOff>
      <xdr:row>3</xdr:row>
      <xdr:rowOff>161925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0</xdr:row>
      <xdr:rowOff>85725</xdr:rowOff>
    </xdr:from>
    <xdr:to>
      <xdr:col>11</xdr:col>
      <xdr:colOff>1057275</xdr:colOff>
      <xdr:row>4</xdr:row>
      <xdr:rowOff>38100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8572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752475</xdr:colOff>
      <xdr:row>0</xdr:row>
      <xdr:rowOff>76200</xdr:rowOff>
    </xdr:from>
    <xdr:to>
      <xdr:col>19</xdr:col>
      <xdr:colOff>1209675</xdr:colOff>
      <xdr:row>3</xdr:row>
      <xdr:rowOff>171450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7620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304800</xdr:colOff>
      <xdr:row>0</xdr:row>
      <xdr:rowOff>47625</xdr:rowOff>
    </xdr:from>
    <xdr:to>
      <xdr:col>19</xdr:col>
      <xdr:colOff>762000</xdr:colOff>
      <xdr:row>3</xdr:row>
      <xdr:rowOff>142875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47625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428625</xdr:colOff>
      <xdr:row>0</xdr:row>
      <xdr:rowOff>76200</xdr:rowOff>
    </xdr:from>
    <xdr:to>
      <xdr:col>18</xdr:col>
      <xdr:colOff>828675</xdr:colOff>
      <xdr:row>3</xdr:row>
      <xdr:rowOff>104775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762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0</xdr:row>
      <xdr:rowOff>76200</xdr:rowOff>
    </xdr:from>
    <xdr:to>
      <xdr:col>18</xdr:col>
      <xdr:colOff>704850</xdr:colOff>
      <xdr:row>3</xdr:row>
      <xdr:rowOff>104775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762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1085850</xdr:colOff>
      <xdr:row>0</xdr:row>
      <xdr:rowOff>47625</xdr:rowOff>
    </xdr:from>
    <xdr:to>
      <xdr:col>18</xdr:col>
      <xdr:colOff>1485900</xdr:colOff>
      <xdr:row>3</xdr:row>
      <xdr:rowOff>76200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4762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0</xdr:row>
      <xdr:rowOff>114300</xdr:rowOff>
    </xdr:from>
    <xdr:to>
      <xdr:col>17</xdr:col>
      <xdr:colOff>904875</xdr:colOff>
      <xdr:row>3</xdr:row>
      <xdr:rowOff>142875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143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428625</xdr:colOff>
      <xdr:row>0</xdr:row>
      <xdr:rowOff>95250</xdr:rowOff>
    </xdr:from>
    <xdr:to>
      <xdr:col>18</xdr:col>
      <xdr:colOff>885825</xdr:colOff>
      <xdr:row>3</xdr:row>
      <xdr:rowOff>190500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9525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666750</xdr:colOff>
      <xdr:row>0</xdr:row>
      <xdr:rowOff>123825</xdr:rowOff>
    </xdr:from>
    <xdr:to>
      <xdr:col>18</xdr:col>
      <xdr:colOff>1066800</xdr:colOff>
      <xdr:row>3</xdr:row>
      <xdr:rowOff>152400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382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704850</xdr:colOff>
      <xdr:row>0</xdr:row>
      <xdr:rowOff>57150</xdr:rowOff>
    </xdr:from>
    <xdr:to>
      <xdr:col>14</xdr:col>
      <xdr:colOff>1104900</xdr:colOff>
      <xdr:row>4</xdr:row>
      <xdr:rowOff>9525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5715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0</xdr:row>
      <xdr:rowOff>76200</xdr:rowOff>
    </xdr:from>
    <xdr:to>
      <xdr:col>14</xdr:col>
      <xdr:colOff>828675</xdr:colOff>
      <xdr:row>4</xdr:row>
      <xdr:rowOff>28575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62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0</xdr:row>
      <xdr:rowOff>76200</xdr:rowOff>
    </xdr:from>
    <xdr:to>
      <xdr:col>14</xdr:col>
      <xdr:colOff>828675</xdr:colOff>
      <xdr:row>4</xdr:row>
      <xdr:rowOff>28575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762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0</xdr:row>
      <xdr:rowOff>76200</xdr:rowOff>
    </xdr:from>
    <xdr:to>
      <xdr:col>14</xdr:col>
      <xdr:colOff>933450</xdr:colOff>
      <xdr:row>4</xdr:row>
      <xdr:rowOff>28575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76200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0</xdr:row>
      <xdr:rowOff>76200</xdr:rowOff>
    </xdr:from>
    <xdr:to>
      <xdr:col>14</xdr:col>
      <xdr:colOff>933450</xdr:colOff>
      <xdr:row>4</xdr:row>
      <xdr:rowOff>28575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76200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0</xdr:row>
      <xdr:rowOff>0</xdr:rowOff>
    </xdr:from>
    <xdr:to>
      <xdr:col>14</xdr:col>
      <xdr:colOff>923925</xdr:colOff>
      <xdr:row>3</xdr:row>
      <xdr:rowOff>152400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0</xdr:row>
      <xdr:rowOff>0</xdr:rowOff>
    </xdr:from>
    <xdr:to>
      <xdr:col>14</xdr:col>
      <xdr:colOff>923925</xdr:colOff>
      <xdr:row>3</xdr:row>
      <xdr:rowOff>152400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27"/>
  <sheetViews>
    <sheetView zoomScale="90" zoomScaleNormal="90" zoomScalePageLayoutView="0" workbookViewId="0" topLeftCell="A1">
      <selection activeCell="A23" sqref="A23"/>
    </sheetView>
  </sheetViews>
  <sheetFormatPr defaultColWidth="13.7109375" defaultRowHeight="12.75"/>
  <cols>
    <col min="1" max="1" width="131.00390625" style="294" customWidth="1"/>
    <col min="2" max="2" width="5.7109375" style="292" customWidth="1"/>
    <col min="3" max="16384" width="13.7109375" style="292" customWidth="1"/>
  </cols>
  <sheetData>
    <row r="1" s="290" customFormat="1" ht="21" customHeight="1"/>
    <row r="2" s="290" customFormat="1" ht="15"/>
    <row r="3" s="290" customFormat="1" ht="15"/>
    <row r="4" s="290" customFormat="1" ht="15"/>
    <row r="5" s="290" customFormat="1" ht="15"/>
    <row r="6" s="290" customFormat="1" ht="15"/>
    <row r="7" s="290" customFormat="1" ht="15"/>
    <row r="8" s="290" customFormat="1" ht="15"/>
    <row r="9" s="290" customFormat="1" ht="15"/>
    <row r="10" s="290" customFormat="1" ht="18.75">
      <c r="A10" s="291"/>
    </row>
    <row r="11" s="290" customFormat="1" ht="18.75">
      <c r="A11" s="291"/>
    </row>
    <row r="12" s="290" customFormat="1" ht="18.75">
      <c r="A12" s="291"/>
    </row>
    <row r="13" s="290" customFormat="1" ht="18.75">
      <c r="A13" s="291"/>
    </row>
    <row r="14" s="290" customFormat="1" ht="16.5" customHeight="1">
      <c r="A14" s="291"/>
    </row>
    <row r="15" s="290" customFormat="1" ht="18.75">
      <c r="A15" s="291"/>
    </row>
    <row r="16" ht="27" customHeight="1">
      <c r="A16" s="309" t="s">
        <v>1109</v>
      </c>
    </row>
    <row r="17" ht="9.75" customHeight="1">
      <c r="A17" s="293"/>
    </row>
    <row r="18" ht="21.75">
      <c r="A18" s="309" t="s">
        <v>1110</v>
      </c>
    </row>
    <row r="19" ht="18.75">
      <c r="A19" s="291"/>
    </row>
    <row r="20" ht="18.75">
      <c r="A20" s="291"/>
    </row>
    <row r="21" ht="20.25">
      <c r="A21" s="310" t="s">
        <v>1111</v>
      </c>
    </row>
    <row r="22" ht="20.25">
      <c r="A22" s="310" t="s">
        <v>53</v>
      </c>
    </row>
    <row r="23" ht="18.75">
      <c r="A23" s="291"/>
    </row>
    <row r="24" ht="14.25" customHeight="1">
      <c r="A24" s="291"/>
    </row>
    <row r="25" ht="18.75">
      <c r="A25" s="291"/>
    </row>
    <row r="26" ht="18.75">
      <c r="A26" s="291"/>
    </row>
    <row r="27" ht="18.75">
      <c r="A27" s="291"/>
    </row>
  </sheetData>
  <sheetProtection/>
  <printOptions horizontalCentered="1"/>
  <pageMargins left="0.35433070866141736" right="0.35433070866141736" top="0.7874015748031497" bottom="0.984251968503937" header="0.5118110236220472" footer="0.5118110236220472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P51"/>
  <sheetViews>
    <sheetView zoomScalePageLayoutView="0" workbookViewId="0" topLeftCell="A1">
      <selection activeCell="A2" sqref="A2"/>
    </sheetView>
  </sheetViews>
  <sheetFormatPr defaultColWidth="12.140625" defaultRowHeight="12.75"/>
  <cols>
    <col min="1" max="1" width="4.7109375" style="70" customWidth="1"/>
    <col min="2" max="2" width="4.140625" style="21" hidden="1" customWidth="1"/>
    <col min="3" max="3" width="13.00390625" style="110" customWidth="1"/>
    <col min="4" max="4" width="22.140625" style="110" customWidth="1"/>
    <col min="5" max="5" width="10.421875" style="21" customWidth="1"/>
    <col min="6" max="6" width="15.57421875" style="70" customWidth="1"/>
    <col min="7" max="7" width="9.28125" style="70" customWidth="1"/>
    <col min="8" max="8" width="15.00390625" style="70" customWidth="1"/>
    <col min="9" max="9" width="5.57421875" style="20" customWidth="1"/>
    <col min="10" max="10" width="8.57421875" style="21" customWidth="1"/>
    <col min="11" max="11" width="4.8515625" style="21" bestFit="1" customWidth="1"/>
    <col min="12" max="12" width="5.421875" style="21" customWidth="1"/>
    <col min="13" max="13" width="22.28125" style="22" customWidth="1"/>
    <col min="14" max="14" width="8.421875" style="65" hidden="1" customWidth="1"/>
    <col min="15" max="15" width="6.8515625" style="218" hidden="1" customWidth="1"/>
    <col min="16" max="16" width="23.57421875" style="66" hidden="1" customWidth="1"/>
    <col min="17" max="17" width="15.57421875" style="66" customWidth="1"/>
    <col min="18" max="18" width="13.00390625" style="66" customWidth="1"/>
    <col min="19" max="19" width="50.28125" style="67" customWidth="1"/>
    <col min="20" max="16384" width="12.140625" style="66" customWidth="1"/>
  </cols>
  <sheetData>
    <row r="1" spans="1:16" ht="18" customHeight="1">
      <c r="A1" s="59" t="s">
        <v>220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4"/>
      <c r="P1" s="24"/>
    </row>
    <row r="2" spans="1:16" ht="1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4"/>
      <c r="P2" s="24"/>
    </row>
    <row r="3" spans="3:16" ht="3.75" customHeight="1">
      <c r="C3" s="21"/>
      <c r="D3" s="21"/>
      <c r="E3" s="219">
        <v>1.1574074074074073E-05</v>
      </c>
      <c r="F3" s="71"/>
      <c r="G3" s="71"/>
      <c r="H3" s="71"/>
      <c r="P3" s="24"/>
    </row>
    <row r="4" spans="1:16" ht="15.75" customHeight="1">
      <c r="A4" s="72" t="s">
        <v>709</v>
      </c>
      <c r="B4" s="73"/>
      <c r="C4" s="21"/>
      <c r="D4" s="21"/>
      <c r="F4" s="74"/>
      <c r="G4" s="71"/>
      <c r="H4" s="71"/>
      <c r="P4" s="24"/>
    </row>
    <row r="5" spans="3:16" ht="3.75" customHeight="1">
      <c r="C5" s="21"/>
      <c r="D5" s="21"/>
      <c r="F5" s="71"/>
      <c r="G5" s="71"/>
      <c r="H5" s="71"/>
      <c r="P5" s="24"/>
    </row>
    <row r="6" spans="1:16" ht="14.25" customHeight="1">
      <c r="A6" s="113"/>
      <c r="B6" s="77"/>
      <c r="C6" s="220" t="s">
        <v>10</v>
      </c>
      <c r="D6" s="110" t="s">
        <v>710</v>
      </c>
      <c r="E6" s="110"/>
      <c r="F6" s="71"/>
      <c r="G6" s="71"/>
      <c r="H6" s="71"/>
      <c r="P6" s="24"/>
    </row>
    <row r="7" spans="1:16" ht="3" customHeight="1">
      <c r="A7" s="71"/>
      <c r="C7" s="21"/>
      <c r="D7" s="21"/>
      <c r="F7" s="71"/>
      <c r="G7" s="71"/>
      <c r="H7" s="71"/>
      <c r="P7" s="24"/>
    </row>
    <row r="8" spans="1:16" s="67" customFormat="1" ht="12.75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121" t="s">
        <v>9</v>
      </c>
      <c r="J8" s="80" t="s">
        <v>248</v>
      </c>
      <c r="K8" s="122" t="s">
        <v>65</v>
      </c>
      <c r="L8" s="80" t="s">
        <v>60</v>
      </c>
      <c r="M8" s="123" t="s">
        <v>17</v>
      </c>
      <c r="N8" s="65"/>
      <c r="O8" s="218"/>
      <c r="P8" s="24"/>
    </row>
    <row r="9" spans="1:15" s="103" customFormat="1" ht="16.5" customHeight="1">
      <c r="A9" s="185">
        <v>1</v>
      </c>
      <c r="B9" s="92">
        <v>64</v>
      </c>
      <c r="C9" s="93" t="s">
        <v>364</v>
      </c>
      <c r="D9" s="94" t="s">
        <v>711</v>
      </c>
      <c r="E9" s="95" t="s">
        <v>712</v>
      </c>
      <c r="F9" s="97" t="s">
        <v>53</v>
      </c>
      <c r="G9" s="97" t="s">
        <v>54</v>
      </c>
      <c r="H9" s="97" t="s">
        <v>713</v>
      </c>
      <c r="I9" s="56">
        <f>IF(ISBLANK(J9),"",TRUNC(0.2585*((J9/$E$3)-119)^2))</f>
        <v>796</v>
      </c>
      <c r="J9" s="143">
        <v>0.0007349537037037037</v>
      </c>
      <c r="K9" s="100">
        <v>0.0161</v>
      </c>
      <c r="L9" s="221" t="str">
        <f>IF(ISBLANK(J9),"",IF(J9&gt;0.00082337962962963,"",IF(J9&lt;=0.000616898148148148,"TSM",IF(J9&lt;=0.000638310185185185,"SM",IF(J9&lt;=0.000671296296296296,"KSM",IF(J9&lt;=0.000707175925925926,"I A",IF(J9&lt;=0.000753935185185185,"II A",IF(J9&lt;=0.00082337962962963,"III A"))))))))</f>
        <v>II A</v>
      </c>
      <c r="M9" s="96" t="s">
        <v>562</v>
      </c>
      <c r="N9" s="126"/>
      <c r="O9" s="222"/>
    </row>
    <row r="10" spans="1:15" s="103" customFormat="1" ht="16.5" customHeight="1">
      <c r="A10" s="185">
        <v>2</v>
      </c>
      <c r="B10" s="92">
        <v>92</v>
      </c>
      <c r="C10" s="93" t="s">
        <v>532</v>
      </c>
      <c r="D10" s="94" t="s">
        <v>714</v>
      </c>
      <c r="E10" s="95" t="s">
        <v>715</v>
      </c>
      <c r="F10" s="97" t="s">
        <v>53</v>
      </c>
      <c r="G10" s="97" t="s">
        <v>253</v>
      </c>
      <c r="H10" s="97" t="s">
        <v>608</v>
      </c>
      <c r="I10" s="56">
        <f>IF(ISBLANK(J10),"",TRUNC(0.2585*((J10/$E$3)-119)^2))</f>
        <v>759</v>
      </c>
      <c r="J10" s="143">
        <v>0.0007500000000000001</v>
      </c>
      <c r="K10" s="100">
        <v>0.284</v>
      </c>
      <c r="L10" s="221" t="str">
        <f>IF(ISBLANK(J10),"",IF(J10&gt;0.00082337962962963,"",IF(J10&lt;=0.000616898148148148,"TSM",IF(J10&lt;=0.000638310185185185,"SM",IF(J10&lt;=0.000671296296296296,"KSM",IF(J10&lt;=0.000707175925925926,"I A",IF(J10&lt;=0.000753935185185185,"II A",IF(J10&lt;=0.00082337962962963,"III A"))))))))</f>
        <v>II A</v>
      </c>
      <c r="M10" s="96" t="s">
        <v>698</v>
      </c>
      <c r="N10" s="126"/>
      <c r="O10" s="222" t="s">
        <v>716</v>
      </c>
    </row>
    <row r="11" spans="1:15" s="103" customFormat="1" ht="16.5" customHeight="1">
      <c r="A11" s="185">
        <v>3</v>
      </c>
      <c r="B11" s="92">
        <v>108</v>
      </c>
      <c r="C11" s="93" t="s">
        <v>717</v>
      </c>
      <c r="D11" s="94" t="s">
        <v>718</v>
      </c>
      <c r="E11" s="95" t="s">
        <v>719</v>
      </c>
      <c r="F11" s="97" t="s">
        <v>331</v>
      </c>
      <c r="G11" s="97" t="s">
        <v>332</v>
      </c>
      <c r="H11" s="97" t="s">
        <v>436</v>
      </c>
      <c r="I11" s="56">
        <f>IF(ISBLANK(J11),"",TRUNC(0.2585*((J11/$E$3)-119)^2))</f>
        <v>720</v>
      </c>
      <c r="J11" s="143">
        <v>0.0007662037037037037</v>
      </c>
      <c r="K11" s="100" t="s">
        <v>103</v>
      </c>
      <c r="L11" s="221" t="str">
        <f>IF(ISBLANK(J11),"",IF(J11&gt;0.00082337962962963,"",IF(J11&lt;=0.000616898148148148,"TSM",IF(J11&lt;=0.000638310185185185,"SM",IF(J11&lt;=0.000671296296296296,"KSM",IF(J11&lt;=0.000707175925925926,"I A",IF(J11&lt;=0.000753935185185185,"II A",IF(J11&lt;=0.00082337962962963,"III A"))))))))</f>
        <v>III A</v>
      </c>
      <c r="M11" s="96" t="s">
        <v>334</v>
      </c>
      <c r="N11" s="126"/>
      <c r="O11" s="222" t="s">
        <v>720</v>
      </c>
    </row>
    <row r="12" spans="3:16" ht="3.75" customHeight="1">
      <c r="C12" s="21"/>
      <c r="D12" s="21"/>
      <c r="F12" s="71"/>
      <c r="G12" s="71"/>
      <c r="H12" s="71"/>
      <c r="P12" s="24"/>
    </row>
    <row r="13" spans="1:16" ht="14.25" customHeight="1">
      <c r="A13" s="113"/>
      <c r="B13" s="77"/>
      <c r="C13" s="220" t="s">
        <v>11</v>
      </c>
      <c r="D13" s="110" t="s">
        <v>710</v>
      </c>
      <c r="E13" s="110"/>
      <c r="F13" s="71"/>
      <c r="G13" s="71"/>
      <c r="H13" s="71"/>
      <c r="P13" s="24"/>
    </row>
    <row r="14" spans="1:16" ht="3" customHeight="1">
      <c r="A14" s="71"/>
      <c r="C14" s="21"/>
      <c r="D14" s="21"/>
      <c r="F14" s="71"/>
      <c r="G14" s="71"/>
      <c r="H14" s="71"/>
      <c r="P14" s="24"/>
    </row>
    <row r="15" spans="1:16" s="67" customFormat="1" ht="12.75" customHeight="1">
      <c r="A15" s="114" t="s">
        <v>63</v>
      </c>
      <c r="B15" s="115" t="s">
        <v>2</v>
      </c>
      <c r="C15" s="116" t="s">
        <v>3</v>
      </c>
      <c r="D15" s="117" t="s">
        <v>4</v>
      </c>
      <c r="E15" s="118" t="s">
        <v>5</v>
      </c>
      <c r="F15" s="119" t="s">
        <v>6</v>
      </c>
      <c r="G15" s="120" t="s">
        <v>7</v>
      </c>
      <c r="H15" s="119" t="s">
        <v>8</v>
      </c>
      <c r="I15" s="121" t="s">
        <v>9</v>
      </c>
      <c r="J15" s="80" t="s">
        <v>248</v>
      </c>
      <c r="K15" s="122" t="s">
        <v>65</v>
      </c>
      <c r="L15" s="80" t="s">
        <v>60</v>
      </c>
      <c r="M15" s="123" t="s">
        <v>17</v>
      </c>
      <c r="N15" s="65"/>
      <c r="O15" s="218"/>
      <c r="P15" s="24"/>
    </row>
    <row r="16" spans="1:15" s="103" customFormat="1" ht="16.5" customHeight="1">
      <c r="A16" s="185">
        <v>1</v>
      </c>
      <c r="B16" s="92">
        <v>147</v>
      </c>
      <c r="C16" s="93" t="s">
        <v>721</v>
      </c>
      <c r="D16" s="94" t="s">
        <v>722</v>
      </c>
      <c r="E16" s="95" t="s">
        <v>723</v>
      </c>
      <c r="F16" s="97" t="s">
        <v>95</v>
      </c>
      <c r="G16" s="97" t="s">
        <v>54</v>
      </c>
      <c r="H16" s="97" t="s">
        <v>713</v>
      </c>
      <c r="I16" s="56">
        <f>IF(ISBLANK(J16),"",TRUNC(0.2585*((J16/$E$3)-119)^2))</f>
        <v>852</v>
      </c>
      <c r="J16" s="143">
        <v>0.0007125</v>
      </c>
      <c r="K16" s="100">
        <v>0.642</v>
      </c>
      <c r="L16" s="221" t="str">
        <f>IF(ISBLANK(J16),"",IF(J16&gt;0.00082337962962963,"",IF(J16&lt;=0.000616898148148148,"TSM",IF(J16&lt;=0.000638310185185185,"SM",IF(J16&lt;=0.000671296296296296,"KSM",IF(J16&lt;=0.000707175925925926,"I A",IF(J16&lt;=0.000753935185185185,"II A",IF(J16&lt;=0.00082337962962963,"III A"))))))))</f>
        <v>II A</v>
      </c>
      <c r="M16" s="96" t="s">
        <v>580</v>
      </c>
      <c r="N16" s="126"/>
      <c r="O16" s="222"/>
    </row>
    <row r="17" spans="1:15" s="103" customFormat="1" ht="16.5" customHeight="1">
      <c r="A17" s="185">
        <v>2</v>
      </c>
      <c r="B17" s="92">
        <v>128</v>
      </c>
      <c r="C17" s="93" t="s">
        <v>509</v>
      </c>
      <c r="D17" s="94" t="s">
        <v>724</v>
      </c>
      <c r="E17" s="95" t="s">
        <v>725</v>
      </c>
      <c r="F17" s="97" t="s">
        <v>53</v>
      </c>
      <c r="G17" s="97" t="s">
        <v>54</v>
      </c>
      <c r="H17" s="97" t="s">
        <v>713</v>
      </c>
      <c r="I17" s="56">
        <f>IF(ISBLANK(J17),"",TRUNC(0.2585*((J17/$E$3)-119)^2))</f>
        <v>839</v>
      </c>
      <c r="J17" s="143">
        <v>0.0007178240740740742</v>
      </c>
      <c r="K17" s="100">
        <v>0.175</v>
      </c>
      <c r="L17" s="221" t="str">
        <f>IF(ISBLANK(J17),"",IF(J17&gt;0.00082337962962963,"",IF(J17&lt;=0.000616898148148148,"TSM",IF(J17&lt;=0.000638310185185185,"SM",IF(J17&lt;=0.000671296296296296,"KSM",IF(J17&lt;=0.000707175925925926,"I A",IF(J17&lt;=0.000753935185185185,"II A",IF(J17&lt;=0.00082337962962963,"III A"))))))))</f>
        <v>II A</v>
      </c>
      <c r="M17" s="96" t="s">
        <v>86</v>
      </c>
      <c r="N17" s="126"/>
      <c r="O17" s="222"/>
    </row>
    <row r="18" spans="1:15" s="103" customFormat="1" ht="16.5" customHeight="1">
      <c r="A18" s="185">
        <v>3</v>
      </c>
      <c r="B18" s="92">
        <v>90</v>
      </c>
      <c r="C18" s="93" t="s">
        <v>92</v>
      </c>
      <c r="D18" s="94" t="s">
        <v>726</v>
      </c>
      <c r="E18" s="95" t="s">
        <v>727</v>
      </c>
      <c r="F18" s="97" t="s">
        <v>728</v>
      </c>
      <c r="G18" s="97"/>
      <c r="H18" s="97" t="s">
        <v>608</v>
      </c>
      <c r="I18" s="56">
        <f>IF(ISBLANK(J18),"",TRUNC(0.2585*((J18/$E$3)-119)^2))</f>
        <v>695</v>
      </c>
      <c r="J18" s="143">
        <v>0.0007770833333333333</v>
      </c>
      <c r="K18" s="100">
        <v>0.653</v>
      </c>
      <c r="L18" s="221" t="str">
        <f>IF(ISBLANK(J18),"",IF(J18&gt;0.00082337962962963,"",IF(J18&lt;=0.000616898148148148,"TSM",IF(J18&lt;=0.000638310185185185,"SM",IF(J18&lt;=0.000671296296296296,"KSM",IF(J18&lt;=0.000707175925925926,"I A",IF(J18&lt;=0.000753935185185185,"II A",IF(J18&lt;=0.00082337962962963,"III A"))))))))</f>
        <v>III A</v>
      </c>
      <c r="M18" s="96" t="s">
        <v>698</v>
      </c>
      <c r="N18" s="126"/>
      <c r="O18" s="222"/>
    </row>
    <row r="20" spans="3:16" ht="3.75" customHeight="1">
      <c r="C20" s="21"/>
      <c r="D20" s="21"/>
      <c r="F20" s="71"/>
      <c r="G20" s="71"/>
      <c r="H20" s="71"/>
      <c r="P20" s="24"/>
    </row>
    <row r="21" spans="1:16" ht="14.25" customHeight="1">
      <c r="A21" s="113"/>
      <c r="B21" s="77"/>
      <c r="C21" s="220" t="s">
        <v>12</v>
      </c>
      <c r="D21" s="110" t="s">
        <v>710</v>
      </c>
      <c r="E21" s="110"/>
      <c r="F21" s="71"/>
      <c r="G21" s="71"/>
      <c r="H21" s="71"/>
      <c r="P21" s="24"/>
    </row>
    <row r="22" spans="1:16" ht="3" customHeight="1">
      <c r="A22" s="71"/>
      <c r="C22" s="21"/>
      <c r="D22" s="21"/>
      <c r="F22" s="71"/>
      <c r="G22" s="71"/>
      <c r="H22" s="71"/>
      <c r="P22" s="24"/>
    </row>
    <row r="23" spans="1:16" s="67" customFormat="1" ht="12.75" customHeight="1">
      <c r="A23" s="114" t="s">
        <v>63</v>
      </c>
      <c r="B23" s="115" t="s">
        <v>2</v>
      </c>
      <c r="C23" s="116" t="s">
        <v>3</v>
      </c>
      <c r="D23" s="117" t="s">
        <v>4</v>
      </c>
      <c r="E23" s="118" t="s">
        <v>5</v>
      </c>
      <c r="F23" s="119" t="s">
        <v>6</v>
      </c>
      <c r="G23" s="120" t="s">
        <v>7</v>
      </c>
      <c r="H23" s="119" t="s">
        <v>8</v>
      </c>
      <c r="I23" s="121" t="s">
        <v>9</v>
      </c>
      <c r="J23" s="80" t="s">
        <v>248</v>
      </c>
      <c r="K23" s="122" t="s">
        <v>65</v>
      </c>
      <c r="L23" s="80" t="s">
        <v>60</v>
      </c>
      <c r="M23" s="123" t="s">
        <v>17</v>
      </c>
      <c r="N23" s="65"/>
      <c r="O23" s="218"/>
      <c r="P23" s="24"/>
    </row>
    <row r="24" spans="1:15" s="103" customFormat="1" ht="16.5" customHeight="1">
      <c r="A24" s="185">
        <v>1</v>
      </c>
      <c r="B24" s="92">
        <v>141</v>
      </c>
      <c r="C24" s="93" t="s">
        <v>729</v>
      </c>
      <c r="D24" s="94" t="s">
        <v>730</v>
      </c>
      <c r="E24" s="95" t="s">
        <v>731</v>
      </c>
      <c r="F24" s="97" t="s">
        <v>732</v>
      </c>
      <c r="G24" s="97" t="s">
        <v>54</v>
      </c>
      <c r="H24" s="97" t="s">
        <v>198</v>
      </c>
      <c r="I24" s="56">
        <f>IF(ISBLANK(J24),"",TRUNC(0.2585*((J24/$E$3)-119)^2))</f>
        <v>807</v>
      </c>
      <c r="J24" s="143">
        <v>0.0007304398148148148</v>
      </c>
      <c r="K24" s="100">
        <v>0.181</v>
      </c>
      <c r="L24" s="221" t="str">
        <f>IF(ISBLANK(J24),"",IF(J24&gt;0.00082337962962963,"",IF(J24&lt;=0.000616898148148148,"TSM",IF(J24&lt;=0.000638310185185185,"SM",IF(J24&lt;=0.000671296296296296,"KSM",IF(J24&lt;=0.000707175925925926,"I A",IF(J24&lt;=0.000753935185185185,"II A",IF(J24&lt;=0.00082337962962963,"III A"))))))))</f>
        <v>II A</v>
      </c>
      <c r="M24" s="96" t="s">
        <v>733</v>
      </c>
      <c r="N24" s="126"/>
      <c r="O24" s="222"/>
    </row>
    <row r="25" spans="1:15" s="103" customFormat="1" ht="16.5" customHeight="1">
      <c r="A25" s="185">
        <v>2</v>
      </c>
      <c r="B25" s="92">
        <v>105</v>
      </c>
      <c r="C25" s="93" t="s">
        <v>516</v>
      </c>
      <c r="D25" s="94" t="s">
        <v>734</v>
      </c>
      <c r="E25" s="95" t="s">
        <v>735</v>
      </c>
      <c r="F25" s="97" t="s">
        <v>331</v>
      </c>
      <c r="G25" s="97" t="s">
        <v>332</v>
      </c>
      <c r="H25" s="97" t="s">
        <v>333</v>
      </c>
      <c r="I25" s="56">
        <f>IF(ISBLANK(J25),"",TRUNC(0.2585*((J25/$E$3)-119)^2))</f>
        <v>750</v>
      </c>
      <c r="J25" s="143">
        <v>0.000753587962962963</v>
      </c>
      <c r="K25" s="100">
        <v>0.663</v>
      </c>
      <c r="L25" s="221" t="str">
        <f>IF(ISBLANK(J25),"",IF(J25&gt;0.00082337962962963,"",IF(J25&lt;=0.000616898148148148,"TSM",IF(J25&lt;=0.000638310185185185,"SM",IF(J25&lt;=0.000671296296296296,"KSM",IF(J25&lt;=0.000707175925925926,"I A",IF(J25&lt;=0.000753935185185185,"II A",IF(J25&lt;=0.00082337962962963,"III A"))))))))</f>
        <v>II A</v>
      </c>
      <c r="M25" s="96" t="s">
        <v>370</v>
      </c>
      <c r="N25" s="126"/>
      <c r="O25" s="222" t="s">
        <v>736</v>
      </c>
    </row>
    <row r="26" spans="1:15" s="103" customFormat="1" ht="16.5" customHeight="1">
      <c r="A26" s="185">
        <v>3</v>
      </c>
      <c r="B26" s="92">
        <v>106</v>
      </c>
      <c r="C26" s="93" t="s">
        <v>737</v>
      </c>
      <c r="D26" s="94" t="s">
        <v>738</v>
      </c>
      <c r="E26" s="95" t="s">
        <v>739</v>
      </c>
      <c r="F26" s="97" t="s">
        <v>331</v>
      </c>
      <c r="G26" s="97" t="s">
        <v>332</v>
      </c>
      <c r="H26" s="97" t="s">
        <v>333</v>
      </c>
      <c r="I26" s="56">
        <f>IF(ISBLANK(J26),"",TRUNC(0.2585*((J26/$E$3)-119)^2))</f>
        <v>661</v>
      </c>
      <c r="J26" s="143">
        <v>0.0007916666666666668</v>
      </c>
      <c r="K26" s="100">
        <v>0.271</v>
      </c>
      <c r="L26" s="221" t="str">
        <f>IF(ISBLANK(J26),"",IF(J26&gt;0.00082337962962963,"",IF(J26&lt;=0.000616898148148148,"TSM",IF(J26&lt;=0.000638310185185185,"SM",IF(J26&lt;=0.000671296296296296,"KSM",IF(J26&lt;=0.000707175925925926,"I A",IF(J26&lt;=0.000753935185185185,"II A",IF(J26&lt;=0.00082337962962963,"III A"))))))))</f>
        <v>III A</v>
      </c>
      <c r="M26" s="96" t="s">
        <v>334</v>
      </c>
      <c r="N26" s="126"/>
      <c r="O26" s="222" t="s">
        <v>740</v>
      </c>
    </row>
    <row r="27" spans="3:16" ht="3.75" customHeight="1">
      <c r="C27" s="21"/>
      <c r="D27" s="21"/>
      <c r="F27" s="71"/>
      <c r="G27" s="71"/>
      <c r="H27" s="71"/>
      <c r="P27" s="24"/>
    </row>
    <row r="28" spans="1:16" ht="14.25" customHeight="1">
      <c r="A28" s="113"/>
      <c r="B28" s="77"/>
      <c r="C28" s="220" t="s">
        <v>82</v>
      </c>
      <c r="D28" s="110" t="s">
        <v>710</v>
      </c>
      <c r="E28" s="110"/>
      <c r="F28" s="71"/>
      <c r="G28" s="71"/>
      <c r="H28" s="71"/>
      <c r="P28" s="24"/>
    </row>
    <row r="29" spans="1:16" ht="3" customHeight="1">
      <c r="A29" s="71"/>
      <c r="C29" s="21"/>
      <c r="D29" s="21"/>
      <c r="F29" s="71"/>
      <c r="G29" s="71"/>
      <c r="H29" s="71"/>
      <c r="P29" s="24"/>
    </row>
    <row r="30" spans="1:16" s="67" customFormat="1" ht="12.75" customHeight="1">
      <c r="A30" s="114" t="s">
        <v>63</v>
      </c>
      <c r="B30" s="115" t="s">
        <v>2</v>
      </c>
      <c r="C30" s="116" t="s">
        <v>3</v>
      </c>
      <c r="D30" s="117" t="s">
        <v>4</v>
      </c>
      <c r="E30" s="118" t="s">
        <v>5</v>
      </c>
      <c r="F30" s="119" t="s">
        <v>6</v>
      </c>
      <c r="G30" s="120" t="s">
        <v>7</v>
      </c>
      <c r="H30" s="119" t="s">
        <v>8</v>
      </c>
      <c r="I30" s="121" t="s">
        <v>9</v>
      </c>
      <c r="J30" s="80" t="s">
        <v>248</v>
      </c>
      <c r="K30" s="122" t="s">
        <v>65</v>
      </c>
      <c r="L30" s="80" t="s">
        <v>60</v>
      </c>
      <c r="M30" s="123" t="s">
        <v>17</v>
      </c>
      <c r="N30" s="65"/>
      <c r="O30" s="218"/>
      <c r="P30" s="24"/>
    </row>
    <row r="31" spans="1:15" s="103" customFormat="1" ht="16.5" customHeight="1">
      <c r="A31" s="185">
        <v>1</v>
      </c>
      <c r="B31" s="92">
        <v>152</v>
      </c>
      <c r="C31" s="93" t="s">
        <v>71</v>
      </c>
      <c r="D31" s="94" t="s">
        <v>72</v>
      </c>
      <c r="E31" s="95" t="s">
        <v>73</v>
      </c>
      <c r="F31" s="97" t="s">
        <v>23</v>
      </c>
      <c r="G31" s="97" t="s">
        <v>24</v>
      </c>
      <c r="H31" s="97" t="s">
        <v>49</v>
      </c>
      <c r="I31" s="56">
        <f>IF(ISBLANK(J31),"",TRUNC(0.2585*((J31/$E$3)-119)^2))</f>
        <v>850</v>
      </c>
      <c r="J31" s="143">
        <v>0.0007135416666666667</v>
      </c>
      <c r="K31" s="100">
        <v>0.184</v>
      </c>
      <c r="L31" s="221" t="str">
        <f>IF(ISBLANK(J31),"",IF(J31&gt;0.00082337962962963,"",IF(J31&lt;=0.000616898148148148,"TSM",IF(J31&lt;=0.000638310185185185,"SM",IF(J31&lt;=0.000671296296296296,"KSM",IF(J31&lt;=0.000707175925925926,"I A",IF(J31&lt;=0.000753935185185185,"II A",IF(J31&lt;=0.00082337962962963,"III A"))))))))</f>
        <v>II A</v>
      </c>
      <c r="M31" s="96" t="s">
        <v>74</v>
      </c>
      <c r="N31" s="126" t="s">
        <v>741</v>
      </c>
      <c r="O31" s="222"/>
    </row>
    <row r="32" spans="1:15" s="103" customFormat="1" ht="16.5" customHeight="1">
      <c r="A32" s="185">
        <v>2</v>
      </c>
      <c r="B32" s="92">
        <v>73</v>
      </c>
      <c r="C32" s="93" t="s">
        <v>729</v>
      </c>
      <c r="D32" s="94" t="s">
        <v>742</v>
      </c>
      <c r="E32" s="95" t="s">
        <v>743</v>
      </c>
      <c r="F32" s="97" t="s">
        <v>441</v>
      </c>
      <c r="G32" s="97" t="s">
        <v>442</v>
      </c>
      <c r="H32" s="97" t="s">
        <v>287</v>
      </c>
      <c r="I32" s="56">
        <f>IF(ISBLANK(J32),"",TRUNC(0.2585*((J32/$E$3)-119)^2))</f>
        <v>841</v>
      </c>
      <c r="J32" s="143">
        <v>0.0007170138888888889</v>
      </c>
      <c r="K32" s="100">
        <v>0.208</v>
      </c>
      <c r="L32" s="221" t="str">
        <f>IF(ISBLANK(J32),"",IF(J32&gt;0.00082337962962963,"",IF(J32&lt;=0.000616898148148148,"TSM",IF(J32&lt;=0.000638310185185185,"SM",IF(J32&lt;=0.000671296296296296,"KSM",IF(J32&lt;=0.000707175925925926,"I A",IF(J32&lt;=0.000753935185185185,"II A",IF(J32&lt;=0.00082337962962963,"III A"))))))))</f>
        <v>II A</v>
      </c>
      <c r="M32" s="96" t="s">
        <v>744</v>
      </c>
      <c r="N32" s="126" t="s">
        <v>745</v>
      </c>
      <c r="O32" s="222"/>
    </row>
    <row r="33" spans="1:15" s="103" customFormat="1" ht="16.5" customHeight="1">
      <c r="A33" s="185">
        <v>3</v>
      </c>
      <c r="B33" s="92">
        <v>79</v>
      </c>
      <c r="C33" s="93" t="s">
        <v>87</v>
      </c>
      <c r="D33" s="94" t="s">
        <v>746</v>
      </c>
      <c r="E33" s="95" t="s">
        <v>747</v>
      </c>
      <c r="F33" s="97" t="s">
        <v>748</v>
      </c>
      <c r="G33" s="97" t="s">
        <v>513</v>
      </c>
      <c r="H33" s="97" t="s">
        <v>338</v>
      </c>
      <c r="I33" s="56">
        <f>IF(ISBLANK(J33),"",TRUNC(0.2585*((J33/$E$3)-119)^2))</f>
        <v>800</v>
      </c>
      <c r="J33" s="143">
        <v>0.0007332175925925926</v>
      </c>
      <c r="K33" s="100">
        <v>0.637</v>
      </c>
      <c r="L33" s="221" t="str">
        <f>IF(ISBLANK(J33),"",IF(J33&gt;0.00082337962962963,"",IF(J33&lt;=0.000616898148148148,"TSM",IF(J33&lt;=0.000638310185185185,"SM",IF(J33&lt;=0.000671296296296296,"KSM",IF(J33&lt;=0.000707175925925926,"I A",IF(J33&lt;=0.000753935185185185,"II A",IF(J33&lt;=0.00082337962962963,"III A"))))))))</f>
        <v>II A</v>
      </c>
      <c r="M33" s="96" t="s">
        <v>749</v>
      </c>
      <c r="N33" s="126"/>
      <c r="O33" s="222">
        <v>59.68</v>
      </c>
    </row>
    <row r="34" spans="1:15" s="103" customFormat="1" ht="16.5" customHeight="1">
      <c r="A34" s="185">
        <v>4</v>
      </c>
      <c r="B34" s="92">
        <v>89</v>
      </c>
      <c r="C34" s="93" t="s">
        <v>750</v>
      </c>
      <c r="D34" s="94" t="s">
        <v>751</v>
      </c>
      <c r="E34" s="95" t="s">
        <v>752</v>
      </c>
      <c r="F34" s="97" t="s">
        <v>30</v>
      </c>
      <c r="G34" s="97" t="s">
        <v>306</v>
      </c>
      <c r="H34" s="97" t="s">
        <v>260</v>
      </c>
      <c r="I34" s="56">
        <f>IF(ISBLANK(J34),"",TRUNC(0.2585*((J34/$E$3)-119)^2))</f>
        <v>660</v>
      </c>
      <c r="J34" s="143">
        <v>0.0007924768518518518</v>
      </c>
      <c r="K34" s="100">
        <v>0.154</v>
      </c>
      <c r="L34" s="221" t="str">
        <f>IF(ISBLANK(J34),"",IF(J34&gt;0.00082337962962963,"",IF(J34&lt;=0.000616898148148148,"TSM",IF(J34&lt;=0.000638310185185185,"SM",IF(J34&lt;=0.000671296296296296,"KSM",IF(J34&lt;=0.000707175925925926,"I A",IF(J34&lt;=0.000753935185185185,"II A",IF(J34&lt;=0.00082337962962963,"III A"))))))))</f>
        <v>III A</v>
      </c>
      <c r="M34" s="96" t="s">
        <v>261</v>
      </c>
      <c r="N34" s="126" t="s">
        <v>753</v>
      </c>
      <c r="O34" s="222">
        <v>59.5</v>
      </c>
    </row>
    <row r="35" spans="3:16" ht="3.75" customHeight="1">
      <c r="C35" s="21"/>
      <c r="D35" s="21"/>
      <c r="F35" s="71"/>
      <c r="G35" s="71"/>
      <c r="H35" s="71"/>
      <c r="P35" s="24"/>
    </row>
    <row r="36" spans="1:16" ht="14.25" customHeight="1">
      <c r="A36" s="113"/>
      <c r="B36" s="77"/>
      <c r="C36" s="220" t="s">
        <v>14</v>
      </c>
      <c r="D36" s="110" t="s">
        <v>710</v>
      </c>
      <c r="E36" s="110"/>
      <c r="F36" s="71"/>
      <c r="G36" s="71"/>
      <c r="H36" s="71"/>
      <c r="P36" s="24"/>
    </row>
    <row r="37" spans="1:16" ht="3" customHeight="1">
      <c r="A37" s="71"/>
      <c r="C37" s="21"/>
      <c r="D37" s="21"/>
      <c r="F37" s="71"/>
      <c r="G37" s="71"/>
      <c r="H37" s="71"/>
      <c r="P37" s="24"/>
    </row>
    <row r="38" spans="1:16" s="67" customFormat="1" ht="12.75" customHeight="1">
      <c r="A38" s="114" t="s">
        <v>63</v>
      </c>
      <c r="B38" s="115" t="s">
        <v>2</v>
      </c>
      <c r="C38" s="116" t="s">
        <v>3</v>
      </c>
      <c r="D38" s="117" t="s">
        <v>4</v>
      </c>
      <c r="E38" s="118" t="s">
        <v>5</v>
      </c>
      <c r="F38" s="119" t="s">
        <v>6</v>
      </c>
      <c r="G38" s="120" t="s">
        <v>7</v>
      </c>
      <c r="H38" s="119" t="s">
        <v>8</v>
      </c>
      <c r="I38" s="121" t="s">
        <v>9</v>
      </c>
      <c r="J38" s="80" t="s">
        <v>248</v>
      </c>
      <c r="K38" s="122" t="s">
        <v>65</v>
      </c>
      <c r="L38" s="80" t="s">
        <v>60</v>
      </c>
      <c r="M38" s="123" t="s">
        <v>17</v>
      </c>
      <c r="N38" s="65"/>
      <c r="O38" s="218"/>
      <c r="P38" s="24"/>
    </row>
    <row r="39" spans="1:15" s="103" customFormat="1" ht="16.5" customHeight="1">
      <c r="A39" s="185">
        <v>1</v>
      </c>
      <c r="B39" s="92">
        <v>119</v>
      </c>
      <c r="C39" s="93" t="s">
        <v>754</v>
      </c>
      <c r="D39" s="94" t="s">
        <v>755</v>
      </c>
      <c r="E39" s="95" t="s">
        <v>501</v>
      </c>
      <c r="F39" s="97" t="s">
        <v>78</v>
      </c>
      <c r="G39" s="97" t="s">
        <v>79</v>
      </c>
      <c r="H39" s="97" t="s">
        <v>756</v>
      </c>
      <c r="I39" s="56">
        <f>IF(ISBLANK(J39),"",TRUNC(0.2585*((J39/$E$3)-119)^2))</f>
        <v>925</v>
      </c>
      <c r="J39" s="223">
        <v>0.0006847222222222223</v>
      </c>
      <c r="K39" s="100">
        <v>0.272</v>
      </c>
      <c r="L39" s="221" t="str">
        <f>IF(ISBLANK(J39),"",IF(J39&gt;0.00082337962962963,"",IF(J39&lt;=0.000616898148148148,"TSM",IF(J39&lt;=0.000638310185185185,"SM",IF(J39&lt;=0.000671296296296296,"KSM",IF(J39&lt;=0.000707175925925926,"I A",IF(J39&lt;=0.000753935185185185,"II A",IF(J39&lt;=0.00082337962962963,"III A"))))))))</f>
        <v>I A</v>
      </c>
      <c r="M39" s="96" t="s">
        <v>757</v>
      </c>
      <c r="N39" s="126" t="s">
        <v>758</v>
      </c>
      <c r="O39" s="222">
        <v>58.88</v>
      </c>
    </row>
    <row r="40" spans="1:15" s="103" customFormat="1" ht="16.5" customHeight="1">
      <c r="A40" s="185">
        <v>2</v>
      </c>
      <c r="B40" s="92">
        <v>71</v>
      </c>
      <c r="C40" s="93" t="s">
        <v>759</v>
      </c>
      <c r="D40" s="94" t="s">
        <v>760</v>
      </c>
      <c r="E40" s="95" t="s">
        <v>761</v>
      </c>
      <c r="F40" s="97" t="s">
        <v>441</v>
      </c>
      <c r="G40" s="97" t="s">
        <v>442</v>
      </c>
      <c r="H40" s="97" t="s">
        <v>551</v>
      </c>
      <c r="I40" s="56">
        <f>IF(ISBLANK(J40),"",TRUNC(0.2585*((J40/$E$3)-119)^2))</f>
        <v>885</v>
      </c>
      <c r="J40" s="143">
        <v>0.0006998842592592594</v>
      </c>
      <c r="K40" s="100">
        <v>0.303</v>
      </c>
      <c r="L40" s="221" t="str">
        <f>IF(ISBLANK(J40),"",IF(J40&gt;0.00082337962962963,"",IF(J40&lt;=0.000616898148148148,"TSM",IF(J40&lt;=0.000638310185185185,"SM",IF(J40&lt;=0.000671296296296296,"KSM",IF(J40&lt;=0.000707175925925926,"I A",IF(J40&lt;=0.000753935185185185,"II A",IF(J40&lt;=0.00082337962962963,"III A"))))))))</f>
        <v>I A</v>
      </c>
      <c r="M40" s="96" t="s">
        <v>552</v>
      </c>
      <c r="N40" s="126" t="s">
        <v>762</v>
      </c>
      <c r="O40" s="222"/>
    </row>
    <row r="41" spans="1:15" s="103" customFormat="1" ht="16.5" customHeight="1">
      <c r="A41" s="185">
        <v>3</v>
      </c>
      <c r="B41" s="92">
        <v>132</v>
      </c>
      <c r="C41" s="93" t="s">
        <v>364</v>
      </c>
      <c r="D41" s="94" t="s">
        <v>763</v>
      </c>
      <c r="E41" s="95" t="s">
        <v>764</v>
      </c>
      <c r="F41" s="97" t="s">
        <v>53</v>
      </c>
      <c r="G41" s="97" t="s">
        <v>253</v>
      </c>
      <c r="H41" s="97" t="s">
        <v>254</v>
      </c>
      <c r="I41" s="56">
        <f>IF(ISBLANK(J41),"",TRUNC(0.2585*((J41/$E$3)-119)^2))</f>
        <v>847</v>
      </c>
      <c r="J41" s="143">
        <v>0.0007146990740740741</v>
      </c>
      <c r="K41" s="100">
        <v>0.36</v>
      </c>
      <c r="L41" s="221" t="str">
        <f>IF(ISBLANK(J41),"",IF(J41&gt;0.00082337962962963,"",IF(J41&lt;=0.000616898148148148,"TSM",IF(J41&lt;=0.000638310185185185,"SM",IF(J41&lt;=0.000671296296296296,"KSM",IF(J41&lt;=0.000707175925925926,"I A",IF(J41&lt;=0.000753935185185185,"II A",IF(J41&lt;=0.00082337962962963,"III A"))))))))</f>
        <v>II A</v>
      </c>
      <c r="M41" s="96" t="s">
        <v>765</v>
      </c>
      <c r="N41" s="126" t="s">
        <v>766</v>
      </c>
      <c r="O41" s="222"/>
    </row>
    <row r="42" spans="1:15" s="103" customFormat="1" ht="16.5" customHeight="1">
      <c r="A42" s="185">
        <v>4</v>
      </c>
      <c r="B42" s="92">
        <v>145</v>
      </c>
      <c r="C42" s="93" t="s">
        <v>767</v>
      </c>
      <c r="D42" s="94" t="s">
        <v>768</v>
      </c>
      <c r="E42" s="95" t="s">
        <v>769</v>
      </c>
      <c r="F42" s="97" t="s">
        <v>53</v>
      </c>
      <c r="G42" s="97" t="s">
        <v>253</v>
      </c>
      <c r="H42" s="97"/>
      <c r="I42" s="56">
        <f>IF(ISBLANK(J42),"",TRUNC(0.2585*((J42/$E$3)-119)^2))</f>
        <v>838</v>
      </c>
      <c r="J42" s="143">
        <v>0.0007182870370370371</v>
      </c>
      <c r="K42" s="100">
        <v>0.136</v>
      </c>
      <c r="L42" s="221" t="str">
        <f>IF(ISBLANK(J42),"",IF(J42&gt;0.00082337962962963,"",IF(J42&lt;=0.000616898148148148,"TSM",IF(J42&lt;=0.000638310185185185,"SM",IF(J42&lt;=0.000671296296296296,"KSM",IF(J42&lt;=0.000707175925925926,"I A",IF(J42&lt;=0.000753935185185185,"II A",IF(J42&lt;=0.00082337962962963,"III A"))))))))</f>
        <v>II A</v>
      </c>
      <c r="M42" s="96" t="s">
        <v>770</v>
      </c>
      <c r="N42" s="126" t="s">
        <v>771</v>
      </c>
      <c r="O42" s="222">
        <v>59.89</v>
      </c>
    </row>
    <row r="43" spans="1:15" s="103" customFormat="1" ht="16.5" customHeight="1">
      <c r="A43" s="211"/>
      <c r="B43" s="212"/>
      <c r="C43" s="213"/>
      <c r="D43" s="214"/>
      <c r="E43" s="224"/>
      <c r="F43" s="215"/>
      <c r="G43" s="215"/>
      <c r="H43" s="215"/>
      <c r="I43" s="183"/>
      <c r="J43" s="216"/>
      <c r="K43" s="225"/>
      <c r="L43" s="226"/>
      <c r="M43" s="217"/>
      <c r="N43" s="126"/>
      <c r="O43" s="222"/>
    </row>
    <row r="44" spans="3:16" ht="3.75" customHeight="1">
      <c r="C44" s="21"/>
      <c r="D44" s="21"/>
      <c r="F44" s="71"/>
      <c r="G44" s="71"/>
      <c r="H44" s="71"/>
      <c r="P44" s="24"/>
    </row>
    <row r="45" spans="1:16" ht="14.25" customHeight="1">
      <c r="A45" s="113"/>
      <c r="B45" s="77"/>
      <c r="C45" s="220" t="s">
        <v>15</v>
      </c>
      <c r="D45" s="110" t="s">
        <v>710</v>
      </c>
      <c r="E45" s="110"/>
      <c r="F45" s="71"/>
      <c r="G45" s="71"/>
      <c r="H45" s="71"/>
      <c r="P45" s="24"/>
    </row>
    <row r="46" spans="1:16" ht="3" customHeight="1">
      <c r="A46" s="71"/>
      <c r="C46" s="21"/>
      <c r="D46" s="21"/>
      <c r="F46" s="71"/>
      <c r="G46" s="71"/>
      <c r="H46" s="71"/>
      <c r="P46" s="24"/>
    </row>
    <row r="47" spans="1:16" s="67" customFormat="1" ht="12.75" customHeight="1">
      <c r="A47" s="114" t="s">
        <v>63</v>
      </c>
      <c r="B47" s="115" t="s">
        <v>2</v>
      </c>
      <c r="C47" s="116" t="s">
        <v>3</v>
      </c>
      <c r="D47" s="117" t="s">
        <v>4</v>
      </c>
      <c r="E47" s="118" t="s">
        <v>5</v>
      </c>
      <c r="F47" s="119" t="s">
        <v>6</v>
      </c>
      <c r="G47" s="120" t="s">
        <v>7</v>
      </c>
      <c r="H47" s="119" t="s">
        <v>8</v>
      </c>
      <c r="I47" s="121" t="s">
        <v>9</v>
      </c>
      <c r="J47" s="80" t="s">
        <v>248</v>
      </c>
      <c r="K47" s="122" t="s">
        <v>65</v>
      </c>
      <c r="L47" s="80" t="s">
        <v>60</v>
      </c>
      <c r="M47" s="123" t="s">
        <v>17</v>
      </c>
      <c r="N47" s="65"/>
      <c r="O47" s="218"/>
      <c r="P47" s="24"/>
    </row>
    <row r="48" spans="1:15" s="103" customFormat="1" ht="16.5" customHeight="1">
      <c r="A48" s="185">
        <v>1</v>
      </c>
      <c r="B48" s="92">
        <v>75</v>
      </c>
      <c r="C48" s="93" t="s">
        <v>772</v>
      </c>
      <c r="D48" s="94" t="s">
        <v>773</v>
      </c>
      <c r="E48" s="95" t="s">
        <v>774</v>
      </c>
      <c r="F48" s="97" t="s">
        <v>30</v>
      </c>
      <c r="G48" s="97"/>
      <c r="H48" s="97" t="s">
        <v>42</v>
      </c>
      <c r="I48" s="56">
        <f>IF(ISBLANK(J48),"",TRUNC(0.2585*((J48/$E$3)-119)^2))</f>
        <v>960</v>
      </c>
      <c r="J48" s="223">
        <v>0.0006717592592592592</v>
      </c>
      <c r="K48" s="100">
        <v>0.217</v>
      </c>
      <c r="L48" s="221" t="str">
        <f>IF(ISBLANK(J48),"",IF(J48&gt;0.00082337962962963,"",IF(J48&lt;=0.000616898148148148,"TSM",IF(J48&lt;=0.000638310185185185,"SM",IF(J48&lt;=0.000671296296296296,"KSM",IF(J48&lt;=0.000707175925925926,"I A",IF(J48&lt;=0.000753935185185185,"II A",IF(J48&lt;=0.00082337962962963,"III A"))))))))</f>
        <v>I A</v>
      </c>
      <c r="M48" s="96" t="s">
        <v>48</v>
      </c>
      <c r="N48" s="126" t="s">
        <v>775</v>
      </c>
      <c r="O48" s="222" t="s">
        <v>776</v>
      </c>
    </row>
    <row r="49" spans="1:15" s="103" customFormat="1" ht="16.5" customHeight="1">
      <c r="A49" s="185">
        <v>2</v>
      </c>
      <c r="B49" s="92">
        <v>68</v>
      </c>
      <c r="C49" s="93" t="s">
        <v>200</v>
      </c>
      <c r="D49" s="94" t="s">
        <v>777</v>
      </c>
      <c r="E49" s="95" t="s">
        <v>778</v>
      </c>
      <c r="F49" s="97" t="s">
        <v>441</v>
      </c>
      <c r="G49" s="97" t="s">
        <v>442</v>
      </c>
      <c r="H49" s="97" t="s">
        <v>779</v>
      </c>
      <c r="I49" s="56">
        <f>IF(ISBLANK(J49),"",TRUNC(0.2585*((J49/$E$3)-119)^2))</f>
        <v>872</v>
      </c>
      <c r="J49" s="143">
        <v>0.0007048611111111111</v>
      </c>
      <c r="K49" s="100">
        <v>0.212</v>
      </c>
      <c r="L49" s="221" t="str">
        <f>IF(ISBLANK(J49),"",IF(J49&gt;0.00082337962962963,"",IF(J49&lt;=0.000616898148148148,"TSM",IF(J49&lt;=0.000638310185185185,"SM",IF(J49&lt;=0.000671296296296296,"KSM",IF(J49&lt;=0.000707175925925926,"I A",IF(J49&lt;=0.000753935185185185,"II A",IF(J49&lt;=0.00082337962962963,"III A"))))))))</f>
        <v>I A</v>
      </c>
      <c r="M49" s="96" t="s">
        <v>780</v>
      </c>
      <c r="N49" s="126" t="s">
        <v>781</v>
      </c>
      <c r="O49" s="222"/>
    </row>
    <row r="50" spans="1:15" s="103" customFormat="1" ht="16.5" customHeight="1">
      <c r="A50" s="185">
        <v>3</v>
      </c>
      <c r="B50" s="92">
        <v>77</v>
      </c>
      <c r="C50" s="93" t="s">
        <v>520</v>
      </c>
      <c r="D50" s="94" t="s">
        <v>782</v>
      </c>
      <c r="E50" s="95" t="s">
        <v>783</v>
      </c>
      <c r="F50" s="97" t="s">
        <v>748</v>
      </c>
      <c r="G50" s="97" t="s">
        <v>513</v>
      </c>
      <c r="H50" s="97" t="s">
        <v>49</v>
      </c>
      <c r="I50" s="56">
        <f>IF(ISBLANK(J50),"",TRUNC(0.2585*((J50/$E$3)-119)^2))</f>
        <v>851</v>
      </c>
      <c r="J50" s="143">
        <v>0.000712962962962963</v>
      </c>
      <c r="K50" s="100">
        <v>0.567</v>
      </c>
      <c r="L50" s="221" t="str">
        <f>IF(ISBLANK(J50),"",IF(J50&gt;0.00082337962962963,"",IF(J50&lt;=0.000616898148148148,"TSM",IF(J50&lt;=0.000638310185185185,"SM",IF(J50&lt;=0.000671296296296296,"KSM",IF(J50&lt;=0.000707175925925926,"I A",IF(J50&lt;=0.000753935185185185,"II A",IF(J50&lt;=0.00082337962962963,"III A"))))))))</f>
        <v>II A</v>
      </c>
      <c r="M50" s="96" t="s">
        <v>749</v>
      </c>
      <c r="N50" s="126" t="s">
        <v>784</v>
      </c>
      <c r="O50" s="222"/>
    </row>
    <row r="51" spans="1:15" s="103" customFormat="1" ht="16.5" customHeight="1">
      <c r="A51" s="185">
        <v>4</v>
      </c>
      <c r="B51" s="92">
        <v>78</v>
      </c>
      <c r="C51" s="93" t="s">
        <v>785</v>
      </c>
      <c r="D51" s="94" t="s">
        <v>746</v>
      </c>
      <c r="E51" s="95" t="s">
        <v>747</v>
      </c>
      <c r="F51" s="97" t="s">
        <v>748</v>
      </c>
      <c r="G51" s="97" t="s">
        <v>513</v>
      </c>
      <c r="H51" s="97" t="s">
        <v>338</v>
      </c>
      <c r="I51" s="56">
        <f>IF(ISBLANK(J51),"",TRUNC(0.2585*((J51/$E$3)-119)^2))</f>
        <v>815</v>
      </c>
      <c r="J51" s="143">
        <v>0.0007274305555555557</v>
      </c>
      <c r="K51" s="100">
        <v>0.271</v>
      </c>
      <c r="L51" s="221" t="str">
        <f>IF(ISBLANK(J51),"",IF(J51&gt;0.00082337962962963,"",IF(J51&lt;=0.000616898148148148,"TSM",IF(J51&lt;=0.000638310185185185,"SM",IF(J51&lt;=0.000671296296296296,"KSM",IF(J51&lt;=0.000707175925925926,"I A",IF(J51&lt;=0.000753935185185185,"II A",IF(J51&lt;=0.00082337962962963,"III A"))))))))</f>
        <v>II A</v>
      </c>
      <c r="M51" s="96" t="s">
        <v>749</v>
      </c>
      <c r="N51" s="126" t="s">
        <v>786</v>
      </c>
      <c r="O51" s="222">
        <v>58.53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P29"/>
  <sheetViews>
    <sheetView zoomScalePageLayoutView="0" workbookViewId="0" topLeftCell="A1">
      <selection activeCell="I17" sqref="I17"/>
    </sheetView>
  </sheetViews>
  <sheetFormatPr defaultColWidth="12.140625" defaultRowHeight="12.75"/>
  <cols>
    <col min="1" max="1" width="4.7109375" style="70" customWidth="1"/>
    <col min="2" max="2" width="4.140625" style="21" hidden="1" customWidth="1"/>
    <col min="3" max="3" width="13.00390625" style="110" customWidth="1"/>
    <col min="4" max="4" width="22.140625" style="110" customWidth="1"/>
    <col min="5" max="5" width="10.421875" style="21" customWidth="1"/>
    <col min="6" max="6" width="15.57421875" style="70" customWidth="1"/>
    <col min="7" max="7" width="9.28125" style="70" customWidth="1"/>
    <col min="8" max="8" width="15.00390625" style="70" customWidth="1"/>
    <col min="9" max="9" width="5.57421875" style="20" customWidth="1"/>
    <col min="10" max="10" width="8.57421875" style="21" customWidth="1"/>
    <col min="11" max="11" width="4.8515625" style="21" bestFit="1" customWidth="1"/>
    <col min="12" max="12" width="5.421875" style="21" customWidth="1"/>
    <col min="13" max="13" width="22.28125" style="22" customWidth="1"/>
    <col min="14" max="14" width="8.421875" style="65" hidden="1" customWidth="1"/>
    <col min="15" max="15" width="6.8515625" style="218" hidden="1" customWidth="1"/>
    <col min="16" max="16" width="23.57421875" style="66" hidden="1" customWidth="1"/>
    <col min="17" max="17" width="15.57421875" style="66" customWidth="1"/>
    <col min="18" max="18" width="13.00390625" style="66" customWidth="1"/>
    <col min="19" max="19" width="50.28125" style="67" customWidth="1"/>
    <col min="20" max="16384" width="12.140625" style="66" customWidth="1"/>
  </cols>
  <sheetData>
    <row r="1" spans="1:16" ht="18" customHeight="1">
      <c r="A1" s="59" t="s">
        <v>220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4"/>
      <c r="P1" s="24"/>
    </row>
    <row r="2" spans="1:16" ht="1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4"/>
      <c r="P2" s="24"/>
    </row>
    <row r="3" spans="3:16" ht="3.75" customHeight="1">
      <c r="C3" s="21"/>
      <c r="D3" s="21"/>
      <c r="E3" s="219">
        <v>1.1574074074074073E-05</v>
      </c>
      <c r="F3" s="71"/>
      <c r="G3" s="71"/>
      <c r="H3" s="71"/>
      <c r="P3" s="24"/>
    </row>
    <row r="4" spans="1:16" ht="15.75" customHeight="1">
      <c r="A4" s="72" t="s">
        <v>709</v>
      </c>
      <c r="B4" s="73"/>
      <c r="C4" s="21"/>
      <c r="D4" s="21"/>
      <c r="F4" s="74"/>
      <c r="G4" s="71"/>
      <c r="H4" s="71"/>
      <c r="P4" s="24"/>
    </row>
    <row r="5" spans="3:16" ht="3.75" customHeight="1">
      <c r="C5" s="21"/>
      <c r="D5" s="21"/>
      <c r="F5" s="71"/>
      <c r="G5" s="71"/>
      <c r="H5" s="71"/>
      <c r="P5" s="24"/>
    </row>
    <row r="6" spans="1:16" ht="14.25" customHeight="1">
      <c r="A6" s="113"/>
      <c r="B6" s="77"/>
      <c r="C6" s="220"/>
      <c r="D6" s="110" t="s">
        <v>567</v>
      </c>
      <c r="E6" s="110"/>
      <c r="F6" s="71"/>
      <c r="G6" s="71"/>
      <c r="H6" s="71"/>
      <c r="P6" s="24"/>
    </row>
    <row r="7" spans="1:16" ht="3" customHeight="1">
      <c r="A7" s="71"/>
      <c r="C7" s="21"/>
      <c r="D7" s="21"/>
      <c r="F7" s="71"/>
      <c r="G7" s="71"/>
      <c r="H7" s="71"/>
      <c r="P7" s="24"/>
    </row>
    <row r="8" spans="1:16" s="67" customFormat="1" ht="12.75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121" t="s">
        <v>9</v>
      </c>
      <c r="J8" s="80" t="s">
        <v>248</v>
      </c>
      <c r="K8" s="122" t="s">
        <v>65</v>
      </c>
      <c r="L8" s="80" t="s">
        <v>60</v>
      </c>
      <c r="M8" s="123" t="s">
        <v>17</v>
      </c>
      <c r="N8" s="65"/>
      <c r="O8" s="218"/>
      <c r="P8" s="24"/>
    </row>
    <row r="9" spans="1:15" s="103" customFormat="1" ht="16.5" customHeight="1">
      <c r="A9" s="185">
        <v>1</v>
      </c>
      <c r="B9" s="92">
        <v>75</v>
      </c>
      <c r="C9" s="93" t="s">
        <v>772</v>
      </c>
      <c r="D9" s="94" t="s">
        <v>773</v>
      </c>
      <c r="E9" s="95" t="s">
        <v>774</v>
      </c>
      <c r="F9" s="97" t="s">
        <v>30</v>
      </c>
      <c r="G9" s="97"/>
      <c r="H9" s="97" t="s">
        <v>42</v>
      </c>
      <c r="I9" s="56">
        <f aca="true" t="shared" si="0" ref="I9:I20">IF(ISBLANK(J9),"",TRUNC(0.2585*((J9/$E$3)-119)^2))</f>
        <v>960</v>
      </c>
      <c r="J9" s="223">
        <v>0.0006717592592592592</v>
      </c>
      <c r="K9" s="100">
        <v>0.217</v>
      </c>
      <c r="L9" s="221" t="str">
        <f aca="true" t="shared" si="1" ref="L9:L29">IF(ISBLANK(J9),"",IF(J9&gt;0.00082337962962963,"",IF(J9&lt;=0.000616898148148148,"TSM",IF(J9&lt;=0.000638310185185185,"SM",IF(J9&lt;=0.000671296296296296,"KSM",IF(J9&lt;=0.000707175925925926,"I A",IF(J9&lt;=0.000753935185185185,"II A",IF(J9&lt;=0.00082337962962963,"III A"))))))))</f>
        <v>I A</v>
      </c>
      <c r="M9" s="96" t="s">
        <v>48</v>
      </c>
      <c r="N9" s="126" t="s">
        <v>775</v>
      </c>
      <c r="O9" s="222" t="s">
        <v>776</v>
      </c>
    </row>
    <row r="10" spans="1:15" s="103" customFormat="1" ht="16.5" customHeight="1">
      <c r="A10" s="185">
        <v>2</v>
      </c>
      <c r="B10" s="92">
        <v>119</v>
      </c>
      <c r="C10" s="93" t="s">
        <v>754</v>
      </c>
      <c r="D10" s="94" t="s">
        <v>755</v>
      </c>
      <c r="E10" s="95" t="s">
        <v>501</v>
      </c>
      <c r="F10" s="97" t="s">
        <v>78</v>
      </c>
      <c r="G10" s="97" t="s">
        <v>79</v>
      </c>
      <c r="H10" s="97" t="s">
        <v>756</v>
      </c>
      <c r="I10" s="56">
        <f t="shared" si="0"/>
        <v>925</v>
      </c>
      <c r="J10" s="223">
        <v>0.0006847222222222223</v>
      </c>
      <c r="K10" s="100">
        <v>0.272</v>
      </c>
      <c r="L10" s="221" t="str">
        <f t="shared" si="1"/>
        <v>I A</v>
      </c>
      <c r="M10" s="96" t="s">
        <v>757</v>
      </c>
      <c r="N10" s="126" t="s">
        <v>758</v>
      </c>
      <c r="O10" s="222">
        <v>58.88</v>
      </c>
    </row>
    <row r="11" spans="1:15" s="103" customFormat="1" ht="16.5" customHeight="1">
      <c r="A11" s="185">
        <v>3</v>
      </c>
      <c r="B11" s="92">
        <v>71</v>
      </c>
      <c r="C11" s="93" t="s">
        <v>759</v>
      </c>
      <c r="D11" s="94" t="s">
        <v>760</v>
      </c>
      <c r="E11" s="95" t="s">
        <v>761</v>
      </c>
      <c r="F11" s="97" t="s">
        <v>441</v>
      </c>
      <c r="G11" s="97" t="s">
        <v>442</v>
      </c>
      <c r="H11" s="97" t="s">
        <v>551</v>
      </c>
      <c r="I11" s="56">
        <f t="shared" si="0"/>
        <v>885</v>
      </c>
      <c r="J11" s="143">
        <v>0.0006998842592592594</v>
      </c>
      <c r="K11" s="100">
        <v>0.303</v>
      </c>
      <c r="L11" s="221" t="str">
        <f t="shared" si="1"/>
        <v>I A</v>
      </c>
      <c r="M11" s="96" t="s">
        <v>552</v>
      </c>
      <c r="N11" s="126" t="s">
        <v>762</v>
      </c>
      <c r="O11" s="222"/>
    </row>
    <row r="12" spans="1:15" s="103" customFormat="1" ht="16.5" customHeight="1">
      <c r="A12" s="185">
        <v>4</v>
      </c>
      <c r="B12" s="92">
        <v>68</v>
      </c>
      <c r="C12" s="93" t="s">
        <v>200</v>
      </c>
      <c r="D12" s="94" t="s">
        <v>777</v>
      </c>
      <c r="E12" s="95" t="s">
        <v>778</v>
      </c>
      <c r="F12" s="97" t="s">
        <v>441</v>
      </c>
      <c r="G12" s="97" t="s">
        <v>442</v>
      </c>
      <c r="H12" s="97" t="s">
        <v>779</v>
      </c>
      <c r="I12" s="56">
        <f t="shared" si="0"/>
        <v>872</v>
      </c>
      <c r="J12" s="143">
        <v>0.0007048611111111111</v>
      </c>
      <c r="K12" s="100">
        <v>0.212</v>
      </c>
      <c r="L12" s="221" t="str">
        <f t="shared" si="1"/>
        <v>I A</v>
      </c>
      <c r="M12" s="96" t="s">
        <v>780</v>
      </c>
      <c r="N12" s="126" t="s">
        <v>781</v>
      </c>
      <c r="O12" s="222"/>
    </row>
    <row r="13" spans="1:15" s="103" customFormat="1" ht="16.5" customHeight="1">
      <c r="A13" s="185">
        <v>5</v>
      </c>
      <c r="B13" s="92">
        <v>147</v>
      </c>
      <c r="C13" s="93" t="s">
        <v>721</v>
      </c>
      <c r="D13" s="94" t="s">
        <v>722</v>
      </c>
      <c r="E13" s="95" t="s">
        <v>723</v>
      </c>
      <c r="F13" s="97" t="s">
        <v>95</v>
      </c>
      <c r="G13" s="97" t="s">
        <v>54</v>
      </c>
      <c r="H13" s="97" t="s">
        <v>713</v>
      </c>
      <c r="I13" s="56">
        <f t="shared" si="0"/>
        <v>852</v>
      </c>
      <c r="J13" s="143">
        <v>0.0007125</v>
      </c>
      <c r="K13" s="100">
        <v>0.642</v>
      </c>
      <c r="L13" s="221" t="str">
        <f t="shared" si="1"/>
        <v>II A</v>
      </c>
      <c r="M13" s="96" t="s">
        <v>580</v>
      </c>
      <c r="N13" s="126"/>
      <c r="O13" s="222"/>
    </row>
    <row r="14" spans="1:15" s="103" customFormat="1" ht="16.5" customHeight="1">
      <c r="A14" s="185">
        <v>6</v>
      </c>
      <c r="B14" s="92">
        <v>77</v>
      </c>
      <c r="C14" s="93" t="s">
        <v>520</v>
      </c>
      <c r="D14" s="94" t="s">
        <v>782</v>
      </c>
      <c r="E14" s="95" t="s">
        <v>783</v>
      </c>
      <c r="F14" s="97" t="s">
        <v>748</v>
      </c>
      <c r="G14" s="97" t="s">
        <v>513</v>
      </c>
      <c r="H14" s="97" t="s">
        <v>49</v>
      </c>
      <c r="I14" s="56">
        <f t="shared" si="0"/>
        <v>851</v>
      </c>
      <c r="J14" s="143">
        <v>0.000712962962962963</v>
      </c>
      <c r="K14" s="100">
        <v>0.567</v>
      </c>
      <c r="L14" s="221" t="str">
        <f t="shared" si="1"/>
        <v>II A</v>
      </c>
      <c r="M14" s="96" t="s">
        <v>749</v>
      </c>
      <c r="N14" s="126" t="s">
        <v>784</v>
      </c>
      <c r="O14" s="222"/>
    </row>
    <row r="15" spans="1:15" s="103" customFormat="1" ht="16.5" customHeight="1">
      <c r="A15" s="185">
        <v>7</v>
      </c>
      <c r="B15" s="92">
        <v>152</v>
      </c>
      <c r="C15" s="93" t="s">
        <v>71</v>
      </c>
      <c r="D15" s="94" t="s">
        <v>72</v>
      </c>
      <c r="E15" s="95" t="s">
        <v>73</v>
      </c>
      <c r="F15" s="97" t="s">
        <v>23</v>
      </c>
      <c r="G15" s="97" t="s">
        <v>24</v>
      </c>
      <c r="H15" s="97" t="s">
        <v>49</v>
      </c>
      <c r="I15" s="56">
        <f t="shared" si="0"/>
        <v>850</v>
      </c>
      <c r="J15" s="143">
        <v>0.0007135416666666667</v>
      </c>
      <c r="K15" s="100">
        <v>0.184</v>
      </c>
      <c r="L15" s="221" t="str">
        <f t="shared" si="1"/>
        <v>II A</v>
      </c>
      <c r="M15" s="96" t="s">
        <v>74</v>
      </c>
      <c r="N15" s="126" t="s">
        <v>741</v>
      </c>
      <c r="O15" s="222"/>
    </row>
    <row r="16" spans="1:15" s="103" customFormat="1" ht="16.5" customHeight="1">
      <c r="A16" s="185">
        <v>8</v>
      </c>
      <c r="B16" s="92">
        <v>132</v>
      </c>
      <c r="C16" s="93" t="s">
        <v>364</v>
      </c>
      <c r="D16" s="94" t="s">
        <v>763</v>
      </c>
      <c r="E16" s="95" t="s">
        <v>764</v>
      </c>
      <c r="F16" s="97" t="s">
        <v>53</v>
      </c>
      <c r="G16" s="97" t="s">
        <v>253</v>
      </c>
      <c r="H16" s="97" t="s">
        <v>254</v>
      </c>
      <c r="I16" s="56">
        <f t="shared" si="0"/>
        <v>847</v>
      </c>
      <c r="J16" s="143">
        <v>0.0007146990740740741</v>
      </c>
      <c r="K16" s="100">
        <v>0.36</v>
      </c>
      <c r="L16" s="221" t="str">
        <f t="shared" si="1"/>
        <v>II A</v>
      </c>
      <c r="M16" s="96" t="s">
        <v>765</v>
      </c>
      <c r="N16" s="126" t="s">
        <v>766</v>
      </c>
      <c r="O16" s="222"/>
    </row>
    <row r="17" spans="1:15" s="103" customFormat="1" ht="16.5" customHeight="1">
      <c r="A17" s="185">
        <v>9</v>
      </c>
      <c r="B17" s="92">
        <v>73</v>
      </c>
      <c r="C17" s="93" t="s">
        <v>729</v>
      </c>
      <c r="D17" s="94" t="s">
        <v>742</v>
      </c>
      <c r="E17" s="95" t="s">
        <v>743</v>
      </c>
      <c r="F17" s="97" t="s">
        <v>441</v>
      </c>
      <c r="G17" s="97" t="s">
        <v>442</v>
      </c>
      <c r="H17" s="97" t="s">
        <v>287</v>
      </c>
      <c r="I17" s="56">
        <f t="shared" si="0"/>
        <v>841</v>
      </c>
      <c r="J17" s="143">
        <v>0.0007170138888888889</v>
      </c>
      <c r="K17" s="100">
        <v>0.208</v>
      </c>
      <c r="L17" s="221" t="str">
        <f t="shared" si="1"/>
        <v>II A</v>
      </c>
      <c r="M17" s="96" t="s">
        <v>744</v>
      </c>
      <c r="N17" s="126" t="s">
        <v>745</v>
      </c>
      <c r="O17" s="222"/>
    </row>
    <row r="18" spans="1:15" s="103" customFormat="1" ht="16.5" customHeight="1">
      <c r="A18" s="185">
        <v>10</v>
      </c>
      <c r="B18" s="92">
        <v>128</v>
      </c>
      <c r="C18" s="93" t="s">
        <v>509</v>
      </c>
      <c r="D18" s="94" t="s">
        <v>724</v>
      </c>
      <c r="E18" s="95" t="s">
        <v>725</v>
      </c>
      <c r="F18" s="97" t="s">
        <v>53</v>
      </c>
      <c r="G18" s="97" t="s">
        <v>54</v>
      </c>
      <c r="H18" s="97" t="s">
        <v>713</v>
      </c>
      <c r="I18" s="56">
        <f t="shared" si="0"/>
        <v>839</v>
      </c>
      <c r="J18" s="143">
        <v>0.0007178240740740742</v>
      </c>
      <c r="K18" s="100">
        <v>0.175</v>
      </c>
      <c r="L18" s="221" t="str">
        <f t="shared" si="1"/>
        <v>II A</v>
      </c>
      <c r="M18" s="96" t="s">
        <v>86</v>
      </c>
      <c r="N18" s="126"/>
      <c r="O18" s="222"/>
    </row>
    <row r="19" spans="1:15" s="103" customFormat="1" ht="16.5" customHeight="1">
      <c r="A19" s="185">
        <v>11</v>
      </c>
      <c r="B19" s="92">
        <v>145</v>
      </c>
      <c r="C19" s="93" t="s">
        <v>767</v>
      </c>
      <c r="D19" s="94" t="s">
        <v>768</v>
      </c>
      <c r="E19" s="95" t="s">
        <v>769</v>
      </c>
      <c r="F19" s="97" t="s">
        <v>53</v>
      </c>
      <c r="G19" s="97" t="s">
        <v>253</v>
      </c>
      <c r="H19" s="97"/>
      <c r="I19" s="56">
        <f t="shared" si="0"/>
        <v>838</v>
      </c>
      <c r="J19" s="143">
        <v>0.0007182870370370371</v>
      </c>
      <c r="K19" s="100">
        <v>0.136</v>
      </c>
      <c r="L19" s="221" t="str">
        <f t="shared" si="1"/>
        <v>II A</v>
      </c>
      <c r="M19" s="96" t="s">
        <v>770</v>
      </c>
      <c r="N19" s="126" t="s">
        <v>771</v>
      </c>
      <c r="O19" s="222">
        <v>59.89</v>
      </c>
    </row>
    <row r="20" spans="1:15" s="103" customFormat="1" ht="16.5" customHeight="1">
      <c r="A20" s="185">
        <v>12</v>
      </c>
      <c r="B20" s="92">
        <v>78</v>
      </c>
      <c r="C20" s="93" t="s">
        <v>785</v>
      </c>
      <c r="D20" s="94" t="s">
        <v>746</v>
      </c>
      <c r="E20" s="95" t="s">
        <v>747</v>
      </c>
      <c r="F20" s="97" t="s">
        <v>748</v>
      </c>
      <c r="G20" s="97" t="s">
        <v>513</v>
      </c>
      <c r="H20" s="97" t="s">
        <v>338</v>
      </c>
      <c r="I20" s="56">
        <f t="shared" si="0"/>
        <v>815</v>
      </c>
      <c r="J20" s="143">
        <v>0.0007274305555555557</v>
      </c>
      <c r="K20" s="100">
        <v>0.271</v>
      </c>
      <c r="L20" s="221" t="str">
        <f t="shared" si="1"/>
        <v>II A</v>
      </c>
      <c r="M20" s="96" t="s">
        <v>749</v>
      </c>
      <c r="N20" s="126" t="s">
        <v>786</v>
      </c>
      <c r="O20" s="222">
        <v>58.53</v>
      </c>
    </row>
    <row r="21" spans="1:15" s="103" customFormat="1" ht="16.5" customHeight="1">
      <c r="A21" s="185">
        <v>13</v>
      </c>
      <c r="B21" s="92">
        <v>141</v>
      </c>
      <c r="C21" s="93" t="s">
        <v>729</v>
      </c>
      <c r="D21" s="94" t="s">
        <v>730</v>
      </c>
      <c r="E21" s="95" t="s">
        <v>731</v>
      </c>
      <c r="F21" s="97" t="s">
        <v>732</v>
      </c>
      <c r="G21" s="97" t="s">
        <v>54</v>
      </c>
      <c r="H21" s="97" t="s">
        <v>198</v>
      </c>
      <c r="I21" s="56"/>
      <c r="J21" s="143">
        <v>0.0007304398148148148</v>
      </c>
      <c r="K21" s="100">
        <v>0.181</v>
      </c>
      <c r="L21" s="221" t="str">
        <f t="shared" si="1"/>
        <v>II A</v>
      </c>
      <c r="M21" s="96" t="s">
        <v>733</v>
      </c>
      <c r="N21" s="126"/>
      <c r="O21" s="222"/>
    </row>
    <row r="22" spans="1:15" s="103" customFormat="1" ht="16.5" customHeight="1">
      <c r="A22" s="185">
        <v>14</v>
      </c>
      <c r="B22" s="92">
        <v>79</v>
      </c>
      <c r="C22" s="93" t="s">
        <v>87</v>
      </c>
      <c r="D22" s="94" t="s">
        <v>746</v>
      </c>
      <c r="E22" s="95" t="s">
        <v>747</v>
      </c>
      <c r="F22" s="97" t="s">
        <v>748</v>
      </c>
      <c r="G22" s="97" t="s">
        <v>513</v>
      </c>
      <c r="H22" s="97" t="s">
        <v>338</v>
      </c>
      <c r="I22" s="56"/>
      <c r="J22" s="143">
        <v>0.0007332175925925926</v>
      </c>
      <c r="K22" s="100">
        <v>0.637</v>
      </c>
      <c r="L22" s="221" t="str">
        <f t="shared" si="1"/>
        <v>II A</v>
      </c>
      <c r="M22" s="96" t="s">
        <v>749</v>
      </c>
      <c r="N22" s="126"/>
      <c r="O22" s="222">
        <v>59.68</v>
      </c>
    </row>
    <row r="23" spans="1:15" s="103" customFormat="1" ht="16.5" customHeight="1">
      <c r="A23" s="185">
        <v>15</v>
      </c>
      <c r="B23" s="92">
        <v>64</v>
      </c>
      <c r="C23" s="93" t="s">
        <v>364</v>
      </c>
      <c r="D23" s="94" t="s">
        <v>711</v>
      </c>
      <c r="E23" s="95" t="s">
        <v>712</v>
      </c>
      <c r="F23" s="97" t="s">
        <v>53</v>
      </c>
      <c r="G23" s="97" t="s">
        <v>54</v>
      </c>
      <c r="H23" s="97" t="s">
        <v>713</v>
      </c>
      <c r="I23" s="56"/>
      <c r="J23" s="143">
        <v>0.0007349537037037037</v>
      </c>
      <c r="K23" s="100">
        <v>0.0161</v>
      </c>
      <c r="L23" s="221" t="str">
        <f t="shared" si="1"/>
        <v>II A</v>
      </c>
      <c r="M23" s="96" t="s">
        <v>562</v>
      </c>
      <c r="N23" s="126"/>
      <c r="O23" s="222"/>
    </row>
    <row r="24" spans="1:15" s="103" customFormat="1" ht="16.5" customHeight="1">
      <c r="A24" s="185">
        <v>16</v>
      </c>
      <c r="B24" s="92">
        <v>92</v>
      </c>
      <c r="C24" s="93" t="s">
        <v>532</v>
      </c>
      <c r="D24" s="94" t="s">
        <v>714</v>
      </c>
      <c r="E24" s="95" t="s">
        <v>715</v>
      </c>
      <c r="F24" s="97" t="s">
        <v>53</v>
      </c>
      <c r="G24" s="97" t="s">
        <v>253</v>
      </c>
      <c r="H24" s="97" t="s">
        <v>608</v>
      </c>
      <c r="I24" s="56"/>
      <c r="J24" s="143">
        <v>0.0007500000000000001</v>
      </c>
      <c r="K24" s="100">
        <v>0.284</v>
      </c>
      <c r="L24" s="221" t="str">
        <f t="shared" si="1"/>
        <v>II A</v>
      </c>
      <c r="M24" s="96" t="s">
        <v>698</v>
      </c>
      <c r="N24" s="126"/>
      <c r="O24" s="222" t="s">
        <v>716</v>
      </c>
    </row>
    <row r="25" spans="1:15" s="103" customFormat="1" ht="16.5" customHeight="1">
      <c r="A25" s="185">
        <v>17</v>
      </c>
      <c r="B25" s="92">
        <v>105</v>
      </c>
      <c r="C25" s="93" t="s">
        <v>516</v>
      </c>
      <c r="D25" s="94" t="s">
        <v>734</v>
      </c>
      <c r="E25" s="95" t="s">
        <v>735</v>
      </c>
      <c r="F25" s="97" t="s">
        <v>331</v>
      </c>
      <c r="G25" s="97" t="s">
        <v>332</v>
      </c>
      <c r="H25" s="97" t="s">
        <v>333</v>
      </c>
      <c r="I25" s="56"/>
      <c r="J25" s="143">
        <v>0.000753587962962963</v>
      </c>
      <c r="K25" s="100">
        <v>0.663</v>
      </c>
      <c r="L25" s="221" t="str">
        <f t="shared" si="1"/>
        <v>II A</v>
      </c>
      <c r="M25" s="96" t="s">
        <v>370</v>
      </c>
      <c r="N25" s="126"/>
      <c r="O25" s="222" t="s">
        <v>736</v>
      </c>
    </row>
    <row r="26" spans="1:15" s="103" customFormat="1" ht="16.5" customHeight="1">
      <c r="A26" s="185">
        <v>18</v>
      </c>
      <c r="B26" s="92">
        <v>108</v>
      </c>
      <c r="C26" s="93" t="s">
        <v>717</v>
      </c>
      <c r="D26" s="94" t="s">
        <v>718</v>
      </c>
      <c r="E26" s="95" t="s">
        <v>719</v>
      </c>
      <c r="F26" s="97" t="s">
        <v>331</v>
      </c>
      <c r="G26" s="97" t="s">
        <v>332</v>
      </c>
      <c r="H26" s="97" t="s">
        <v>436</v>
      </c>
      <c r="I26" s="56"/>
      <c r="J26" s="143">
        <v>0.0007662037037037037</v>
      </c>
      <c r="K26" s="100" t="s">
        <v>103</v>
      </c>
      <c r="L26" s="221" t="str">
        <f t="shared" si="1"/>
        <v>III A</v>
      </c>
      <c r="M26" s="96" t="s">
        <v>334</v>
      </c>
      <c r="N26" s="126"/>
      <c r="O26" s="222" t="s">
        <v>720</v>
      </c>
    </row>
    <row r="27" spans="1:15" s="103" customFormat="1" ht="16.5" customHeight="1">
      <c r="A27" s="185">
        <v>19</v>
      </c>
      <c r="B27" s="92">
        <v>90</v>
      </c>
      <c r="C27" s="93" t="s">
        <v>92</v>
      </c>
      <c r="D27" s="94" t="s">
        <v>726</v>
      </c>
      <c r="E27" s="95" t="s">
        <v>727</v>
      </c>
      <c r="F27" s="97" t="s">
        <v>728</v>
      </c>
      <c r="G27" s="97"/>
      <c r="H27" s="97" t="s">
        <v>608</v>
      </c>
      <c r="I27" s="56"/>
      <c r="J27" s="143">
        <v>0.0007770833333333333</v>
      </c>
      <c r="K27" s="100">
        <v>0.653</v>
      </c>
      <c r="L27" s="221" t="str">
        <f t="shared" si="1"/>
        <v>III A</v>
      </c>
      <c r="M27" s="96" t="s">
        <v>698</v>
      </c>
      <c r="N27" s="126"/>
      <c r="O27" s="222"/>
    </row>
    <row r="28" spans="1:15" s="103" customFormat="1" ht="16.5" customHeight="1">
      <c r="A28" s="185">
        <v>20</v>
      </c>
      <c r="B28" s="92">
        <v>106</v>
      </c>
      <c r="C28" s="93" t="s">
        <v>737</v>
      </c>
      <c r="D28" s="94" t="s">
        <v>738</v>
      </c>
      <c r="E28" s="95" t="s">
        <v>739</v>
      </c>
      <c r="F28" s="97" t="s">
        <v>331</v>
      </c>
      <c r="G28" s="97" t="s">
        <v>332</v>
      </c>
      <c r="H28" s="97" t="s">
        <v>333</v>
      </c>
      <c r="I28" s="56"/>
      <c r="J28" s="143">
        <v>0.0007916666666666668</v>
      </c>
      <c r="K28" s="100">
        <v>0.271</v>
      </c>
      <c r="L28" s="221" t="str">
        <f t="shared" si="1"/>
        <v>III A</v>
      </c>
      <c r="M28" s="96" t="s">
        <v>334</v>
      </c>
      <c r="N28" s="126"/>
      <c r="O28" s="222" t="s">
        <v>740</v>
      </c>
    </row>
    <row r="29" spans="1:15" s="103" customFormat="1" ht="16.5" customHeight="1">
      <c r="A29" s="185">
        <v>21</v>
      </c>
      <c r="B29" s="92">
        <v>89</v>
      </c>
      <c r="C29" s="93" t="s">
        <v>750</v>
      </c>
      <c r="D29" s="94" t="s">
        <v>751</v>
      </c>
      <c r="E29" s="95" t="s">
        <v>752</v>
      </c>
      <c r="F29" s="97" t="s">
        <v>30</v>
      </c>
      <c r="G29" s="97" t="s">
        <v>306</v>
      </c>
      <c r="H29" s="97" t="s">
        <v>260</v>
      </c>
      <c r="I29" s="56"/>
      <c r="J29" s="143">
        <v>0.0007924768518518518</v>
      </c>
      <c r="K29" s="100">
        <v>0.154</v>
      </c>
      <c r="L29" s="221" t="str">
        <f t="shared" si="1"/>
        <v>III A</v>
      </c>
      <c r="M29" s="96" t="s">
        <v>261</v>
      </c>
      <c r="N29" s="126" t="s">
        <v>753</v>
      </c>
      <c r="O29" s="222">
        <v>59.5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Q51"/>
  <sheetViews>
    <sheetView zoomScalePageLayoutView="0" workbookViewId="0" topLeftCell="A1">
      <selection activeCell="A5" sqref="A5"/>
    </sheetView>
  </sheetViews>
  <sheetFormatPr defaultColWidth="12.140625" defaultRowHeight="12.75"/>
  <cols>
    <col min="1" max="1" width="4.7109375" style="70" customWidth="1"/>
    <col min="2" max="2" width="4.140625" style="21" hidden="1" customWidth="1"/>
    <col min="3" max="3" width="10.28125" style="110" customWidth="1"/>
    <col min="4" max="4" width="15.28125" style="110" customWidth="1"/>
    <col min="5" max="5" width="9.8515625" style="21" customWidth="1"/>
    <col min="6" max="6" width="15.57421875" style="70" customWidth="1"/>
    <col min="7" max="7" width="9.28125" style="70" customWidth="1"/>
    <col min="8" max="8" width="15.00390625" style="70" customWidth="1"/>
    <col min="9" max="9" width="5.8515625" style="20" customWidth="1"/>
    <col min="10" max="10" width="8.57421875" style="21" customWidth="1"/>
    <col min="11" max="11" width="5.421875" style="21" bestFit="1" customWidth="1"/>
    <col min="12" max="12" width="5.421875" style="21" customWidth="1"/>
    <col min="13" max="13" width="26.8515625" style="22" customWidth="1"/>
    <col min="14" max="14" width="15.57421875" style="66" customWidth="1"/>
    <col min="15" max="15" width="13.00390625" style="66" customWidth="1"/>
    <col min="16" max="16" width="50.28125" style="67" customWidth="1"/>
    <col min="17" max="16384" width="12.140625" style="66" customWidth="1"/>
  </cols>
  <sheetData>
    <row r="1" spans="1:13" ht="18" customHeight="1">
      <c r="A1" s="59" t="s">
        <v>220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4"/>
    </row>
    <row r="2" spans="1:13" ht="1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4"/>
    </row>
    <row r="3" spans="3:8" ht="3.75" customHeight="1">
      <c r="C3" s="21"/>
      <c r="D3" s="21"/>
      <c r="E3" s="21">
        <v>1.1574074074074073E-05</v>
      </c>
      <c r="F3" s="71"/>
      <c r="G3" s="71"/>
      <c r="H3" s="71"/>
    </row>
    <row r="4" spans="1:8" ht="15.75" customHeight="1">
      <c r="A4" s="72" t="s">
        <v>787</v>
      </c>
      <c r="B4" s="73"/>
      <c r="C4" s="21"/>
      <c r="D4" s="21"/>
      <c r="F4" s="74"/>
      <c r="G4" s="71"/>
      <c r="H4" s="71"/>
    </row>
    <row r="5" spans="3:8" ht="3.75" customHeight="1">
      <c r="C5" s="21"/>
      <c r="D5" s="21"/>
      <c r="F5" s="71"/>
      <c r="G5" s="71"/>
      <c r="H5" s="71"/>
    </row>
    <row r="6" spans="1:17" ht="14.25" customHeight="1">
      <c r="A6" s="113"/>
      <c r="B6" s="77"/>
      <c r="C6" s="220" t="s">
        <v>10</v>
      </c>
      <c r="D6" s="110" t="s">
        <v>710</v>
      </c>
      <c r="E6" s="110"/>
      <c r="F6" s="71"/>
      <c r="G6" s="71"/>
      <c r="H6" s="71"/>
      <c r="L6" s="182"/>
      <c r="M6" s="21"/>
      <c r="N6" s="24"/>
      <c r="P6" s="66"/>
      <c r="Q6" s="67"/>
    </row>
    <row r="7" spans="1:8" ht="3" customHeight="1">
      <c r="A7" s="71"/>
      <c r="C7" s="21"/>
      <c r="D7" s="21"/>
      <c r="F7" s="71"/>
      <c r="G7" s="71"/>
      <c r="H7" s="71"/>
    </row>
    <row r="8" spans="1:13" s="67" customFormat="1" ht="12.75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87" t="s">
        <v>9</v>
      </c>
      <c r="J8" s="88" t="s">
        <v>248</v>
      </c>
      <c r="K8" s="122" t="s">
        <v>65</v>
      </c>
      <c r="L8" s="80" t="s">
        <v>60</v>
      </c>
      <c r="M8" s="123" t="s">
        <v>17</v>
      </c>
    </row>
    <row r="9" spans="1:13" s="103" customFormat="1" ht="16.5" customHeight="1">
      <c r="A9" s="185">
        <v>1</v>
      </c>
      <c r="B9" s="92">
        <v>131</v>
      </c>
      <c r="C9" s="93" t="s">
        <v>788</v>
      </c>
      <c r="D9" s="94" t="s">
        <v>789</v>
      </c>
      <c r="E9" s="104" t="s">
        <v>790</v>
      </c>
      <c r="F9" s="97" t="s">
        <v>53</v>
      </c>
      <c r="G9" s="97" t="s">
        <v>276</v>
      </c>
      <c r="H9" s="97"/>
      <c r="I9" s="56">
        <f>IF(ISBLANK(J9),"",TRUNC(0.907*((J9/$E$3)-82)^2))</f>
        <v>739</v>
      </c>
      <c r="J9" s="227">
        <v>0.0006186342592592593</v>
      </c>
      <c r="K9" s="100">
        <v>0.17</v>
      </c>
      <c r="L9" s="147" t="str">
        <f>IF(ISBLANK(J9),"",IF(J9&gt;0.000690277777777778,"",IF(J9&lt;=0.000543402777777778,"TSM",IF(J9&lt;=0.000561342592592593,"SM",IF(J9&lt;=0.000581018518518519,"KSM",IF(J9&lt;=0.000607638888888889,"I A",IF(J9&lt;=0.000643981481481481,"II A",IF(J9&lt;=0.000690277777777778,"III A"))))))))</f>
        <v>II A</v>
      </c>
      <c r="M9" s="96" t="s">
        <v>791</v>
      </c>
    </row>
    <row r="10" spans="1:13" s="103" customFormat="1" ht="16.5" customHeight="1">
      <c r="A10" s="185">
        <v>2</v>
      </c>
      <c r="B10" s="92">
        <v>106</v>
      </c>
      <c r="C10" s="93" t="s">
        <v>496</v>
      </c>
      <c r="D10" s="94" t="s">
        <v>792</v>
      </c>
      <c r="E10" s="104" t="s">
        <v>793</v>
      </c>
      <c r="F10" s="97" t="s">
        <v>53</v>
      </c>
      <c r="G10" s="97" t="s">
        <v>276</v>
      </c>
      <c r="H10" s="97"/>
      <c r="I10" s="56">
        <f>IF(ISBLANK(J10),"",TRUNC(0.907*((J10/$E$3)-82)^2))</f>
        <v>681</v>
      </c>
      <c r="J10" s="227">
        <v>0.0006318287037037038</v>
      </c>
      <c r="K10" s="100">
        <v>0.207</v>
      </c>
      <c r="L10" s="147" t="str">
        <f>IF(ISBLANK(J10),"",IF(J10&gt;0.000690277777777778,"",IF(J10&lt;=0.000543402777777778,"TSM",IF(J10&lt;=0.000561342592592593,"SM",IF(J10&lt;=0.000581018518518519,"KSM",IF(J10&lt;=0.000607638888888889,"I A",IF(J10&lt;=0.000643981481481481,"II A",IF(J10&lt;=0.000690277777777778,"III A"))))))))</f>
        <v>II A</v>
      </c>
      <c r="M10" s="96" t="s">
        <v>277</v>
      </c>
    </row>
    <row r="11" spans="1:13" s="103" customFormat="1" ht="16.5" customHeight="1">
      <c r="A11" s="185">
        <v>3</v>
      </c>
      <c r="B11" s="92">
        <v>67</v>
      </c>
      <c r="C11" s="93" t="s">
        <v>794</v>
      </c>
      <c r="D11" s="94" t="s">
        <v>795</v>
      </c>
      <c r="E11" s="104" t="s">
        <v>796</v>
      </c>
      <c r="F11" s="97" t="s">
        <v>331</v>
      </c>
      <c r="G11" s="97" t="s">
        <v>332</v>
      </c>
      <c r="H11" s="97" t="s">
        <v>352</v>
      </c>
      <c r="I11" s="56">
        <f>IF(ISBLANK(J11),"",TRUNC(0.907*((J11/$E$3)-82)^2))</f>
        <v>516</v>
      </c>
      <c r="J11" s="227">
        <v>0.000672800925925926</v>
      </c>
      <c r="K11" s="100">
        <v>0.297</v>
      </c>
      <c r="L11" s="147" t="str">
        <f>IF(ISBLANK(J11),"",IF(J11&gt;0.000690277777777778,"",IF(J11&lt;=0.000543402777777778,"TSM",IF(J11&lt;=0.000561342592592593,"SM",IF(J11&lt;=0.000581018518518519,"KSM",IF(J11&lt;=0.000607638888888889,"I A",IF(J11&lt;=0.000643981481481481,"II A",IF(J11&lt;=0.000690277777777778,"III A"))))))))</f>
        <v>III A</v>
      </c>
      <c r="M11" s="96" t="s">
        <v>334</v>
      </c>
    </row>
    <row r="12" spans="3:8" ht="3.75" customHeight="1">
      <c r="C12" s="21"/>
      <c r="D12" s="21"/>
      <c r="F12" s="71"/>
      <c r="G12" s="71"/>
      <c r="H12" s="71"/>
    </row>
    <row r="13" spans="1:17" ht="14.25" customHeight="1">
      <c r="A13" s="113"/>
      <c r="B13" s="77"/>
      <c r="C13" s="220" t="s">
        <v>11</v>
      </c>
      <c r="D13" s="110" t="s">
        <v>710</v>
      </c>
      <c r="E13" s="110"/>
      <c r="F13" s="71"/>
      <c r="G13" s="71"/>
      <c r="H13" s="71"/>
      <c r="L13" s="182"/>
      <c r="M13" s="21"/>
      <c r="N13" s="24"/>
      <c r="P13" s="66"/>
      <c r="Q13" s="67"/>
    </row>
    <row r="14" spans="1:8" ht="3" customHeight="1">
      <c r="A14" s="71"/>
      <c r="C14" s="21"/>
      <c r="D14" s="21"/>
      <c r="F14" s="71"/>
      <c r="G14" s="71"/>
      <c r="H14" s="71"/>
    </row>
    <row r="15" spans="1:13" s="67" customFormat="1" ht="12.75" customHeight="1">
      <c r="A15" s="114" t="s">
        <v>63</v>
      </c>
      <c r="B15" s="115" t="s">
        <v>2</v>
      </c>
      <c r="C15" s="116" t="s">
        <v>3</v>
      </c>
      <c r="D15" s="117" t="s">
        <v>4</v>
      </c>
      <c r="E15" s="118" t="s">
        <v>5</v>
      </c>
      <c r="F15" s="119" t="s">
        <v>6</v>
      </c>
      <c r="G15" s="120" t="s">
        <v>7</v>
      </c>
      <c r="H15" s="119" t="s">
        <v>8</v>
      </c>
      <c r="I15" s="87" t="s">
        <v>9</v>
      </c>
      <c r="J15" s="88" t="s">
        <v>248</v>
      </c>
      <c r="K15" s="122" t="s">
        <v>65</v>
      </c>
      <c r="L15" s="80" t="s">
        <v>60</v>
      </c>
      <c r="M15" s="123" t="s">
        <v>17</v>
      </c>
    </row>
    <row r="16" spans="1:13" s="103" customFormat="1" ht="16.5" customHeight="1">
      <c r="A16" s="185">
        <v>1</v>
      </c>
      <c r="B16" s="92">
        <v>20</v>
      </c>
      <c r="C16" s="93" t="s">
        <v>335</v>
      </c>
      <c r="D16" s="94" t="s">
        <v>797</v>
      </c>
      <c r="E16" s="104" t="s">
        <v>798</v>
      </c>
      <c r="F16" s="97" t="s">
        <v>441</v>
      </c>
      <c r="G16" s="97" t="s">
        <v>442</v>
      </c>
      <c r="H16" s="97" t="s">
        <v>779</v>
      </c>
      <c r="I16" s="56">
        <f>IF(ISBLANK(J16),"",TRUNC(0.907*((J16/$E$3)-82)^2))</f>
        <v>694</v>
      </c>
      <c r="J16" s="227">
        <v>0.0006288194444444444</v>
      </c>
      <c r="K16" s="100">
        <v>0.218</v>
      </c>
      <c r="L16" s="147" t="str">
        <f>IF(ISBLANK(J16),"",IF(J16&gt;0.000690277777777778,"",IF(J16&lt;=0.000543402777777778,"TSM",IF(J16&lt;=0.000561342592592593,"SM",IF(J16&lt;=0.000581018518518519,"KSM",IF(J16&lt;=0.000607638888888889,"I A",IF(J16&lt;=0.000643981481481481,"II A",IF(J16&lt;=0.000690277777777778,"III A"))))))))</f>
        <v>II A</v>
      </c>
      <c r="M16" s="96" t="s">
        <v>780</v>
      </c>
    </row>
    <row r="17" spans="1:13" s="103" customFormat="1" ht="16.5" customHeight="1">
      <c r="A17" s="185">
        <v>2</v>
      </c>
      <c r="B17" s="92">
        <v>123</v>
      </c>
      <c r="C17" s="93" t="s">
        <v>659</v>
      </c>
      <c r="D17" s="94" t="s">
        <v>799</v>
      </c>
      <c r="E17" s="104" t="s">
        <v>800</v>
      </c>
      <c r="F17" s="97" t="s">
        <v>801</v>
      </c>
      <c r="G17" s="97" t="s">
        <v>54</v>
      </c>
      <c r="H17" s="97"/>
      <c r="I17" s="56">
        <f>IF(ISBLANK(J17),"",TRUNC(0.907*((J17/$E$3)-82)^2))</f>
        <v>680</v>
      </c>
      <c r="J17" s="227">
        <v>0.0006319444444444444</v>
      </c>
      <c r="K17" s="100">
        <v>0.282</v>
      </c>
      <c r="L17" s="147" t="str">
        <f>IF(ISBLANK(J17),"",IF(J17&gt;0.000690277777777778,"",IF(J17&lt;=0.000543402777777778,"TSM",IF(J17&lt;=0.000561342592592593,"SM",IF(J17&lt;=0.000581018518518519,"KSM",IF(J17&lt;=0.000607638888888889,"I A",IF(J17&lt;=0.000643981481481481,"II A",IF(J17&lt;=0.000690277777777778,"III A"))))))))</f>
        <v>II A</v>
      </c>
      <c r="M17" s="96" t="s">
        <v>802</v>
      </c>
    </row>
    <row r="18" spans="1:13" s="103" customFormat="1" ht="16.5" customHeight="1">
      <c r="A18" s="185">
        <v>3</v>
      </c>
      <c r="B18" s="92">
        <v>61</v>
      </c>
      <c r="C18" s="93" t="s">
        <v>803</v>
      </c>
      <c r="D18" s="94" t="s">
        <v>804</v>
      </c>
      <c r="E18" s="104" t="s">
        <v>805</v>
      </c>
      <c r="F18" s="97" t="s">
        <v>728</v>
      </c>
      <c r="G18" s="97"/>
      <c r="H18" s="97" t="s">
        <v>608</v>
      </c>
      <c r="I18" s="56">
        <f>IF(ISBLANK(J18),"",TRUNC(0.907*((J18/$E$3)-82)^2))</f>
        <v>505</v>
      </c>
      <c r="J18" s="227">
        <v>0.0006758101851851851</v>
      </c>
      <c r="K18" s="100">
        <v>0.281</v>
      </c>
      <c r="L18" s="147" t="str">
        <f>IF(ISBLANK(J18),"",IF(J18&gt;0.000690277777777778,"",IF(J18&lt;=0.000543402777777778,"TSM",IF(J18&lt;=0.000561342592592593,"SM",IF(J18&lt;=0.000581018518518519,"KSM",IF(J18&lt;=0.000607638888888889,"I A",IF(J18&lt;=0.000643981481481481,"II A",IF(J18&lt;=0.000690277777777778,"III A"))))))))</f>
        <v>III A</v>
      </c>
      <c r="M18" s="96" t="s">
        <v>698</v>
      </c>
    </row>
    <row r="19" spans="3:8" ht="3.75" customHeight="1">
      <c r="C19" s="21"/>
      <c r="D19" s="21"/>
      <c r="F19" s="71"/>
      <c r="G19" s="71"/>
      <c r="H19" s="71"/>
    </row>
    <row r="20" spans="1:17" ht="14.25" customHeight="1">
      <c r="A20" s="113"/>
      <c r="B20" s="77"/>
      <c r="C20" s="220" t="s">
        <v>12</v>
      </c>
      <c r="D20" s="110" t="s">
        <v>710</v>
      </c>
      <c r="E20" s="110"/>
      <c r="F20" s="71"/>
      <c r="G20" s="71"/>
      <c r="H20" s="71"/>
      <c r="L20" s="182"/>
      <c r="M20" s="21"/>
      <c r="N20" s="24"/>
      <c r="P20" s="66"/>
      <c r="Q20" s="67"/>
    </row>
    <row r="21" spans="1:8" ht="3" customHeight="1">
      <c r="A21" s="71"/>
      <c r="C21" s="21"/>
      <c r="D21" s="21"/>
      <c r="F21" s="71"/>
      <c r="G21" s="71"/>
      <c r="H21" s="71"/>
    </row>
    <row r="22" spans="1:13" s="67" customFormat="1" ht="12.75" customHeight="1">
      <c r="A22" s="114" t="s">
        <v>63</v>
      </c>
      <c r="B22" s="115" t="s">
        <v>2</v>
      </c>
      <c r="C22" s="116" t="s">
        <v>3</v>
      </c>
      <c r="D22" s="117" t="s">
        <v>4</v>
      </c>
      <c r="E22" s="118" t="s">
        <v>5</v>
      </c>
      <c r="F22" s="119" t="s">
        <v>6</v>
      </c>
      <c r="G22" s="120" t="s">
        <v>7</v>
      </c>
      <c r="H22" s="119" t="s">
        <v>8</v>
      </c>
      <c r="I22" s="87" t="s">
        <v>9</v>
      </c>
      <c r="J22" s="88" t="s">
        <v>248</v>
      </c>
      <c r="K22" s="122" t="s">
        <v>65</v>
      </c>
      <c r="L22" s="80" t="s">
        <v>60</v>
      </c>
      <c r="M22" s="123" t="s">
        <v>17</v>
      </c>
    </row>
    <row r="23" spans="1:13" s="103" customFormat="1" ht="16.5" customHeight="1">
      <c r="A23" s="185">
        <v>1</v>
      </c>
      <c r="B23" s="92">
        <v>48</v>
      </c>
      <c r="C23" s="93" t="s">
        <v>806</v>
      </c>
      <c r="D23" s="94" t="s">
        <v>807</v>
      </c>
      <c r="E23" s="104" t="s">
        <v>808</v>
      </c>
      <c r="F23" s="97" t="s">
        <v>30</v>
      </c>
      <c r="G23" s="97" t="s">
        <v>809</v>
      </c>
      <c r="H23" s="97" t="s">
        <v>260</v>
      </c>
      <c r="I23" s="56">
        <f>IF(ISBLANK(J23),"",TRUNC(0.907*((J23/$E$3)-82)^2))</f>
        <v>654</v>
      </c>
      <c r="J23" s="227">
        <v>0.0006380787037037037</v>
      </c>
      <c r="K23" s="100">
        <v>0.232</v>
      </c>
      <c r="L23" s="147" t="str">
        <f>IF(ISBLANK(J23),"",IF(J23&gt;0.000690277777777778,"",IF(J23&lt;=0.000543402777777778,"TSM",IF(J23&lt;=0.000561342592592593,"SM",IF(J23&lt;=0.000581018518518519,"KSM",IF(J23&lt;=0.000607638888888889,"I A",IF(J23&lt;=0.000643981481481481,"II A",IF(J23&lt;=0.000690277777777778,"III A"))))))))</f>
        <v>II A</v>
      </c>
      <c r="M23" s="96" t="s">
        <v>307</v>
      </c>
    </row>
    <row r="24" spans="1:13" s="103" customFormat="1" ht="16.5" customHeight="1">
      <c r="A24" s="185">
        <v>2</v>
      </c>
      <c r="B24" s="92">
        <v>111</v>
      </c>
      <c r="C24" s="93" t="s">
        <v>810</v>
      </c>
      <c r="D24" s="94" t="s">
        <v>811</v>
      </c>
      <c r="E24" s="104" t="s">
        <v>812</v>
      </c>
      <c r="F24" s="97" t="s">
        <v>53</v>
      </c>
      <c r="G24" s="97" t="s">
        <v>54</v>
      </c>
      <c r="H24" s="97"/>
      <c r="I24" s="56">
        <f>IF(ISBLANK(J24),"",TRUNC(0.907*((J24/$E$3)-82)^2))</f>
        <v>606</v>
      </c>
      <c r="J24" s="227">
        <v>0.0006498842592592592</v>
      </c>
      <c r="K24" s="100">
        <v>0.295</v>
      </c>
      <c r="L24" s="147" t="str">
        <f>IF(ISBLANK(J24),"",IF(J24&gt;0.000690277777777778,"",IF(J24&lt;=0.000543402777777778,"TSM",IF(J24&lt;=0.000561342592592593,"SM",IF(J24&lt;=0.000581018518518519,"KSM",IF(J24&lt;=0.000607638888888889,"I A",IF(J24&lt;=0.000643981481481481,"II A",IF(J24&lt;=0.000690277777777778,"III A"))))))))</f>
        <v>III A</v>
      </c>
      <c r="M24" s="96" t="s">
        <v>666</v>
      </c>
    </row>
    <row r="25" spans="1:13" s="103" customFormat="1" ht="16.5" customHeight="1">
      <c r="A25" s="185">
        <v>3</v>
      </c>
      <c r="B25" s="92">
        <v>38</v>
      </c>
      <c r="C25" s="93" t="s">
        <v>659</v>
      </c>
      <c r="D25" s="94" t="s">
        <v>813</v>
      </c>
      <c r="E25" s="104">
        <v>34821</v>
      </c>
      <c r="F25" s="97" t="s">
        <v>101</v>
      </c>
      <c r="G25" s="97"/>
      <c r="H25" s="97" t="s">
        <v>102</v>
      </c>
      <c r="I25" s="56">
        <f>IF(ISBLANK(J25),"",TRUNC(0.907*((J25/$E$3)-82)^2))</f>
        <v>584</v>
      </c>
      <c r="J25" s="227">
        <v>0.0006552083333333333</v>
      </c>
      <c r="K25" s="100">
        <v>0.315</v>
      </c>
      <c r="L25" s="147" t="str">
        <f>IF(ISBLANK(J25),"",IF(J25&gt;0.000690277777777778,"",IF(J25&lt;=0.000543402777777778,"TSM",IF(J25&lt;=0.000561342592592593,"SM",IF(J25&lt;=0.000581018518518519,"KSM",IF(J25&lt;=0.000607638888888889,"I A",IF(J25&lt;=0.000643981481481481,"II A",IF(J25&lt;=0.000690277777777778,"III A"))))))))</f>
        <v>III A</v>
      </c>
      <c r="M25" s="96" t="s">
        <v>328</v>
      </c>
    </row>
    <row r="26" spans="1:13" s="103" customFormat="1" ht="16.5" customHeight="1">
      <c r="A26" s="185">
        <v>4</v>
      </c>
      <c r="B26" s="92">
        <v>63</v>
      </c>
      <c r="C26" s="93" t="s">
        <v>446</v>
      </c>
      <c r="D26" s="94" t="s">
        <v>814</v>
      </c>
      <c r="E26" s="104" t="s">
        <v>815</v>
      </c>
      <c r="F26" s="97" t="s">
        <v>512</v>
      </c>
      <c r="G26" s="97" t="s">
        <v>513</v>
      </c>
      <c r="H26" s="97" t="s">
        <v>514</v>
      </c>
      <c r="I26" s="56">
        <f>IF(ISBLANK(J26),"",TRUNC(0.907*((J26/$E$3)-82)^2))</f>
        <v>530</v>
      </c>
      <c r="J26" s="227">
        <v>0.000669212962962963</v>
      </c>
      <c r="K26" s="100">
        <v>0.161</v>
      </c>
      <c r="L26" s="147" t="str">
        <f>IF(ISBLANK(J26),"",IF(J26&gt;0.000690277777777778,"",IF(J26&lt;=0.000543402777777778,"TSM",IF(J26&lt;=0.000561342592592593,"SM",IF(J26&lt;=0.000581018518518519,"KSM",IF(J26&lt;=0.000607638888888889,"I A",IF(J26&lt;=0.000643981481481481,"II A",IF(J26&lt;=0.000690277777777778,"III A"))))))))</f>
        <v>III A</v>
      </c>
      <c r="M26" s="96" t="s">
        <v>515</v>
      </c>
    </row>
    <row r="27" spans="3:8" ht="3.75" customHeight="1">
      <c r="C27" s="21"/>
      <c r="D27" s="21"/>
      <c r="F27" s="71"/>
      <c r="G27" s="71"/>
      <c r="H27" s="71"/>
    </row>
    <row r="28" spans="1:17" ht="14.25" customHeight="1">
      <c r="A28" s="113"/>
      <c r="B28" s="77"/>
      <c r="C28" s="220" t="s">
        <v>82</v>
      </c>
      <c r="D28" s="110" t="s">
        <v>710</v>
      </c>
      <c r="E28" s="110"/>
      <c r="F28" s="71"/>
      <c r="G28" s="71"/>
      <c r="H28" s="71"/>
      <c r="L28" s="182"/>
      <c r="M28" s="21"/>
      <c r="N28" s="24"/>
      <c r="P28" s="66"/>
      <c r="Q28" s="67"/>
    </row>
    <row r="29" spans="1:8" ht="3" customHeight="1">
      <c r="A29" s="71"/>
      <c r="C29" s="21"/>
      <c r="D29" s="21"/>
      <c r="F29" s="71"/>
      <c r="G29" s="71"/>
      <c r="H29" s="71"/>
    </row>
    <row r="30" spans="1:13" s="67" customFormat="1" ht="12.75" customHeight="1">
      <c r="A30" s="114" t="s">
        <v>63</v>
      </c>
      <c r="B30" s="115" t="s">
        <v>2</v>
      </c>
      <c r="C30" s="116" t="s">
        <v>3</v>
      </c>
      <c r="D30" s="117" t="s">
        <v>4</v>
      </c>
      <c r="E30" s="118" t="s">
        <v>5</v>
      </c>
      <c r="F30" s="119" t="s">
        <v>6</v>
      </c>
      <c r="G30" s="120" t="s">
        <v>7</v>
      </c>
      <c r="H30" s="119" t="s">
        <v>8</v>
      </c>
      <c r="I30" s="87" t="s">
        <v>9</v>
      </c>
      <c r="J30" s="88" t="s">
        <v>248</v>
      </c>
      <c r="K30" s="122" t="s">
        <v>65</v>
      </c>
      <c r="L30" s="80" t="s">
        <v>60</v>
      </c>
      <c r="M30" s="123" t="s">
        <v>17</v>
      </c>
    </row>
    <row r="31" spans="1:13" s="103" customFormat="1" ht="16.5" customHeight="1">
      <c r="A31" s="185">
        <v>1</v>
      </c>
      <c r="B31" s="92">
        <v>56</v>
      </c>
      <c r="C31" s="93" t="s">
        <v>794</v>
      </c>
      <c r="D31" s="94" t="s">
        <v>816</v>
      </c>
      <c r="E31" s="104" t="s">
        <v>817</v>
      </c>
      <c r="F31" s="97" t="s">
        <v>30</v>
      </c>
      <c r="G31" s="97"/>
      <c r="H31" s="97"/>
      <c r="I31" s="56">
        <f>IF(ISBLANK(J31),"",TRUNC(0.907*((J31/$E$3)-82)^2))</f>
        <v>796</v>
      </c>
      <c r="J31" s="227">
        <v>0.0006060185185185185</v>
      </c>
      <c r="K31" s="100">
        <v>0.168</v>
      </c>
      <c r="L31" s="147" t="str">
        <f>IF(ISBLANK(J31),"",IF(J31&gt;0.000690277777777778,"",IF(J31&lt;=0.000543402777777778,"TSM",IF(J31&lt;=0.000561342592592593,"SM",IF(J31&lt;=0.000581018518518519,"KSM",IF(J31&lt;=0.000607638888888889,"I A",IF(J31&lt;=0.000643981481481481,"II A",IF(J31&lt;=0.000690277777777778,"III A"))))))))</f>
        <v>I A</v>
      </c>
      <c r="M31" s="96" t="s">
        <v>818</v>
      </c>
    </row>
    <row r="32" spans="1:13" s="103" customFormat="1" ht="16.5" customHeight="1">
      <c r="A32" s="185">
        <v>2</v>
      </c>
      <c r="B32" s="92">
        <v>120</v>
      </c>
      <c r="C32" s="93" t="s">
        <v>819</v>
      </c>
      <c r="D32" s="94" t="s">
        <v>820</v>
      </c>
      <c r="E32" s="104" t="s">
        <v>821</v>
      </c>
      <c r="F32" s="97" t="s">
        <v>53</v>
      </c>
      <c r="G32" s="97" t="s">
        <v>253</v>
      </c>
      <c r="H32" s="97" t="s">
        <v>254</v>
      </c>
      <c r="I32" s="56">
        <f>IF(ISBLANK(J32),"",TRUNC(0.907*((J32/$E$3)-82)^2))</f>
        <v>779</v>
      </c>
      <c r="J32" s="227">
        <v>0.0006097222222222222</v>
      </c>
      <c r="K32" s="100">
        <v>0.225</v>
      </c>
      <c r="L32" s="147" t="str">
        <f>IF(ISBLANK(J32),"",IF(J32&gt;0.000690277777777778,"",IF(J32&lt;=0.000543402777777778,"TSM",IF(J32&lt;=0.000561342592592593,"SM",IF(J32&lt;=0.000581018518518519,"KSM",IF(J32&lt;=0.000607638888888889,"I A",IF(J32&lt;=0.000643981481481481,"II A",IF(J32&lt;=0.000690277777777778,"III A"))))))))</f>
        <v>II A</v>
      </c>
      <c r="M32" s="96" t="s">
        <v>822</v>
      </c>
    </row>
    <row r="33" spans="1:13" s="103" customFormat="1" ht="16.5" customHeight="1">
      <c r="A33" s="185">
        <v>3</v>
      </c>
      <c r="B33" s="92">
        <v>40</v>
      </c>
      <c r="C33" s="93" t="s">
        <v>480</v>
      </c>
      <c r="D33" s="94" t="s">
        <v>823</v>
      </c>
      <c r="E33" s="104">
        <v>30860</v>
      </c>
      <c r="F33" s="97" t="s">
        <v>101</v>
      </c>
      <c r="G33" s="97"/>
      <c r="H33" s="97" t="s">
        <v>102</v>
      </c>
      <c r="I33" s="56">
        <f>IF(ISBLANK(J33),"",TRUNC(0.907*((J33/$E$3)-82)^2))</f>
        <v>767</v>
      </c>
      <c r="J33" s="227">
        <v>0.0006123842592592592</v>
      </c>
      <c r="K33" s="100">
        <v>0.246</v>
      </c>
      <c r="L33" s="147" t="str">
        <f>IF(ISBLANK(J33),"",IF(J33&gt;0.000690277777777778,"",IF(J33&lt;=0.000543402777777778,"TSM",IF(J33&lt;=0.000561342592592593,"SM",IF(J33&lt;=0.000581018518518519,"KSM",IF(J33&lt;=0.000607638888888889,"I A",IF(J33&lt;=0.000643981481481481,"II A",IF(J33&lt;=0.000690277777777778,"III A"))))))))</f>
        <v>II A</v>
      </c>
      <c r="M33" s="96" t="s">
        <v>104</v>
      </c>
    </row>
    <row r="34" spans="3:8" ht="3.75" customHeight="1">
      <c r="C34" s="21"/>
      <c r="D34" s="21"/>
      <c r="F34" s="71"/>
      <c r="G34" s="71"/>
      <c r="H34" s="71"/>
    </row>
    <row r="35" spans="1:17" ht="14.25" customHeight="1">
      <c r="A35" s="113"/>
      <c r="B35" s="77"/>
      <c r="C35" s="220" t="s">
        <v>14</v>
      </c>
      <c r="D35" s="110" t="s">
        <v>710</v>
      </c>
      <c r="E35" s="110"/>
      <c r="F35" s="71"/>
      <c r="G35" s="71"/>
      <c r="H35" s="71"/>
      <c r="L35" s="182"/>
      <c r="M35" s="21"/>
      <c r="N35" s="24"/>
      <c r="P35" s="66"/>
      <c r="Q35" s="67"/>
    </row>
    <row r="36" spans="1:8" ht="3" customHeight="1">
      <c r="A36" s="71"/>
      <c r="C36" s="21"/>
      <c r="D36" s="21"/>
      <c r="F36" s="71"/>
      <c r="G36" s="71"/>
      <c r="H36" s="71"/>
    </row>
    <row r="37" spans="1:13" s="67" customFormat="1" ht="12.75" customHeight="1">
      <c r="A37" s="114" t="s">
        <v>63</v>
      </c>
      <c r="B37" s="115" t="s">
        <v>2</v>
      </c>
      <c r="C37" s="116" t="s">
        <v>3</v>
      </c>
      <c r="D37" s="117" t="s">
        <v>4</v>
      </c>
      <c r="E37" s="118" t="s">
        <v>5</v>
      </c>
      <c r="F37" s="119" t="s">
        <v>6</v>
      </c>
      <c r="G37" s="120" t="s">
        <v>7</v>
      </c>
      <c r="H37" s="119" t="s">
        <v>8</v>
      </c>
      <c r="I37" s="87" t="s">
        <v>9</v>
      </c>
      <c r="J37" s="88" t="s">
        <v>248</v>
      </c>
      <c r="K37" s="122" t="s">
        <v>65</v>
      </c>
      <c r="L37" s="80" t="s">
        <v>60</v>
      </c>
      <c r="M37" s="123" t="s">
        <v>17</v>
      </c>
    </row>
    <row r="38" spans="1:13" s="103" customFormat="1" ht="16.5" customHeight="1">
      <c r="A38" s="185">
        <v>1</v>
      </c>
      <c r="B38" s="92">
        <v>105</v>
      </c>
      <c r="C38" s="93" t="s">
        <v>824</v>
      </c>
      <c r="D38" s="94" t="s">
        <v>825</v>
      </c>
      <c r="E38" s="104" t="s">
        <v>826</v>
      </c>
      <c r="F38" s="97" t="s">
        <v>233</v>
      </c>
      <c r="G38" s="97" t="s">
        <v>234</v>
      </c>
      <c r="H38" s="97"/>
      <c r="I38" s="56">
        <f>IF(ISBLANK(J38),"",TRUNC(0.907*((J38/$E$3)-82)^2))</f>
        <v>721</v>
      </c>
      <c r="J38" s="227">
        <v>0.0006225694444444444</v>
      </c>
      <c r="K38" s="100">
        <v>0.27</v>
      </c>
      <c r="L38" s="147" t="str">
        <f>IF(ISBLANK(J38),"",IF(J38&gt;0.000690277777777778,"",IF(J38&lt;=0.000543402777777778,"TSM",IF(J38&lt;=0.000561342592592593,"SM",IF(J38&lt;=0.000581018518518519,"KSM",IF(J38&lt;=0.000607638888888889,"I A",IF(J38&lt;=0.000643981481481481,"II A",IF(J38&lt;=0.000690277777777778,"III A"))))))))</f>
        <v>II A</v>
      </c>
      <c r="M38" s="96" t="s">
        <v>827</v>
      </c>
    </row>
    <row r="39" spans="1:13" s="103" customFormat="1" ht="16.5" customHeight="1">
      <c r="A39" s="185"/>
      <c r="B39" s="92">
        <v>39</v>
      </c>
      <c r="C39" s="93" t="s">
        <v>20</v>
      </c>
      <c r="D39" s="94" t="s">
        <v>828</v>
      </c>
      <c r="E39" s="104">
        <v>34860</v>
      </c>
      <c r="F39" s="97" t="s">
        <v>101</v>
      </c>
      <c r="G39" s="97"/>
      <c r="H39" s="97" t="s">
        <v>102</v>
      </c>
      <c r="I39" s="56"/>
      <c r="J39" s="227" t="s">
        <v>155</v>
      </c>
      <c r="K39" s="100">
        <v>-0.2</v>
      </c>
      <c r="L39" s="147"/>
      <c r="M39" s="96" t="s">
        <v>829</v>
      </c>
    </row>
    <row r="40" spans="1:13" s="103" customFormat="1" ht="16.5" customHeight="1">
      <c r="A40" s="185"/>
      <c r="B40" s="92">
        <v>21</v>
      </c>
      <c r="C40" s="93" t="s">
        <v>480</v>
      </c>
      <c r="D40" s="94" t="s">
        <v>830</v>
      </c>
      <c r="E40" s="104" t="s">
        <v>831</v>
      </c>
      <c r="F40" s="97" t="s">
        <v>441</v>
      </c>
      <c r="G40" s="97" t="s">
        <v>442</v>
      </c>
      <c r="H40" s="97" t="s">
        <v>779</v>
      </c>
      <c r="I40" s="56"/>
      <c r="J40" s="227" t="s">
        <v>109</v>
      </c>
      <c r="K40" s="100"/>
      <c r="L40" s="147">
        <f>IF(ISBLANK(J40),"",IF(J40&gt;0.000690277777777778,"",IF(J40&lt;=0.000543402777777778,"TSM",IF(J40&lt;=0.000561342592592593,"SM",IF(J40&lt;=0.000581018518518519,"KSM",IF(J40&lt;=0.000607638888888889,"I A",IF(J40&lt;=0.000643981481481481,"II A",IF(J40&lt;=0.000690277777777778,"III A"))))))))</f>
      </c>
      <c r="M40" s="96" t="s">
        <v>780</v>
      </c>
    </row>
    <row r="41" spans="1:13" s="103" customFormat="1" ht="16.5" customHeight="1">
      <c r="A41" s="211"/>
      <c r="B41" s="212"/>
      <c r="C41" s="213"/>
      <c r="D41" s="214"/>
      <c r="E41" s="228"/>
      <c r="F41" s="215"/>
      <c r="G41" s="215"/>
      <c r="H41" s="215"/>
      <c r="I41" s="183"/>
      <c r="J41" s="229"/>
      <c r="K41" s="225"/>
      <c r="L41" s="182"/>
      <c r="M41" s="217"/>
    </row>
    <row r="42" spans="1:13" s="103" customFormat="1" ht="16.5" customHeight="1">
      <c r="A42" s="211"/>
      <c r="B42" s="212"/>
      <c r="C42" s="213"/>
      <c r="D42" s="214"/>
      <c r="E42" s="228"/>
      <c r="F42" s="215"/>
      <c r="G42" s="215"/>
      <c r="H42" s="215"/>
      <c r="I42" s="183"/>
      <c r="J42" s="229"/>
      <c r="K42" s="225"/>
      <c r="L42" s="182"/>
      <c r="M42" s="217"/>
    </row>
    <row r="43" spans="1:13" s="103" customFormat="1" ht="16.5" customHeight="1">
      <c r="A43" s="211"/>
      <c r="B43" s="212"/>
      <c r="C43" s="213"/>
      <c r="D43" s="214"/>
      <c r="E43" s="228"/>
      <c r="F43" s="215"/>
      <c r="G43" s="215"/>
      <c r="H43" s="215"/>
      <c r="I43" s="183"/>
      <c r="J43" s="229"/>
      <c r="K43" s="225"/>
      <c r="L43" s="182"/>
      <c r="M43" s="217"/>
    </row>
    <row r="44" spans="3:8" ht="3.75" customHeight="1">
      <c r="C44" s="21"/>
      <c r="D44" s="21"/>
      <c r="F44" s="71"/>
      <c r="G44" s="71"/>
      <c r="H44" s="71"/>
    </row>
    <row r="45" spans="1:17" ht="14.25" customHeight="1">
      <c r="A45" s="113"/>
      <c r="B45" s="77"/>
      <c r="C45" s="220" t="s">
        <v>15</v>
      </c>
      <c r="D45" s="110" t="s">
        <v>710</v>
      </c>
      <c r="E45" s="110"/>
      <c r="F45" s="71"/>
      <c r="G45" s="71"/>
      <c r="H45" s="71"/>
      <c r="L45" s="182"/>
      <c r="M45" s="21"/>
      <c r="N45" s="24"/>
      <c r="P45" s="66"/>
      <c r="Q45" s="67"/>
    </row>
    <row r="46" spans="1:8" ht="3" customHeight="1">
      <c r="A46" s="71"/>
      <c r="C46" s="21"/>
      <c r="D46" s="21"/>
      <c r="F46" s="71"/>
      <c r="G46" s="71"/>
      <c r="H46" s="71"/>
    </row>
    <row r="47" spans="1:13" s="67" customFormat="1" ht="12.75" customHeight="1">
      <c r="A47" s="114" t="s">
        <v>63</v>
      </c>
      <c r="B47" s="115" t="s">
        <v>2</v>
      </c>
      <c r="C47" s="116" t="s">
        <v>3</v>
      </c>
      <c r="D47" s="117" t="s">
        <v>4</v>
      </c>
      <c r="E47" s="118" t="s">
        <v>5</v>
      </c>
      <c r="F47" s="119" t="s">
        <v>6</v>
      </c>
      <c r="G47" s="120" t="s">
        <v>7</v>
      </c>
      <c r="H47" s="119" t="s">
        <v>8</v>
      </c>
      <c r="I47" s="87" t="s">
        <v>9</v>
      </c>
      <c r="J47" s="88" t="s">
        <v>248</v>
      </c>
      <c r="K47" s="122" t="s">
        <v>65</v>
      </c>
      <c r="L47" s="80" t="s">
        <v>60</v>
      </c>
      <c r="M47" s="123" t="s">
        <v>17</v>
      </c>
    </row>
    <row r="48" spans="1:13" s="103" customFormat="1" ht="16.5" customHeight="1">
      <c r="A48" s="185">
        <v>1</v>
      </c>
      <c r="B48" s="92">
        <v>37</v>
      </c>
      <c r="C48" s="93" t="s">
        <v>794</v>
      </c>
      <c r="D48" s="94" t="s">
        <v>832</v>
      </c>
      <c r="E48" s="104">
        <v>34829</v>
      </c>
      <c r="F48" s="97" t="s">
        <v>30</v>
      </c>
      <c r="G48" s="97" t="s">
        <v>36</v>
      </c>
      <c r="H48" s="97" t="s">
        <v>120</v>
      </c>
      <c r="I48" s="56">
        <f>IF(ISBLANK(J48),"",TRUNC(0.907*((J48/$E$3)-82)^2))</f>
        <v>885</v>
      </c>
      <c r="J48" s="227">
        <v>0.0005873842592592593</v>
      </c>
      <c r="K48" s="100">
        <v>0.21</v>
      </c>
      <c r="L48" s="147" t="str">
        <f>IF(ISBLANK(J48),"",IF(J48&gt;0.000690277777777778,"",IF(J48&lt;=0.000543402777777778,"TSM",IF(J48&lt;=0.000561342592592593,"SM",IF(J48&lt;=0.000581018518518519,"KSM",IF(J48&lt;=0.000607638888888889,"I A",IF(J48&lt;=0.000643981481481481,"II A",IF(J48&lt;=0.000690277777777778,"III A"))))))))</f>
        <v>I A</v>
      </c>
      <c r="M48" s="96" t="s">
        <v>833</v>
      </c>
    </row>
    <row r="49" spans="1:13" s="103" customFormat="1" ht="16.5" customHeight="1">
      <c r="A49" s="185">
        <v>2</v>
      </c>
      <c r="B49" s="92">
        <v>135</v>
      </c>
      <c r="C49" s="93" t="s">
        <v>834</v>
      </c>
      <c r="D49" s="94" t="s">
        <v>835</v>
      </c>
      <c r="E49" s="104" t="s">
        <v>836</v>
      </c>
      <c r="F49" s="97" t="s">
        <v>95</v>
      </c>
      <c r="G49" s="97" t="s">
        <v>54</v>
      </c>
      <c r="H49" s="97" t="s">
        <v>690</v>
      </c>
      <c r="I49" s="56">
        <f>IF(ISBLANK(J49),"",TRUNC(0.907*((J49/$E$3)-82)^2))</f>
        <v>813</v>
      </c>
      <c r="J49" s="227">
        <v>0.0006025462962962963</v>
      </c>
      <c r="K49" s="100">
        <v>0.266</v>
      </c>
      <c r="L49" s="147" t="str">
        <f>IF(ISBLANK(J49),"",IF(J49&gt;0.000690277777777778,"",IF(J49&lt;=0.000543402777777778,"TSM",IF(J49&lt;=0.000561342592592593,"SM",IF(J49&lt;=0.000581018518518519,"KSM",IF(J49&lt;=0.000607638888888889,"I A",IF(J49&lt;=0.000643981481481481,"II A",IF(J49&lt;=0.000690277777777778,"III A"))))))))</f>
        <v>I A</v>
      </c>
      <c r="M49" s="96" t="s">
        <v>837</v>
      </c>
    </row>
    <row r="50" spans="1:13" s="103" customFormat="1" ht="16.5" customHeight="1">
      <c r="A50" s="185">
        <v>3</v>
      </c>
      <c r="B50" s="92">
        <v>132</v>
      </c>
      <c r="C50" s="93" t="s">
        <v>399</v>
      </c>
      <c r="D50" s="94" t="s">
        <v>838</v>
      </c>
      <c r="E50" s="104" t="s">
        <v>839</v>
      </c>
      <c r="F50" s="97" t="s">
        <v>53</v>
      </c>
      <c r="G50" s="97" t="s">
        <v>54</v>
      </c>
      <c r="H50" s="97"/>
      <c r="I50" s="56">
        <f>IF(ISBLANK(J50),"",TRUNC(0.907*((J50/$E$3)-82)^2))</f>
        <v>781</v>
      </c>
      <c r="J50" s="227">
        <v>0.000609375</v>
      </c>
      <c r="K50" s="100">
        <v>0.21</v>
      </c>
      <c r="L50" s="147" t="str">
        <f>IF(ISBLANK(J50),"",IF(J50&gt;0.000690277777777778,"",IF(J50&lt;=0.000543402777777778,"TSM",IF(J50&lt;=0.000561342592592593,"SM",IF(J50&lt;=0.000581018518518519,"KSM",IF(J50&lt;=0.000607638888888889,"I A",IF(J50&lt;=0.000643981481481481,"II A",IF(J50&lt;=0.000690277777777778,"III A"))))))))</f>
        <v>II A</v>
      </c>
      <c r="M50" s="96" t="s">
        <v>770</v>
      </c>
    </row>
    <row r="51" spans="1:13" s="103" customFormat="1" ht="16.5" customHeight="1">
      <c r="A51" s="185">
        <v>4</v>
      </c>
      <c r="B51" s="92">
        <v>136</v>
      </c>
      <c r="C51" s="93" t="s">
        <v>840</v>
      </c>
      <c r="D51" s="94" t="s">
        <v>841</v>
      </c>
      <c r="E51" s="104" t="s">
        <v>842</v>
      </c>
      <c r="F51" s="97" t="s">
        <v>53</v>
      </c>
      <c r="G51" s="97" t="s">
        <v>54</v>
      </c>
      <c r="H51" s="97" t="s">
        <v>26</v>
      </c>
      <c r="I51" s="56">
        <f>IF(ISBLANK(J51),"",TRUNC(0.907*((J51/$E$3)-82)^2))</f>
        <v>720</v>
      </c>
      <c r="J51" s="227">
        <v>0.000622800925925926</v>
      </c>
      <c r="K51" s="100">
        <v>0.118</v>
      </c>
      <c r="L51" s="147" t="str">
        <f>IF(ISBLANK(J51),"",IF(J51&gt;0.000690277777777778,"",IF(J51&lt;=0.000543402777777778,"TSM",IF(J51&lt;=0.000561342592592593,"SM",IF(J51&lt;=0.000581018518518519,"KSM",IF(J51&lt;=0.000607638888888889,"I A",IF(J51&lt;=0.000643981481481481,"II A",IF(J51&lt;=0.000690277777777778,"III A"))))))))</f>
        <v>II A</v>
      </c>
      <c r="M51" s="96" t="s">
        <v>580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Q28"/>
  <sheetViews>
    <sheetView zoomScalePageLayoutView="0" workbookViewId="0" topLeftCell="A1">
      <selection activeCell="O2" sqref="O2"/>
    </sheetView>
  </sheetViews>
  <sheetFormatPr defaultColWidth="12.140625" defaultRowHeight="12.75"/>
  <cols>
    <col min="1" max="1" width="4.7109375" style="70" customWidth="1"/>
    <col min="2" max="2" width="4.140625" style="21" hidden="1" customWidth="1"/>
    <col min="3" max="3" width="10.28125" style="110" customWidth="1"/>
    <col min="4" max="4" width="15.28125" style="110" customWidth="1"/>
    <col min="5" max="5" width="9.8515625" style="21" customWidth="1"/>
    <col min="6" max="6" width="15.57421875" style="70" customWidth="1"/>
    <col min="7" max="7" width="9.28125" style="70" customWidth="1"/>
    <col min="8" max="8" width="15.00390625" style="70" customWidth="1"/>
    <col min="9" max="9" width="5.8515625" style="20" customWidth="1"/>
    <col min="10" max="10" width="8.57421875" style="21" customWidth="1"/>
    <col min="11" max="11" width="5.421875" style="21" bestFit="1" customWidth="1"/>
    <col min="12" max="12" width="5.421875" style="21" customWidth="1"/>
    <col min="13" max="13" width="26.8515625" style="22" customWidth="1"/>
    <col min="14" max="14" width="15.57421875" style="66" customWidth="1"/>
    <col min="15" max="15" width="13.00390625" style="66" customWidth="1"/>
    <col min="16" max="16" width="50.28125" style="67" customWidth="1"/>
    <col min="17" max="16384" width="12.140625" style="66" customWidth="1"/>
  </cols>
  <sheetData>
    <row r="1" spans="1:13" ht="18" customHeight="1">
      <c r="A1" s="59" t="s">
        <v>220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4"/>
    </row>
    <row r="2" spans="1:13" ht="1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4"/>
    </row>
    <row r="3" spans="3:8" ht="3.75" customHeight="1">
      <c r="C3" s="21"/>
      <c r="D3" s="21"/>
      <c r="E3" s="21">
        <v>1.1574074074074073E-05</v>
      </c>
      <c r="F3" s="71"/>
      <c r="G3" s="71"/>
      <c r="H3" s="71"/>
    </row>
    <row r="4" spans="1:8" ht="15.75" customHeight="1">
      <c r="A4" s="72" t="s">
        <v>787</v>
      </c>
      <c r="B4" s="73"/>
      <c r="C4" s="21"/>
      <c r="D4" s="21"/>
      <c r="F4" s="74"/>
      <c r="G4" s="71"/>
      <c r="H4" s="71"/>
    </row>
    <row r="5" spans="3:8" ht="3.75" customHeight="1">
      <c r="C5" s="21"/>
      <c r="D5" s="21"/>
      <c r="F5" s="71"/>
      <c r="G5" s="71"/>
      <c r="H5" s="71"/>
    </row>
    <row r="6" spans="1:17" ht="14.25" customHeight="1">
      <c r="A6" s="113"/>
      <c r="B6" s="77"/>
      <c r="C6" s="220"/>
      <c r="D6" s="110" t="s">
        <v>567</v>
      </c>
      <c r="E6" s="110"/>
      <c r="F6" s="71"/>
      <c r="G6" s="71"/>
      <c r="H6" s="71"/>
      <c r="L6" s="182"/>
      <c r="M6" s="21"/>
      <c r="N6" s="24"/>
      <c r="P6" s="66"/>
      <c r="Q6" s="67"/>
    </row>
    <row r="7" spans="1:8" ht="3" customHeight="1">
      <c r="A7" s="71"/>
      <c r="C7" s="21"/>
      <c r="D7" s="21"/>
      <c r="F7" s="71"/>
      <c r="G7" s="71"/>
      <c r="H7" s="71"/>
    </row>
    <row r="8" spans="1:13" s="67" customFormat="1" ht="12.75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87" t="s">
        <v>9</v>
      </c>
      <c r="J8" s="88" t="s">
        <v>248</v>
      </c>
      <c r="K8" s="122" t="s">
        <v>65</v>
      </c>
      <c r="L8" s="80" t="s">
        <v>60</v>
      </c>
      <c r="M8" s="123" t="s">
        <v>17</v>
      </c>
    </row>
    <row r="9" spans="1:13" s="103" customFormat="1" ht="16.5" customHeight="1">
      <c r="A9" s="185">
        <v>1</v>
      </c>
      <c r="B9" s="92">
        <v>37</v>
      </c>
      <c r="C9" s="93" t="s">
        <v>794</v>
      </c>
      <c r="D9" s="94" t="s">
        <v>832</v>
      </c>
      <c r="E9" s="104">
        <v>34829</v>
      </c>
      <c r="F9" s="97" t="s">
        <v>30</v>
      </c>
      <c r="G9" s="97" t="s">
        <v>36</v>
      </c>
      <c r="H9" s="97" t="s">
        <v>120</v>
      </c>
      <c r="I9" s="56">
        <f aca="true" t="shared" si="0" ref="I9:I20">IF(ISBLANK(J9),"",TRUNC(0.907*((J9/$E$3)-82)^2))</f>
        <v>885</v>
      </c>
      <c r="J9" s="227">
        <v>0.0005873842592592593</v>
      </c>
      <c r="K9" s="100">
        <v>0.21</v>
      </c>
      <c r="L9" s="147" t="str">
        <f aca="true" t="shared" si="1" ref="L9:L26">IF(ISBLANK(J9),"",IF(J9&gt;0.000690277777777778,"",IF(J9&lt;=0.000543402777777778,"TSM",IF(J9&lt;=0.000561342592592593,"SM",IF(J9&lt;=0.000581018518518519,"KSM",IF(J9&lt;=0.000607638888888889,"I A",IF(J9&lt;=0.000643981481481481,"II A",IF(J9&lt;=0.000690277777777778,"III A"))))))))</f>
        <v>I A</v>
      </c>
      <c r="M9" s="96" t="s">
        <v>833</v>
      </c>
    </row>
    <row r="10" spans="1:13" s="103" customFormat="1" ht="16.5" customHeight="1">
      <c r="A10" s="185">
        <v>2</v>
      </c>
      <c r="B10" s="92">
        <v>135</v>
      </c>
      <c r="C10" s="93" t="s">
        <v>834</v>
      </c>
      <c r="D10" s="94" t="s">
        <v>835</v>
      </c>
      <c r="E10" s="104" t="s">
        <v>836</v>
      </c>
      <c r="F10" s="97" t="s">
        <v>95</v>
      </c>
      <c r="G10" s="97" t="s">
        <v>54</v>
      </c>
      <c r="H10" s="97" t="s">
        <v>690</v>
      </c>
      <c r="I10" s="56">
        <f t="shared" si="0"/>
        <v>813</v>
      </c>
      <c r="J10" s="227">
        <v>0.0006025462962962963</v>
      </c>
      <c r="K10" s="100">
        <v>0.266</v>
      </c>
      <c r="L10" s="147" t="str">
        <f t="shared" si="1"/>
        <v>I A</v>
      </c>
      <c r="M10" s="96" t="s">
        <v>837</v>
      </c>
    </row>
    <row r="11" spans="1:13" s="103" customFormat="1" ht="16.5" customHeight="1">
      <c r="A11" s="185">
        <v>3</v>
      </c>
      <c r="B11" s="92">
        <v>56</v>
      </c>
      <c r="C11" s="93" t="s">
        <v>794</v>
      </c>
      <c r="D11" s="94" t="s">
        <v>816</v>
      </c>
      <c r="E11" s="104" t="s">
        <v>817</v>
      </c>
      <c r="F11" s="97" t="s">
        <v>30</v>
      </c>
      <c r="G11" s="97"/>
      <c r="H11" s="97"/>
      <c r="I11" s="56">
        <f t="shared" si="0"/>
        <v>796</v>
      </c>
      <c r="J11" s="227">
        <v>0.0006060185185185185</v>
      </c>
      <c r="K11" s="100">
        <v>0.168</v>
      </c>
      <c r="L11" s="147" t="str">
        <f t="shared" si="1"/>
        <v>I A</v>
      </c>
      <c r="M11" s="96" t="s">
        <v>818</v>
      </c>
    </row>
    <row r="12" spans="1:13" s="103" customFormat="1" ht="16.5" customHeight="1">
      <c r="A12" s="185">
        <v>4</v>
      </c>
      <c r="B12" s="92">
        <v>132</v>
      </c>
      <c r="C12" s="93" t="s">
        <v>399</v>
      </c>
      <c r="D12" s="94" t="s">
        <v>838</v>
      </c>
      <c r="E12" s="104" t="s">
        <v>839</v>
      </c>
      <c r="F12" s="97" t="s">
        <v>53</v>
      </c>
      <c r="G12" s="97" t="s">
        <v>54</v>
      </c>
      <c r="H12" s="97"/>
      <c r="I12" s="56">
        <f t="shared" si="0"/>
        <v>781</v>
      </c>
      <c r="J12" s="227">
        <v>0.000609375</v>
      </c>
      <c r="K12" s="100">
        <v>0.21</v>
      </c>
      <c r="L12" s="147" t="str">
        <f t="shared" si="1"/>
        <v>II A</v>
      </c>
      <c r="M12" s="96" t="s">
        <v>770</v>
      </c>
    </row>
    <row r="13" spans="1:13" s="103" customFormat="1" ht="16.5" customHeight="1">
      <c r="A13" s="185">
        <v>5</v>
      </c>
      <c r="B13" s="92">
        <v>120</v>
      </c>
      <c r="C13" s="93" t="s">
        <v>819</v>
      </c>
      <c r="D13" s="94" t="s">
        <v>820</v>
      </c>
      <c r="E13" s="104" t="s">
        <v>821</v>
      </c>
      <c r="F13" s="97" t="s">
        <v>53</v>
      </c>
      <c r="G13" s="97" t="s">
        <v>253</v>
      </c>
      <c r="H13" s="97" t="s">
        <v>254</v>
      </c>
      <c r="I13" s="56">
        <f t="shared" si="0"/>
        <v>779</v>
      </c>
      <c r="J13" s="227">
        <v>0.0006097222222222222</v>
      </c>
      <c r="K13" s="100">
        <v>0.225</v>
      </c>
      <c r="L13" s="147" t="str">
        <f t="shared" si="1"/>
        <v>II A</v>
      </c>
      <c r="M13" s="96" t="s">
        <v>822</v>
      </c>
    </row>
    <row r="14" spans="1:13" s="103" customFormat="1" ht="16.5" customHeight="1">
      <c r="A14" s="185">
        <v>6</v>
      </c>
      <c r="B14" s="92">
        <v>40</v>
      </c>
      <c r="C14" s="93" t="s">
        <v>480</v>
      </c>
      <c r="D14" s="94" t="s">
        <v>823</v>
      </c>
      <c r="E14" s="104">
        <v>30860</v>
      </c>
      <c r="F14" s="97" t="s">
        <v>101</v>
      </c>
      <c r="G14" s="97"/>
      <c r="H14" s="97" t="s">
        <v>102</v>
      </c>
      <c r="I14" s="56">
        <f t="shared" si="0"/>
        <v>767</v>
      </c>
      <c r="J14" s="227">
        <v>0.0006123842592592592</v>
      </c>
      <c r="K14" s="100">
        <v>0.246</v>
      </c>
      <c r="L14" s="147" t="str">
        <f t="shared" si="1"/>
        <v>II A</v>
      </c>
      <c r="M14" s="96" t="s">
        <v>104</v>
      </c>
    </row>
    <row r="15" spans="1:13" s="103" customFormat="1" ht="16.5" customHeight="1">
      <c r="A15" s="185">
        <v>7</v>
      </c>
      <c r="B15" s="92">
        <v>131</v>
      </c>
      <c r="C15" s="93" t="s">
        <v>788</v>
      </c>
      <c r="D15" s="94" t="s">
        <v>789</v>
      </c>
      <c r="E15" s="104" t="s">
        <v>790</v>
      </c>
      <c r="F15" s="97" t="s">
        <v>53</v>
      </c>
      <c r="G15" s="97" t="s">
        <v>276</v>
      </c>
      <c r="H15" s="97"/>
      <c r="I15" s="56">
        <f t="shared" si="0"/>
        <v>739</v>
      </c>
      <c r="J15" s="227">
        <v>0.0006186342592592593</v>
      </c>
      <c r="K15" s="100">
        <v>0.17</v>
      </c>
      <c r="L15" s="147" t="str">
        <f t="shared" si="1"/>
        <v>II A</v>
      </c>
      <c r="M15" s="96" t="s">
        <v>791</v>
      </c>
    </row>
    <row r="16" spans="1:13" s="103" customFormat="1" ht="16.5" customHeight="1">
      <c r="A16" s="185">
        <v>8</v>
      </c>
      <c r="B16" s="92">
        <v>105</v>
      </c>
      <c r="C16" s="93" t="s">
        <v>824</v>
      </c>
      <c r="D16" s="94" t="s">
        <v>825</v>
      </c>
      <c r="E16" s="104" t="s">
        <v>826</v>
      </c>
      <c r="F16" s="97" t="s">
        <v>233</v>
      </c>
      <c r="G16" s="97" t="s">
        <v>234</v>
      </c>
      <c r="H16" s="97"/>
      <c r="I16" s="56">
        <f t="shared" si="0"/>
        <v>721</v>
      </c>
      <c r="J16" s="227">
        <v>0.0006225694444444444</v>
      </c>
      <c r="K16" s="100">
        <v>0.27</v>
      </c>
      <c r="L16" s="147" t="str">
        <f t="shared" si="1"/>
        <v>II A</v>
      </c>
      <c r="M16" s="96" t="s">
        <v>827</v>
      </c>
    </row>
    <row r="17" spans="1:13" s="103" customFormat="1" ht="16.5" customHeight="1">
      <c r="A17" s="185">
        <v>9</v>
      </c>
      <c r="B17" s="92">
        <v>136</v>
      </c>
      <c r="C17" s="93" t="s">
        <v>840</v>
      </c>
      <c r="D17" s="94" t="s">
        <v>841</v>
      </c>
      <c r="E17" s="104" t="s">
        <v>842</v>
      </c>
      <c r="F17" s="97" t="s">
        <v>53</v>
      </c>
      <c r="G17" s="97" t="s">
        <v>54</v>
      </c>
      <c r="H17" s="97" t="s">
        <v>26</v>
      </c>
      <c r="I17" s="56">
        <f t="shared" si="0"/>
        <v>720</v>
      </c>
      <c r="J17" s="227">
        <v>0.000622800925925926</v>
      </c>
      <c r="K17" s="100">
        <v>0.118</v>
      </c>
      <c r="L17" s="147" t="str">
        <f t="shared" si="1"/>
        <v>II A</v>
      </c>
      <c r="M17" s="96" t="s">
        <v>580</v>
      </c>
    </row>
    <row r="18" spans="1:13" s="103" customFormat="1" ht="16.5" customHeight="1">
      <c r="A18" s="185">
        <v>10</v>
      </c>
      <c r="B18" s="92">
        <v>20</v>
      </c>
      <c r="C18" s="93" t="s">
        <v>335</v>
      </c>
      <c r="D18" s="94" t="s">
        <v>797</v>
      </c>
      <c r="E18" s="104" t="s">
        <v>798</v>
      </c>
      <c r="F18" s="97" t="s">
        <v>441</v>
      </c>
      <c r="G18" s="97" t="s">
        <v>442</v>
      </c>
      <c r="H18" s="97" t="s">
        <v>779</v>
      </c>
      <c r="I18" s="56">
        <f t="shared" si="0"/>
        <v>694</v>
      </c>
      <c r="J18" s="227">
        <v>0.0006288194444444444</v>
      </c>
      <c r="K18" s="100">
        <v>0.218</v>
      </c>
      <c r="L18" s="147" t="str">
        <f t="shared" si="1"/>
        <v>II A</v>
      </c>
      <c r="M18" s="96" t="s">
        <v>780</v>
      </c>
    </row>
    <row r="19" spans="1:13" s="103" customFormat="1" ht="16.5" customHeight="1">
      <c r="A19" s="185">
        <v>11</v>
      </c>
      <c r="B19" s="92">
        <v>106</v>
      </c>
      <c r="C19" s="93" t="s">
        <v>496</v>
      </c>
      <c r="D19" s="94" t="s">
        <v>792</v>
      </c>
      <c r="E19" s="104" t="s">
        <v>793</v>
      </c>
      <c r="F19" s="97" t="s">
        <v>53</v>
      </c>
      <c r="G19" s="97" t="s">
        <v>276</v>
      </c>
      <c r="H19" s="97"/>
      <c r="I19" s="56">
        <f t="shared" si="0"/>
        <v>681</v>
      </c>
      <c r="J19" s="227">
        <v>0.0006318287037037038</v>
      </c>
      <c r="K19" s="100">
        <v>0.207</v>
      </c>
      <c r="L19" s="147" t="str">
        <f t="shared" si="1"/>
        <v>II A</v>
      </c>
      <c r="M19" s="96" t="s">
        <v>277</v>
      </c>
    </row>
    <row r="20" spans="1:13" s="103" customFormat="1" ht="16.5" customHeight="1">
      <c r="A20" s="185">
        <v>12</v>
      </c>
      <c r="B20" s="92">
        <v>123</v>
      </c>
      <c r="C20" s="93" t="s">
        <v>659</v>
      </c>
      <c r="D20" s="94" t="s">
        <v>799</v>
      </c>
      <c r="E20" s="104" t="s">
        <v>800</v>
      </c>
      <c r="F20" s="97" t="s">
        <v>801</v>
      </c>
      <c r="G20" s="97" t="s">
        <v>54</v>
      </c>
      <c r="H20" s="97"/>
      <c r="I20" s="56">
        <f t="shared" si="0"/>
        <v>680</v>
      </c>
      <c r="J20" s="227">
        <v>0.0006319444444444444</v>
      </c>
      <c r="K20" s="100">
        <v>0.282</v>
      </c>
      <c r="L20" s="147" t="str">
        <f t="shared" si="1"/>
        <v>II A</v>
      </c>
      <c r="M20" s="96" t="s">
        <v>802</v>
      </c>
    </row>
    <row r="21" spans="1:13" s="103" customFormat="1" ht="16.5" customHeight="1">
      <c r="A21" s="185">
        <v>13</v>
      </c>
      <c r="B21" s="92">
        <v>48</v>
      </c>
      <c r="C21" s="93" t="s">
        <v>806</v>
      </c>
      <c r="D21" s="94" t="s">
        <v>807</v>
      </c>
      <c r="E21" s="104" t="s">
        <v>808</v>
      </c>
      <c r="F21" s="97" t="s">
        <v>30</v>
      </c>
      <c r="G21" s="97" t="s">
        <v>809</v>
      </c>
      <c r="H21" s="97" t="s">
        <v>260</v>
      </c>
      <c r="I21" s="56"/>
      <c r="J21" s="227">
        <v>0.0006380787037037037</v>
      </c>
      <c r="K21" s="100">
        <v>0.232</v>
      </c>
      <c r="L21" s="147" t="str">
        <f t="shared" si="1"/>
        <v>II A</v>
      </c>
      <c r="M21" s="96" t="s">
        <v>307</v>
      </c>
    </row>
    <row r="22" spans="1:13" s="103" customFormat="1" ht="16.5" customHeight="1">
      <c r="A22" s="185">
        <v>14</v>
      </c>
      <c r="B22" s="92">
        <v>111</v>
      </c>
      <c r="C22" s="93" t="s">
        <v>810</v>
      </c>
      <c r="D22" s="94" t="s">
        <v>811</v>
      </c>
      <c r="E22" s="104" t="s">
        <v>812</v>
      </c>
      <c r="F22" s="97" t="s">
        <v>53</v>
      </c>
      <c r="G22" s="97" t="s">
        <v>54</v>
      </c>
      <c r="H22" s="97"/>
      <c r="I22" s="56"/>
      <c r="J22" s="227">
        <v>0.0006498842592592592</v>
      </c>
      <c r="K22" s="100">
        <v>0.295</v>
      </c>
      <c r="L22" s="147" t="str">
        <f t="shared" si="1"/>
        <v>III A</v>
      </c>
      <c r="M22" s="96" t="s">
        <v>666</v>
      </c>
    </row>
    <row r="23" spans="1:13" s="103" customFormat="1" ht="16.5" customHeight="1">
      <c r="A23" s="185">
        <v>15</v>
      </c>
      <c r="B23" s="92">
        <v>38</v>
      </c>
      <c r="C23" s="93" t="s">
        <v>659</v>
      </c>
      <c r="D23" s="94" t="s">
        <v>813</v>
      </c>
      <c r="E23" s="104">
        <v>34821</v>
      </c>
      <c r="F23" s="97" t="s">
        <v>101</v>
      </c>
      <c r="G23" s="97"/>
      <c r="H23" s="97" t="s">
        <v>102</v>
      </c>
      <c r="I23" s="56"/>
      <c r="J23" s="227">
        <v>0.0006552083333333333</v>
      </c>
      <c r="K23" s="100">
        <v>0.315</v>
      </c>
      <c r="L23" s="147" t="str">
        <f t="shared" si="1"/>
        <v>III A</v>
      </c>
      <c r="M23" s="96" t="s">
        <v>328</v>
      </c>
    </row>
    <row r="24" spans="1:13" s="103" customFormat="1" ht="16.5" customHeight="1">
      <c r="A24" s="185">
        <v>16</v>
      </c>
      <c r="B24" s="92">
        <v>63</v>
      </c>
      <c r="C24" s="93" t="s">
        <v>446</v>
      </c>
      <c r="D24" s="94" t="s">
        <v>814</v>
      </c>
      <c r="E24" s="104" t="s">
        <v>815</v>
      </c>
      <c r="F24" s="97" t="s">
        <v>512</v>
      </c>
      <c r="G24" s="97" t="s">
        <v>513</v>
      </c>
      <c r="H24" s="97" t="s">
        <v>514</v>
      </c>
      <c r="I24" s="56"/>
      <c r="J24" s="227">
        <v>0.000669212962962963</v>
      </c>
      <c r="K24" s="100">
        <v>0.161</v>
      </c>
      <c r="L24" s="147" t="str">
        <f t="shared" si="1"/>
        <v>III A</v>
      </c>
      <c r="M24" s="96" t="s">
        <v>515</v>
      </c>
    </row>
    <row r="25" spans="1:13" s="103" customFormat="1" ht="16.5" customHeight="1">
      <c r="A25" s="185">
        <v>17</v>
      </c>
      <c r="B25" s="92">
        <v>67</v>
      </c>
      <c r="C25" s="93" t="s">
        <v>794</v>
      </c>
      <c r="D25" s="94" t="s">
        <v>795</v>
      </c>
      <c r="E25" s="104" t="s">
        <v>796</v>
      </c>
      <c r="F25" s="97" t="s">
        <v>331</v>
      </c>
      <c r="G25" s="97" t="s">
        <v>332</v>
      </c>
      <c r="H25" s="97" t="s">
        <v>352</v>
      </c>
      <c r="I25" s="56"/>
      <c r="J25" s="227">
        <v>0.000672800925925926</v>
      </c>
      <c r="K25" s="100">
        <v>0.297</v>
      </c>
      <c r="L25" s="147" t="str">
        <f t="shared" si="1"/>
        <v>III A</v>
      </c>
      <c r="M25" s="96" t="s">
        <v>334</v>
      </c>
    </row>
    <row r="26" spans="1:13" s="103" customFormat="1" ht="16.5" customHeight="1">
      <c r="A26" s="185">
        <v>18</v>
      </c>
      <c r="B26" s="92">
        <v>61</v>
      </c>
      <c r="C26" s="93" t="s">
        <v>803</v>
      </c>
      <c r="D26" s="94" t="s">
        <v>804</v>
      </c>
      <c r="E26" s="104" t="s">
        <v>805</v>
      </c>
      <c r="F26" s="97" t="s">
        <v>728</v>
      </c>
      <c r="G26" s="97"/>
      <c r="H26" s="97" t="s">
        <v>608</v>
      </c>
      <c r="I26" s="56"/>
      <c r="J26" s="227">
        <v>0.0006758101851851851</v>
      </c>
      <c r="K26" s="100">
        <v>0.281</v>
      </c>
      <c r="L26" s="147" t="str">
        <f t="shared" si="1"/>
        <v>III A</v>
      </c>
      <c r="M26" s="96" t="s">
        <v>698</v>
      </c>
    </row>
    <row r="27" spans="1:13" s="103" customFormat="1" ht="16.5" customHeight="1">
      <c r="A27" s="185"/>
      <c r="B27" s="92">
        <v>39</v>
      </c>
      <c r="C27" s="93" t="s">
        <v>20</v>
      </c>
      <c r="D27" s="94" t="s">
        <v>828</v>
      </c>
      <c r="E27" s="104">
        <v>34860</v>
      </c>
      <c r="F27" s="97" t="s">
        <v>101</v>
      </c>
      <c r="G27" s="97"/>
      <c r="H27" s="97" t="s">
        <v>102</v>
      </c>
      <c r="I27" s="56"/>
      <c r="J27" s="227" t="s">
        <v>155</v>
      </c>
      <c r="K27" s="100">
        <v>-0.2</v>
      </c>
      <c r="L27" s="147"/>
      <c r="M27" s="96" t="s">
        <v>829</v>
      </c>
    </row>
    <row r="28" spans="1:13" s="103" customFormat="1" ht="16.5" customHeight="1">
      <c r="A28" s="185"/>
      <c r="B28" s="92">
        <v>21</v>
      </c>
      <c r="C28" s="93" t="s">
        <v>480</v>
      </c>
      <c r="D28" s="94" t="s">
        <v>830</v>
      </c>
      <c r="E28" s="104" t="s">
        <v>831</v>
      </c>
      <c r="F28" s="97" t="s">
        <v>441</v>
      </c>
      <c r="G28" s="97" t="s">
        <v>442</v>
      </c>
      <c r="H28" s="97" t="s">
        <v>779</v>
      </c>
      <c r="I28" s="56"/>
      <c r="J28" s="227" t="s">
        <v>109</v>
      </c>
      <c r="K28" s="100"/>
      <c r="L28" s="147">
        <f>IF(ISBLANK(J28),"",IF(J28&gt;0.000690277777777778,"",IF(J28&lt;=0.000543402777777778,"TSM",IF(J28&lt;=0.000561342592592593,"SM",IF(J28&lt;=0.000581018518518519,"KSM",IF(J28&lt;=0.000607638888888889,"I A",IF(J28&lt;=0.000643981481481481,"II A",IF(J28&lt;=0.000690277777777778,"III A"))))))))</f>
      </c>
      <c r="M28" s="96" t="s">
        <v>780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N28"/>
  <sheetViews>
    <sheetView zoomScalePageLayoutView="0" workbookViewId="0" topLeftCell="A1">
      <selection activeCell="E20" sqref="E20"/>
    </sheetView>
  </sheetViews>
  <sheetFormatPr defaultColWidth="12.140625" defaultRowHeight="12.75"/>
  <cols>
    <col min="1" max="1" width="4.8515625" style="70" customWidth="1"/>
    <col min="2" max="2" width="4.140625" style="21" hidden="1" customWidth="1"/>
    <col min="3" max="3" width="9.421875" style="110" customWidth="1"/>
    <col min="4" max="4" width="16.421875" style="110" customWidth="1"/>
    <col min="5" max="5" width="9.7109375" style="21" customWidth="1"/>
    <col min="6" max="6" width="15.57421875" style="70" customWidth="1"/>
    <col min="7" max="7" width="9.28125" style="70" customWidth="1"/>
    <col min="8" max="8" width="13.00390625" style="70" customWidth="1"/>
    <col min="9" max="9" width="6.28125" style="20" customWidth="1"/>
    <col min="10" max="10" width="8.57421875" style="21" customWidth="1"/>
    <col min="11" max="11" width="5.421875" style="21" customWidth="1"/>
    <col min="12" max="12" width="26.140625" style="22" customWidth="1"/>
    <col min="13" max="13" width="17.00390625" style="111" customWidth="1"/>
    <col min="14" max="14" width="23.57421875" style="66" customWidth="1"/>
    <col min="15" max="15" width="15.57421875" style="66" customWidth="1"/>
    <col min="16" max="16" width="13.00390625" style="66" customWidth="1"/>
    <col min="17" max="17" width="50.28125" style="67" customWidth="1"/>
    <col min="18" max="16384" width="12.140625" style="66" customWidth="1"/>
  </cols>
  <sheetData>
    <row r="1" spans="1:14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4"/>
      <c r="M1" s="24"/>
      <c r="N1" s="24"/>
    </row>
    <row r="2" spans="1:14" ht="17.2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4"/>
      <c r="M2" s="24"/>
      <c r="N2" s="24"/>
    </row>
    <row r="3" spans="3:14" ht="3.75" customHeight="1">
      <c r="C3" s="21"/>
      <c r="D3" s="21"/>
      <c r="E3" s="21">
        <v>1.1574074074074073E-05</v>
      </c>
      <c r="F3" s="71"/>
      <c r="G3" s="71"/>
      <c r="H3" s="71"/>
      <c r="M3" s="24"/>
      <c r="N3" s="24"/>
    </row>
    <row r="4" spans="1:14" ht="15.75" customHeight="1">
      <c r="A4" s="72" t="s">
        <v>507</v>
      </c>
      <c r="B4" s="73"/>
      <c r="C4" s="21"/>
      <c r="D4" s="21"/>
      <c r="F4" s="74"/>
      <c r="G4" s="71"/>
      <c r="H4" s="71"/>
      <c r="M4" s="24"/>
      <c r="N4" s="24"/>
    </row>
    <row r="5" spans="3:14" ht="3.75" customHeight="1">
      <c r="C5" s="21"/>
      <c r="D5" s="21"/>
      <c r="F5" s="71"/>
      <c r="G5" s="71"/>
      <c r="H5" s="71"/>
      <c r="M5" s="24"/>
      <c r="N5" s="24"/>
    </row>
    <row r="6" spans="1:14" ht="14.25" customHeight="1">
      <c r="A6" s="113"/>
      <c r="B6" s="77"/>
      <c r="C6" s="78" t="s">
        <v>10</v>
      </c>
      <c r="D6" s="79" t="s">
        <v>133</v>
      </c>
      <c r="E6" s="184"/>
      <c r="F6" s="71"/>
      <c r="G6" s="71"/>
      <c r="H6" s="71"/>
      <c r="M6" s="24"/>
      <c r="N6" s="24"/>
    </row>
    <row r="7" spans="1:14" ht="3" customHeight="1">
      <c r="A7" s="71"/>
      <c r="C7" s="21"/>
      <c r="D7" s="21"/>
      <c r="F7" s="71"/>
      <c r="G7" s="71"/>
      <c r="H7" s="71"/>
      <c r="M7" s="24"/>
      <c r="N7" s="24"/>
    </row>
    <row r="8" spans="1:14" s="67" customFormat="1" ht="12.75" customHeight="1">
      <c r="A8" s="114" t="s">
        <v>63</v>
      </c>
      <c r="B8" s="115" t="s">
        <v>2</v>
      </c>
      <c r="C8" s="116" t="s">
        <v>3</v>
      </c>
      <c r="D8" s="117" t="s">
        <v>508</v>
      </c>
      <c r="E8" s="118" t="s">
        <v>5</v>
      </c>
      <c r="F8" s="119" t="s">
        <v>6</v>
      </c>
      <c r="G8" s="120" t="s">
        <v>7</v>
      </c>
      <c r="H8" s="119" t="s">
        <v>8</v>
      </c>
      <c r="I8" s="87" t="s">
        <v>9</v>
      </c>
      <c r="J8" s="88" t="s">
        <v>248</v>
      </c>
      <c r="K8" s="80" t="s">
        <v>60</v>
      </c>
      <c r="L8" s="123" t="s">
        <v>17</v>
      </c>
      <c r="M8" s="24"/>
      <c r="N8" s="24"/>
    </row>
    <row r="9" spans="1:12" s="103" customFormat="1" ht="16.5" customHeight="1">
      <c r="A9" s="185">
        <v>1</v>
      </c>
      <c r="B9" s="92">
        <v>100</v>
      </c>
      <c r="C9" s="93" t="s">
        <v>509</v>
      </c>
      <c r="D9" s="94" t="s">
        <v>510</v>
      </c>
      <c r="E9" s="145" t="s">
        <v>511</v>
      </c>
      <c r="F9" s="97" t="s">
        <v>512</v>
      </c>
      <c r="G9" s="97" t="s">
        <v>513</v>
      </c>
      <c r="H9" s="97" t="s">
        <v>514</v>
      </c>
      <c r="I9" s="56">
        <v>794</v>
      </c>
      <c r="J9" s="186">
        <v>0.0016880787037037036</v>
      </c>
      <c r="K9" s="147" t="s">
        <v>706</v>
      </c>
      <c r="L9" s="96" t="s">
        <v>515</v>
      </c>
    </row>
    <row r="10" spans="1:12" s="103" customFormat="1" ht="16.5" customHeight="1">
      <c r="A10" s="185">
        <v>2</v>
      </c>
      <c r="B10" s="92">
        <v>142</v>
      </c>
      <c r="C10" s="93" t="s">
        <v>516</v>
      </c>
      <c r="D10" s="94" t="s">
        <v>517</v>
      </c>
      <c r="E10" s="145" t="s">
        <v>518</v>
      </c>
      <c r="F10" s="97" t="s">
        <v>478</v>
      </c>
      <c r="G10" s="97" t="s">
        <v>54</v>
      </c>
      <c r="H10" s="97" t="s">
        <v>198</v>
      </c>
      <c r="I10" s="56">
        <v>744</v>
      </c>
      <c r="J10" s="186">
        <v>0.0017317129629629633</v>
      </c>
      <c r="K10" s="147" t="s">
        <v>706</v>
      </c>
      <c r="L10" s="96" t="s">
        <v>519</v>
      </c>
    </row>
    <row r="11" spans="1:12" s="103" customFormat="1" ht="16.5" customHeight="1">
      <c r="A11" s="185">
        <v>3</v>
      </c>
      <c r="B11" s="92">
        <v>94</v>
      </c>
      <c r="C11" s="93" t="s">
        <v>520</v>
      </c>
      <c r="D11" s="94" t="s">
        <v>521</v>
      </c>
      <c r="E11" s="145" t="s">
        <v>522</v>
      </c>
      <c r="F11" s="97" t="s">
        <v>280</v>
      </c>
      <c r="G11" s="97" t="s">
        <v>281</v>
      </c>
      <c r="H11" s="97" t="s">
        <v>282</v>
      </c>
      <c r="I11" s="56">
        <v>738</v>
      </c>
      <c r="J11" s="186">
        <v>0.0017373842592592595</v>
      </c>
      <c r="K11" s="147" t="s">
        <v>706</v>
      </c>
      <c r="L11" s="96" t="s">
        <v>523</v>
      </c>
    </row>
    <row r="12" spans="1:12" s="103" customFormat="1" ht="16.5" customHeight="1">
      <c r="A12" s="185">
        <v>4</v>
      </c>
      <c r="B12" s="92">
        <v>133</v>
      </c>
      <c r="C12" s="93" t="s">
        <v>524</v>
      </c>
      <c r="D12" s="94" t="s">
        <v>525</v>
      </c>
      <c r="E12" s="145" t="s">
        <v>526</v>
      </c>
      <c r="F12" s="97" t="s">
        <v>252</v>
      </c>
      <c r="G12" s="97" t="s">
        <v>527</v>
      </c>
      <c r="H12" s="97" t="s">
        <v>254</v>
      </c>
      <c r="I12" s="56">
        <v>704</v>
      </c>
      <c r="J12" s="186">
        <v>0.0017674768518518519</v>
      </c>
      <c r="K12" s="147" t="s">
        <v>706</v>
      </c>
      <c r="L12" s="96" t="s">
        <v>528</v>
      </c>
    </row>
    <row r="13" spans="1:12" s="103" customFormat="1" ht="16.5" customHeight="1">
      <c r="A13" s="185">
        <v>5</v>
      </c>
      <c r="B13" s="92">
        <v>95</v>
      </c>
      <c r="C13" s="93" t="s">
        <v>529</v>
      </c>
      <c r="D13" s="94" t="s">
        <v>530</v>
      </c>
      <c r="E13" s="145" t="s">
        <v>531</v>
      </c>
      <c r="F13" s="97" t="s">
        <v>280</v>
      </c>
      <c r="G13" s="97" t="s">
        <v>281</v>
      </c>
      <c r="H13" s="97" t="s">
        <v>282</v>
      </c>
      <c r="I13" s="56">
        <v>691</v>
      </c>
      <c r="J13" s="186">
        <v>0.0017798611111111112</v>
      </c>
      <c r="K13" s="147" t="s">
        <v>706</v>
      </c>
      <c r="L13" s="96" t="s">
        <v>283</v>
      </c>
    </row>
    <row r="14" spans="1:12" s="103" customFormat="1" ht="16.5" customHeight="1">
      <c r="A14" s="185">
        <v>6</v>
      </c>
      <c r="B14" s="92">
        <v>96</v>
      </c>
      <c r="C14" s="93" t="s">
        <v>532</v>
      </c>
      <c r="D14" s="94" t="s">
        <v>533</v>
      </c>
      <c r="E14" s="145" t="s">
        <v>534</v>
      </c>
      <c r="F14" s="97" t="s">
        <v>280</v>
      </c>
      <c r="G14" s="97" t="s">
        <v>281</v>
      </c>
      <c r="H14" s="97" t="s">
        <v>282</v>
      </c>
      <c r="I14" s="56">
        <v>586</v>
      </c>
      <c r="J14" s="186">
        <v>0.0018809027777777776</v>
      </c>
      <c r="K14" s="147" t="s">
        <v>707</v>
      </c>
      <c r="L14" s="96" t="s">
        <v>283</v>
      </c>
    </row>
    <row r="15" spans="1:12" s="103" customFormat="1" ht="16.5" customHeight="1">
      <c r="A15" s="185">
        <v>7</v>
      </c>
      <c r="B15" s="92">
        <v>103</v>
      </c>
      <c r="C15" s="93" t="s">
        <v>354</v>
      </c>
      <c r="D15" s="94" t="s">
        <v>535</v>
      </c>
      <c r="E15" s="145" t="s">
        <v>536</v>
      </c>
      <c r="F15" s="97" t="s">
        <v>331</v>
      </c>
      <c r="G15" s="97" t="s">
        <v>332</v>
      </c>
      <c r="H15" s="97" t="s">
        <v>352</v>
      </c>
      <c r="I15" s="56">
        <v>411</v>
      </c>
      <c r="J15" s="186">
        <v>0.002070949074074074</v>
      </c>
      <c r="K15" s="147" t="s">
        <v>708</v>
      </c>
      <c r="L15" s="96" t="s">
        <v>537</v>
      </c>
    </row>
    <row r="16" spans="3:14" ht="3.75" customHeight="1">
      <c r="C16" s="21"/>
      <c r="D16" s="21"/>
      <c r="F16" s="71"/>
      <c r="G16" s="71"/>
      <c r="H16" s="71"/>
      <c r="M16" s="24"/>
      <c r="N16" s="24"/>
    </row>
    <row r="17" spans="1:14" ht="14.25" customHeight="1">
      <c r="A17" s="113"/>
      <c r="B17" s="77"/>
      <c r="C17" s="78" t="s">
        <v>11</v>
      </c>
      <c r="D17" s="79" t="s">
        <v>133</v>
      </c>
      <c r="E17" s="184"/>
      <c r="F17" s="71"/>
      <c r="G17" s="71"/>
      <c r="H17" s="71"/>
      <c r="M17" s="24"/>
      <c r="N17" s="24"/>
    </row>
    <row r="18" spans="1:14" ht="3" customHeight="1">
      <c r="A18" s="71"/>
      <c r="C18" s="21"/>
      <c r="D18" s="21"/>
      <c r="F18" s="71"/>
      <c r="G18" s="71"/>
      <c r="H18" s="71"/>
      <c r="M18" s="24"/>
      <c r="N18" s="24"/>
    </row>
    <row r="19" spans="1:14" s="67" customFormat="1" ht="12.75" customHeight="1">
      <c r="A19" s="114" t="s">
        <v>63</v>
      </c>
      <c r="B19" s="115" t="s">
        <v>2</v>
      </c>
      <c r="C19" s="116" t="s">
        <v>3</v>
      </c>
      <c r="D19" s="117" t="s">
        <v>508</v>
      </c>
      <c r="E19" s="118" t="s">
        <v>5</v>
      </c>
      <c r="F19" s="119" t="s">
        <v>6</v>
      </c>
      <c r="G19" s="120" t="s">
        <v>7</v>
      </c>
      <c r="H19" s="119" t="s">
        <v>8</v>
      </c>
      <c r="I19" s="87" t="s">
        <v>9</v>
      </c>
      <c r="J19" s="88" t="s">
        <v>248</v>
      </c>
      <c r="K19" s="80" t="s">
        <v>60</v>
      </c>
      <c r="L19" s="123" t="s">
        <v>17</v>
      </c>
      <c r="M19" s="24"/>
      <c r="N19" s="24"/>
    </row>
    <row r="20" spans="1:12" s="103" customFormat="1" ht="16.5" customHeight="1">
      <c r="A20" s="185">
        <v>1</v>
      </c>
      <c r="B20" s="92">
        <v>124</v>
      </c>
      <c r="C20" s="93" t="s">
        <v>75</v>
      </c>
      <c r="D20" s="94" t="s">
        <v>538</v>
      </c>
      <c r="E20" s="145" t="s">
        <v>1172</v>
      </c>
      <c r="F20" s="97" t="s">
        <v>78</v>
      </c>
      <c r="G20" s="97" t="s">
        <v>79</v>
      </c>
      <c r="H20" s="97" t="s">
        <v>56</v>
      </c>
      <c r="I20" s="56">
        <v>1044</v>
      </c>
      <c r="J20" s="186">
        <v>0.0014873842592592595</v>
      </c>
      <c r="K20" s="147" t="s">
        <v>704</v>
      </c>
      <c r="L20" s="96" t="s">
        <v>539</v>
      </c>
    </row>
    <row r="21" spans="1:12" s="103" customFormat="1" ht="16.5" customHeight="1">
      <c r="A21" s="185">
        <v>2</v>
      </c>
      <c r="B21" s="92">
        <v>143</v>
      </c>
      <c r="C21" s="93" t="s">
        <v>87</v>
      </c>
      <c r="D21" s="94" t="s">
        <v>540</v>
      </c>
      <c r="E21" s="145" t="s">
        <v>541</v>
      </c>
      <c r="F21" s="97" t="s">
        <v>53</v>
      </c>
      <c r="G21" s="97" t="s">
        <v>54</v>
      </c>
      <c r="H21" s="97" t="s">
        <v>198</v>
      </c>
      <c r="I21" s="56">
        <v>994</v>
      </c>
      <c r="J21" s="186">
        <v>0.0015255787037037035</v>
      </c>
      <c r="K21" s="147" t="s">
        <v>704</v>
      </c>
      <c r="L21" s="96" t="s">
        <v>542</v>
      </c>
    </row>
    <row r="22" spans="1:12" s="103" customFormat="1" ht="16.5" customHeight="1">
      <c r="A22" s="185">
        <v>3</v>
      </c>
      <c r="B22" s="92">
        <v>101</v>
      </c>
      <c r="C22" s="93" t="s">
        <v>543</v>
      </c>
      <c r="D22" s="94" t="s">
        <v>544</v>
      </c>
      <c r="E22" s="145" t="s">
        <v>545</v>
      </c>
      <c r="F22" s="97" t="s">
        <v>512</v>
      </c>
      <c r="G22" s="97" t="s">
        <v>513</v>
      </c>
      <c r="H22" s="97" t="s">
        <v>514</v>
      </c>
      <c r="I22" s="56">
        <v>890</v>
      </c>
      <c r="J22" s="186">
        <v>0.0016072916666666666</v>
      </c>
      <c r="K22" s="147" t="s">
        <v>705</v>
      </c>
      <c r="L22" s="96" t="s">
        <v>515</v>
      </c>
    </row>
    <row r="23" spans="1:12" s="103" customFormat="1" ht="16.5" customHeight="1">
      <c r="A23" s="185">
        <v>4</v>
      </c>
      <c r="B23" s="92">
        <v>137</v>
      </c>
      <c r="C23" s="93" t="s">
        <v>546</v>
      </c>
      <c r="D23" s="94" t="s">
        <v>547</v>
      </c>
      <c r="E23" s="145" t="s">
        <v>548</v>
      </c>
      <c r="F23" s="97" t="s">
        <v>53</v>
      </c>
      <c r="G23" s="97" t="s">
        <v>54</v>
      </c>
      <c r="H23" s="97"/>
      <c r="I23" s="56">
        <v>882</v>
      </c>
      <c r="J23" s="186">
        <v>0.0016143518518518518</v>
      </c>
      <c r="K23" s="147" t="s">
        <v>705</v>
      </c>
      <c r="L23" s="96" t="s">
        <v>549</v>
      </c>
    </row>
    <row r="24" spans="1:12" s="103" customFormat="1" ht="16.5" customHeight="1">
      <c r="A24" s="185">
        <v>5</v>
      </c>
      <c r="B24" s="92">
        <v>70</v>
      </c>
      <c r="C24" s="93" t="s">
        <v>96</v>
      </c>
      <c r="D24" s="94" t="s">
        <v>550</v>
      </c>
      <c r="E24" s="145" t="s">
        <v>531</v>
      </c>
      <c r="F24" s="97" t="s">
        <v>441</v>
      </c>
      <c r="G24" s="97" t="s">
        <v>442</v>
      </c>
      <c r="H24" s="97" t="s">
        <v>551</v>
      </c>
      <c r="I24" s="56">
        <v>878</v>
      </c>
      <c r="J24" s="186">
        <v>0.0016177083333333332</v>
      </c>
      <c r="K24" s="147" t="s">
        <v>705</v>
      </c>
      <c r="L24" s="96" t="s">
        <v>552</v>
      </c>
    </row>
    <row r="25" spans="1:12" s="103" customFormat="1" ht="16.5" customHeight="1">
      <c r="A25" s="185">
        <v>6</v>
      </c>
      <c r="B25" s="92">
        <v>136</v>
      </c>
      <c r="C25" s="93" t="s">
        <v>546</v>
      </c>
      <c r="D25" s="94" t="s">
        <v>553</v>
      </c>
      <c r="E25" s="145" t="s">
        <v>554</v>
      </c>
      <c r="F25" s="97" t="s">
        <v>53</v>
      </c>
      <c r="G25" s="97" t="s">
        <v>253</v>
      </c>
      <c r="H25" s="97" t="s">
        <v>254</v>
      </c>
      <c r="I25" s="56">
        <v>860</v>
      </c>
      <c r="J25" s="186">
        <v>0.001632175925925926</v>
      </c>
      <c r="K25" s="147" t="s">
        <v>705</v>
      </c>
      <c r="L25" s="96" t="s">
        <v>311</v>
      </c>
    </row>
    <row r="26" spans="1:12" s="103" customFormat="1" ht="16.5" customHeight="1">
      <c r="A26" s="185">
        <v>7</v>
      </c>
      <c r="B26" s="92">
        <v>88</v>
      </c>
      <c r="C26" s="93" t="s">
        <v>555</v>
      </c>
      <c r="D26" s="94" t="s">
        <v>556</v>
      </c>
      <c r="E26" s="145" t="s">
        <v>557</v>
      </c>
      <c r="F26" s="97" t="s">
        <v>30</v>
      </c>
      <c r="G26" s="97" t="s">
        <v>558</v>
      </c>
      <c r="H26" s="97" t="s">
        <v>260</v>
      </c>
      <c r="I26" s="56">
        <v>855</v>
      </c>
      <c r="J26" s="186">
        <v>0.0016359953703703703</v>
      </c>
      <c r="K26" s="147" t="s">
        <v>705</v>
      </c>
      <c r="L26" s="96" t="s">
        <v>559</v>
      </c>
    </row>
    <row r="27" spans="1:12" s="103" customFormat="1" ht="16.5" customHeight="1">
      <c r="A27" s="185">
        <v>8</v>
      </c>
      <c r="B27" s="92">
        <v>131</v>
      </c>
      <c r="C27" s="93" t="s">
        <v>354</v>
      </c>
      <c r="D27" s="94" t="s">
        <v>560</v>
      </c>
      <c r="E27" s="145" t="s">
        <v>561</v>
      </c>
      <c r="F27" s="97" t="s">
        <v>53</v>
      </c>
      <c r="G27" s="97" t="s">
        <v>54</v>
      </c>
      <c r="H27" s="97" t="s">
        <v>26</v>
      </c>
      <c r="I27" s="56">
        <v>850</v>
      </c>
      <c r="J27" s="186">
        <v>0.001640162037037037</v>
      </c>
      <c r="K27" s="147" t="s">
        <v>705</v>
      </c>
      <c r="L27" s="96" t="s">
        <v>562</v>
      </c>
    </row>
    <row r="28" spans="1:12" s="103" customFormat="1" ht="16.5" customHeight="1">
      <c r="A28" s="185">
        <v>9</v>
      </c>
      <c r="B28" s="92">
        <v>140</v>
      </c>
      <c r="C28" s="93" t="s">
        <v>354</v>
      </c>
      <c r="D28" s="94" t="s">
        <v>563</v>
      </c>
      <c r="E28" s="145" t="s">
        <v>564</v>
      </c>
      <c r="F28" s="97" t="s">
        <v>565</v>
      </c>
      <c r="G28" s="97" t="s">
        <v>54</v>
      </c>
      <c r="H28" s="97" t="s">
        <v>198</v>
      </c>
      <c r="I28" s="56">
        <v>762</v>
      </c>
      <c r="J28" s="186">
        <v>0.0017157407407407408</v>
      </c>
      <c r="K28" s="147" t="s">
        <v>706</v>
      </c>
      <c r="L28" s="96" t="s">
        <v>566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N24"/>
  <sheetViews>
    <sheetView tabSelected="1" zoomScalePageLayoutView="0" workbookViewId="0" topLeftCell="A1">
      <selection activeCell="F9" sqref="F9"/>
    </sheetView>
  </sheetViews>
  <sheetFormatPr defaultColWidth="12.140625" defaultRowHeight="12.75"/>
  <cols>
    <col min="1" max="1" width="4.8515625" style="70" customWidth="1"/>
    <col min="2" max="2" width="4.140625" style="21" hidden="1" customWidth="1"/>
    <col min="3" max="3" width="9.421875" style="110" customWidth="1"/>
    <col min="4" max="4" width="16.421875" style="110" customWidth="1"/>
    <col min="5" max="5" width="9.7109375" style="21" customWidth="1"/>
    <col min="6" max="6" width="15.57421875" style="70" customWidth="1"/>
    <col min="7" max="7" width="9.28125" style="70" customWidth="1"/>
    <col min="8" max="8" width="13.00390625" style="70" customWidth="1"/>
    <col min="9" max="9" width="6.28125" style="20" customWidth="1"/>
    <col min="10" max="10" width="8.57421875" style="21" customWidth="1"/>
    <col min="11" max="11" width="5.421875" style="21" customWidth="1"/>
    <col min="12" max="12" width="26.140625" style="22" customWidth="1"/>
    <col min="13" max="13" width="17.00390625" style="111" customWidth="1"/>
    <col min="14" max="14" width="23.57421875" style="66" customWidth="1"/>
    <col min="15" max="15" width="15.57421875" style="66" customWidth="1"/>
    <col min="16" max="16" width="13.00390625" style="66" customWidth="1"/>
    <col min="17" max="17" width="50.28125" style="67" customWidth="1"/>
    <col min="18" max="16384" width="12.140625" style="66" customWidth="1"/>
  </cols>
  <sheetData>
    <row r="1" spans="1:14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4"/>
      <c r="M1" s="24"/>
      <c r="N1" s="24"/>
    </row>
    <row r="2" spans="1:14" ht="17.2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4"/>
      <c r="M2" s="24"/>
      <c r="N2" s="24"/>
    </row>
    <row r="3" spans="3:14" ht="3.75" customHeight="1">
      <c r="C3" s="21"/>
      <c r="D3" s="21"/>
      <c r="E3" s="21">
        <v>1.1574074074074073E-05</v>
      </c>
      <c r="F3" s="71"/>
      <c r="G3" s="71"/>
      <c r="H3" s="71"/>
      <c r="M3" s="24"/>
      <c r="N3" s="24"/>
    </row>
    <row r="4" spans="1:14" ht="15.75" customHeight="1">
      <c r="A4" s="72" t="s">
        <v>507</v>
      </c>
      <c r="B4" s="73"/>
      <c r="C4" s="21"/>
      <c r="D4" s="21"/>
      <c r="F4" s="74"/>
      <c r="G4" s="71"/>
      <c r="H4" s="71"/>
      <c r="M4" s="24"/>
      <c r="N4" s="24"/>
    </row>
    <row r="5" spans="3:14" ht="3.75" customHeight="1">
      <c r="C5" s="21"/>
      <c r="D5" s="21"/>
      <c r="F5" s="71"/>
      <c r="G5" s="71"/>
      <c r="H5" s="71"/>
      <c r="M5" s="24"/>
      <c r="N5" s="24"/>
    </row>
    <row r="6" spans="1:14" ht="14.25" customHeight="1">
      <c r="A6" s="113"/>
      <c r="B6" s="77"/>
      <c r="C6" s="78"/>
      <c r="D6" s="79" t="s">
        <v>567</v>
      </c>
      <c r="E6" s="184"/>
      <c r="F6" s="71"/>
      <c r="G6" s="71"/>
      <c r="H6" s="71"/>
      <c r="M6" s="24"/>
      <c r="N6" s="24"/>
    </row>
    <row r="7" spans="1:14" ht="3" customHeight="1">
      <c r="A7" s="71"/>
      <c r="C7" s="21"/>
      <c r="D7" s="21"/>
      <c r="F7" s="71"/>
      <c r="G7" s="71"/>
      <c r="H7" s="71"/>
      <c r="M7" s="24"/>
      <c r="N7" s="24"/>
    </row>
    <row r="8" spans="1:14" s="67" customFormat="1" ht="12.75" customHeight="1">
      <c r="A8" s="114" t="s">
        <v>63</v>
      </c>
      <c r="B8" s="115" t="s">
        <v>2</v>
      </c>
      <c r="C8" s="116" t="s">
        <v>3</v>
      </c>
      <c r="D8" s="117" t="s">
        <v>508</v>
      </c>
      <c r="E8" s="118" t="s">
        <v>5</v>
      </c>
      <c r="F8" s="119" t="s">
        <v>6</v>
      </c>
      <c r="G8" s="120" t="s">
        <v>7</v>
      </c>
      <c r="H8" s="119" t="s">
        <v>8</v>
      </c>
      <c r="I8" s="87" t="s">
        <v>9</v>
      </c>
      <c r="J8" s="88" t="s">
        <v>248</v>
      </c>
      <c r="K8" s="80" t="s">
        <v>60</v>
      </c>
      <c r="L8" s="123" t="s">
        <v>17</v>
      </c>
      <c r="M8" s="24"/>
      <c r="N8" s="24"/>
    </row>
    <row r="9" spans="1:12" s="103" customFormat="1" ht="16.5" customHeight="1">
      <c r="A9" s="185">
        <v>1</v>
      </c>
      <c r="B9" s="92">
        <v>124</v>
      </c>
      <c r="C9" s="93" t="s">
        <v>75</v>
      </c>
      <c r="D9" s="94" t="s">
        <v>538</v>
      </c>
      <c r="E9" s="145" t="s">
        <v>1172</v>
      </c>
      <c r="F9" s="97" t="s">
        <v>78</v>
      </c>
      <c r="G9" s="97" t="s">
        <v>79</v>
      </c>
      <c r="H9" s="97" t="s">
        <v>56</v>
      </c>
      <c r="I9" s="56">
        <v>1044</v>
      </c>
      <c r="J9" s="186">
        <v>0.0014873842592592595</v>
      </c>
      <c r="K9" s="147" t="s">
        <v>704</v>
      </c>
      <c r="L9" s="96" t="s">
        <v>539</v>
      </c>
    </row>
    <row r="10" spans="1:12" s="103" customFormat="1" ht="16.5" customHeight="1">
      <c r="A10" s="185">
        <v>2</v>
      </c>
      <c r="B10" s="92">
        <v>143</v>
      </c>
      <c r="C10" s="93" t="s">
        <v>87</v>
      </c>
      <c r="D10" s="94" t="s">
        <v>540</v>
      </c>
      <c r="E10" s="145" t="s">
        <v>541</v>
      </c>
      <c r="F10" s="97" t="s">
        <v>53</v>
      </c>
      <c r="G10" s="97" t="s">
        <v>54</v>
      </c>
      <c r="H10" s="97" t="s">
        <v>198</v>
      </c>
      <c r="I10" s="56">
        <v>994</v>
      </c>
      <c r="J10" s="186">
        <v>0.0015255787037037035</v>
      </c>
      <c r="K10" s="147" t="s">
        <v>704</v>
      </c>
      <c r="L10" s="96" t="s">
        <v>542</v>
      </c>
    </row>
    <row r="11" spans="1:12" s="103" customFormat="1" ht="16.5" customHeight="1">
      <c r="A11" s="185">
        <v>3</v>
      </c>
      <c r="B11" s="92">
        <v>101</v>
      </c>
      <c r="C11" s="93" t="s">
        <v>543</v>
      </c>
      <c r="D11" s="94" t="s">
        <v>544</v>
      </c>
      <c r="E11" s="145" t="s">
        <v>545</v>
      </c>
      <c r="F11" s="97" t="s">
        <v>512</v>
      </c>
      <c r="G11" s="97" t="s">
        <v>513</v>
      </c>
      <c r="H11" s="97" t="s">
        <v>514</v>
      </c>
      <c r="I11" s="56">
        <v>890</v>
      </c>
      <c r="J11" s="186">
        <v>0.0016072916666666666</v>
      </c>
      <c r="K11" s="147" t="s">
        <v>705</v>
      </c>
      <c r="L11" s="96" t="s">
        <v>515</v>
      </c>
    </row>
    <row r="12" spans="1:12" s="103" customFormat="1" ht="16.5" customHeight="1">
      <c r="A12" s="185">
        <v>4</v>
      </c>
      <c r="B12" s="92">
        <v>137</v>
      </c>
      <c r="C12" s="93" t="s">
        <v>546</v>
      </c>
      <c r="D12" s="94" t="s">
        <v>547</v>
      </c>
      <c r="E12" s="145" t="s">
        <v>548</v>
      </c>
      <c r="F12" s="97" t="s">
        <v>53</v>
      </c>
      <c r="G12" s="97" t="s">
        <v>54</v>
      </c>
      <c r="H12" s="97"/>
      <c r="I12" s="56">
        <v>882</v>
      </c>
      <c r="J12" s="186">
        <v>0.0016143518518518518</v>
      </c>
      <c r="K12" s="147" t="s">
        <v>705</v>
      </c>
      <c r="L12" s="96" t="s">
        <v>549</v>
      </c>
    </row>
    <row r="13" spans="1:12" s="103" customFormat="1" ht="16.5" customHeight="1">
      <c r="A13" s="185">
        <v>5</v>
      </c>
      <c r="B13" s="92">
        <v>70</v>
      </c>
      <c r="C13" s="93" t="s">
        <v>96</v>
      </c>
      <c r="D13" s="94" t="s">
        <v>550</v>
      </c>
      <c r="E13" s="145" t="s">
        <v>531</v>
      </c>
      <c r="F13" s="97" t="s">
        <v>441</v>
      </c>
      <c r="G13" s="97" t="s">
        <v>442</v>
      </c>
      <c r="H13" s="97" t="s">
        <v>551</v>
      </c>
      <c r="I13" s="56">
        <v>878</v>
      </c>
      <c r="J13" s="186">
        <v>0.0016177083333333332</v>
      </c>
      <c r="K13" s="147" t="s">
        <v>705</v>
      </c>
      <c r="L13" s="96" t="s">
        <v>552</v>
      </c>
    </row>
    <row r="14" spans="1:12" s="103" customFormat="1" ht="16.5" customHeight="1">
      <c r="A14" s="185">
        <v>6</v>
      </c>
      <c r="B14" s="92">
        <v>136</v>
      </c>
      <c r="C14" s="93" t="s">
        <v>546</v>
      </c>
      <c r="D14" s="94" t="s">
        <v>553</v>
      </c>
      <c r="E14" s="145" t="s">
        <v>554</v>
      </c>
      <c r="F14" s="97" t="s">
        <v>53</v>
      </c>
      <c r="G14" s="97" t="s">
        <v>253</v>
      </c>
      <c r="H14" s="97" t="s">
        <v>254</v>
      </c>
      <c r="I14" s="56">
        <v>860</v>
      </c>
      <c r="J14" s="186">
        <v>0.001632175925925926</v>
      </c>
      <c r="K14" s="147" t="s">
        <v>705</v>
      </c>
      <c r="L14" s="96" t="s">
        <v>311</v>
      </c>
    </row>
    <row r="15" spans="1:12" s="103" customFormat="1" ht="16.5" customHeight="1">
      <c r="A15" s="185">
        <v>7</v>
      </c>
      <c r="B15" s="92">
        <v>88</v>
      </c>
      <c r="C15" s="93" t="s">
        <v>555</v>
      </c>
      <c r="D15" s="94" t="s">
        <v>556</v>
      </c>
      <c r="E15" s="145" t="s">
        <v>557</v>
      </c>
      <c r="F15" s="97" t="s">
        <v>30</v>
      </c>
      <c r="G15" s="97" t="s">
        <v>558</v>
      </c>
      <c r="H15" s="97" t="s">
        <v>260</v>
      </c>
      <c r="I15" s="56">
        <v>855</v>
      </c>
      <c r="J15" s="186">
        <v>0.0016359953703703703</v>
      </c>
      <c r="K15" s="147" t="s">
        <v>705</v>
      </c>
      <c r="L15" s="96" t="s">
        <v>559</v>
      </c>
    </row>
    <row r="16" spans="1:12" s="103" customFormat="1" ht="16.5" customHeight="1">
      <c r="A16" s="185">
        <v>8</v>
      </c>
      <c r="B16" s="92">
        <v>131</v>
      </c>
      <c r="C16" s="93" t="s">
        <v>354</v>
      </c>
      <c r="D16" s="94" t="s">
        <v>560</v>
      </c>
      <c r="E16" s="145" t="s">
        <v>561</v>
      </c>
      <c r="F16" s="97" t="s">
        <v>53</v>
      </c>
      <c r="G16" s="97" t="s">
        <v>54</v>
      </c>
      <c r="H16" s="97" t="s">
        <v>26</v>
      </c>
      <c r="I16" s="56">
        <v>850</v>
      </c>
      <c r="J16" s="186">
        <v>0.001640162037037037</v>
      </c>
      <c r="K16" s="147" t="s">
        <v>705</v>
      </c>
      <c r="L16" s="96" t="s">
        <v>562</v>
      </c>
    </row>
    <row r="17" spans="1:12" s="103" customFormat="1" ht="16.5" customHeight="1">
      <c r="A17" s="185">
        <v>9</v>
      </c>
      <c r="B17" s="92">
        <v>100</v>
      </c>
      <c r="C17" s="93" t="s">
        <v>509</v>
      </c>
      <c r="D17" s="94" t="s">
        <v>510</v>
      </c>
      <c r="E17" s="145" t="s">
        <v>511</v>
      </c>
      <c r="F17" s="97" t="s">
        <v>512</v>
      </c>
      <c r="G17" s="97" t="s">
        <v>513</v>
      </c>
      <c r="H17" s="97" t="s">
        <v>514</v>
      </c>
      <c r="I17" s="56">
        <v>794</v>
      </c>
      <c r="J17" s="186">
        <v>0.0016880787037037036</v>
      </c>
      <c r="K17" s="147" t="s">
        <v>706</v>
      </c>
      <c r="L17" s="96" t="s">
        <v>515</v>
      </c>
    </row>
    <row r="18" spans="1:12" s="103" customFormat="1" ht="16.5" customHeight="1">
      <c r="A18" s="185">
        <v>10</v>
      </c>
      <c r="B18" s="92">
        <v>140</v>
      </c>
      <c r="C18" s="93" t="s">
        <v>354</v>
      </c>
      <c r="D18" s="94" t="s">
        <v>563</v>
      </c>
      <c r="E18" s="145" t="s">
        <v>564</v>
      </c>
      <c r="F18" s="97" t="s">
        <v>565</v>
      </c>
      <c r="G18" s="97" t="s">
        <v>54</v>
      </c>
      <c r="H18" s="97" t="s">
        <v>198</v>
      </c>
      <c r="I18" s="56">
        <v>762</v>
      </c>
      <c r="J18" s="186">
        <v>0.0017157407407407408</v>
      </c>
      <c r="K18" s="147" t="s">
        <v>706</v>
      </c>
      <c r="L18" s="96" t="s">
        <v>566</v>
      </c>
    </row>
    <row r="19" spans="1:12" s="103" customFormat="1" ht="16.5" customHeight="1">
      <c r="A19" s="185">
        <v>11</v>
      </c>
      <c r="B19" s="92">
        <v>142</v>
      </c>
      <c r="C19" s="93" t="s">
        <v>516</v>
      </c>
      <c r="D19" s="94" t="s">
        <v>517</v>
      </c>
      <c r="E19" s="145" t="s">
        <v>518</v>
      </c>
      <c r="F19" s="97" t="s">
        <v>478</v>
      </c>
      <c r="G19" s="97" t="s">
        <v>54</v>
      </c>
      <c r="H19" s="97" t="s">
        <v>198</v>
      </c>
      <c r="I19" s="56">
        <v>744</v>
      </c>
      <c r="J19" s="186">
        <v>0.0017317129629629633</v>
      </c>
      <c r="K19" s="147" t="s">
        <v>706</v>
      </c>
      <c r="L19" s="96" t="s">
        <v>519</v>
      </c>
    </row>
    <row r="20" spans="1:12" s="103" customFormat="1" ht="16.5" customHeight="1">
      <c r="A20" s="185">
        <v>12</v>
      </c>
      <c r="B20" s="92">
        <v>94</v>
      </c>
      <c r="C20" s="93" t="s">
        <v>520</v>
      </c>
      <c r="D20" s="94" t="s">
        <v>521</v>
      </c>
      <c r="E20" s="145" t="s">
        <v>522</v>
      </c>
      <c r="F20" s="97" t="s">
        <v>280</v>
      </c>
      <c r="G20" s="97" t="s">
        <v>281</v>
      </c>
      <c r="H20" s="97" t="s">
        <v>282</v>
      </c>
      <c r="I20" s="56">
        <v>738</v>
      </c>
      <c r="J20" s="186">
        <v>0.0017373842592592595</v>
      </c>
      <c r="K20" s="147" t="s">
        <v>706</v>
      </c>
      <c r="L20" s="96" t="s">
        <v>523</v>
      </c>
    </row>
    <row r="21" spans="1:12" s="103" customFormat="1" ht="16.5" customHeight="1">
      <c r="A21" s="185">
        <v>13</v>
      </c>
      <c r="B21" s="92">
        <v>133</v>
      </c>
      <c r="C21" s="93" t="s">
        <v>524</v>
      </c>
      <c r="D21" s="94" t="s">
        <v>525</v>
      </c>
      <c r="E21" s="145" t="s">
        <v>526</v>
      </c>
      <c r="F21" s="97" t="s">
        <v>252</v>
      </c>
      <c r="G21" s="97" t="s">
        <v>527</v>
      </c>
      <c r="H21" s="97" t="s">
        <v>254</v>
      </c>
      <c r="I21" s="56"/>
      <c r="J21" s="186">
        <v>0.0017674768518518519</v>
      </c>
      <c r="K21" s="147" t="s">
        <v>706</v>
      </c>
      <c r="L21" s="96" t="s">
        <v>528</v>
      </c>
    </row>
    <row r="22" spans="1:12" s="103" customFormat="1" ht="16.5" customHeight="1">
      <c r="A22" s="185">
        <v>14</v>
      </c>
      <c r="B22" s="92">
        <v>95</v>
      </c>
      <c r="C22" s="93" t="s">
        <v>529</v>
      </c>
      <c r="D22" s="94" t="s">
        <v>530</v>
      </c>
      <c r="E22" s="145" t="s">
        <v>531</v>
      </c>
      <c r="F22" s="97" t="s">
        <v>280</v>
      </c>
      <c r="G22" s="97" t="s">
        <v>281</v>
      </c>
      <c r="H22" s="97" t="s">
        <v>282</v>
      </c>
      <c r="I22" s="56"/>
      <c r="J22" s="186">
        <v>0.0017798611111111112</v>
      </c>
      <c r="K22" s="147" t="s">
        <v>706</v>
      </c>
      <c r="L22" s="96" t="s">
        <v>283</v>
      </c>
    </row>
    <row r="23" spans="1:12" s="103" customFormat="1" ht="16.5" customHeight="1">
      <c r="A23" s="185">
        <v>15</v>
      </c>
      <c r="B23" s="92">
        <v>96</v>
      </c>
      <c r="C23" s="93" t="s">
        <v>532</v>
      </c>
      <c r="D23" s="94" t="s">
        <v>533</v>
      </c>
      <c r="E23" s="145" t="s">
        <v>534</v>
      </c>
      <c r="F23" s="97" t="s">
        <v>280</v>
      </c>
      <c r="G23" s="97" t="s">
        <v>281</v>
      </c>
      <c r="H23" s="97" t="s">
        <v>282</v>
      </c>
      <c r="I23" s="56"/>
      <c r="J23" s="186">
        <v>0.0018809027777777776</v>
      </c>
      <c r="K23" s="147" t="s">
        <v>707</v>
      </c>
      <c r="L23" s="96" t="s">
        <v>283</v>
      </c>
    </row>
    <row r="24" spans="1:12" s="103" customFormat="1" ht="16.5" customHeight="1">
      <c r="A24" s="185">
        <v>16</v>
      </c>
      <c r="B24" s="92">
        <v>103</v>
      </c>
      <c r="C24" s="93" t="s">
        <v>354</v>
      </c>
      <c r="D24" s="94" t="s">
        <v>535</v>
      </c>
      <c r="E24" s="145" t="s">
        <v>536</v>
      </c>
      <c r="F24" s="97" t="s">
        <v>331</v>
      </c>
      <c r="G24" s="97" t="s">
        <v>332</v>
      </c>
      <c r="H24" s="97" t="s">
        <v>352</v>
      </c>
      <c r="I24" s="56"/>
      <c r="J24" s="186">
        <v>0.002070949074074074</v>
      </c>
      <c r="K24" s="147" t="s">
        <v>708</v>
      </c>
      <c r="L24" s="96" t="s">
        <v>537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L40"/>
  <sheetViews>
    <sheetView zoomScalePageLayoutView="0" workbookViewId="0" topLeftCell="A1">
      <selection activeCell="A5" sqref="A5"/>
    </sheetView>
  </sheetViews>
  <sheetFormatPr defaultColWidth="12.140625" defaultRowHeight="12.75"/>
  <cols>
    <col min="1" max="1" width="3.8515625" style="70" customWidth="1"/>
    <col min="2" max="2" width="4.140625" style="21" hidden="1" customWidth="1"/>
    <col min="3" max="3" width="11.57421875" style="110" customWidth="1"/>
    <col min="4" max="4" width="16.57421875" style="110" customWidth="1"/>
    <col min="5" max="5" width="9.421875" style="21" customWidth="1"/>
    <col min="6" max="6" width="15.00390625" style="70" customWidth="1"/>
    <col min="7" max="7" width="9.28125" style="70" customWidth="1"/>
    <col min="8" max="8" width="14.57421875" style="70" customWidth="1"/>
    <col min="9" max="9" width="6.00390625" style="20" customWidth="1"/>
    <col min="10" max="10" width="8.57421875" style="21" customWidth="1"/>
    <col min="11" max="11" width="5.421875" style="21" customWidth="1"/>
    <col min="12" max="12" width="25.421875" style="22" customWidth="1"/>
    <col min="13" max="16384" width="12.140625" style="66" customWidth="1"/>
  </cols>
  <sheetData>
    <row r="1" spans="1:12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4"/>
    </row>
    <row r="2" spans="1:12" ht="1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4"/>
    </row>
    <row r="3" spans="3:8" ht="3.75" customHeight="1">
      <c r="C3" s="21"/>
      <c r="D3" s="21"/>
      <c r="E3" s="21" t="s">
        <v>625</v>
      </c>
      <c r="F3" s="71"/>
      <c r="G3" s="71"/>
      <c r="H3" s="71"/>
    </row>
    <row r="4" spans="1:8" ht="15.75" customHeight="1">
      <c r="A4" s="72" t="s">
        <v>626</v>
      </c>
      <c r="B4" s="73"/>
      <c r="C4" s="21"/>
      <c r="D4" s="21"/>
      <c r="F4" s="74"/>
      <c r="G4" s="71"/>
      <c r="H4" s="71"/>
    </row>
    <row r="5" spans="3:8" ht="3.75" customHeight="1">
      <c r="C5" s="21"/>
      <c r="D5" s="21"/>
      <c r="F5" s="71"/>
      <c r="G5" s="71"/>
      <c r="H5" s="71"/>
    </row>
    <row r="6" spans="1:8" ht="14.25" customHeight="1">
      <c r="A6" s="113"/>
      <c r="B6" s="77"/>
      <c r="C6" s="78" t="s">
        <v>10</v>
      </c>
      <c r="D6" s="79" t="s">
        <v>62</v>
      </c>
      <c r="E6" s="184"/>
      <c r="F6" s="71"/>
      <c r="G6" s="71"/>
      <c r="H6" s="71"/>
    </row>
    <row r="7" spans="1:8" ht="3.75" customHeight="1">
      <c r="A7" s="71"/>
      <c r="C7" s="21"/>
      <c r="D7" s="21"/>
      <c r="F7" s="71"/>
      <c r="G7" s="71"/>
      <c r="H7" s="71"/>
    </row>
    <row r="8" spans="1:12" s="67" customFormat="1" ht="12.75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87" t="s">
        <v>9</v>
      </c>
      <c r="J8" s="88" t="s">
        <v>248</v>
      </c>
      <c r="K8" s="88" t="s">
        <v>60</v>
      </c>
      <c r="L8" s="123" t="s">
        <v>17</v>
      </c>
    </row>
    <row r="9" spans="1:12" s="103" customFormat="1" ht="15">
      <c r="A9" s="185">
        <v>1</v>
      </c>
      <c r="B9" s="92">
        <v>96</v>
      </c>
      <c r="C9" s="93" t="s">
        <v>480</v>
      </c>
      <c r="D9" s="94" t="s">
        <v>627</v>
      </c>
      <c r="E9" s="145" t="s">
        <v>628</v>
      </c>
      <c r="F9" s="97" t="s">
        <v>78</v>
      </c>
      <c r="G9" s="97" t="s">
        <v>79</v>
      </c>
      <c r="H9" s="97" t="s">
        <v>362</v>
      </c>
      <c r="I9" s="209">
        <v>597</v>
      </c>
      <c r="J9" s="143">
        <v>0.0014927083333333335</v>
      </c>
      <c r="K9" s="144" t="s">
        <v>706</v>
      </c>
      <c r="L9" s="210" t="s">
        <v>629</v>
      </c>
    </row>
    <row r="10" spans="1:12" s="103" customFormat="1" ht="15">
      <c r="A10" s="185">
        <v>2</v>
      </c>
      <c r="B10" s="92">
        <v>92</v>
      </c>
      <c r="C10" s="93" t="s">
        <v>630</v>
      </c>
      <c r="D10" s="94" t="s">
        <v>631</v>
      </c>
      <c r="E10" s="145" t="s">
        <v>632</v>
      </c>
      <c r="F10" s="97" t="s">
        <v>295</v>
      </c>
      <c r="G10" s="97" t="s">
        <v>234</v>
      </c>
      <c r="H10" s="97" t="s">
        <v>296</v>
      </c>
      <c r="I10" s="209">
        <v>594</v>
      </c>
      <c r="J10" s="143">
        <v>0.0014944444444444447</v>
      </c>
      <c r="K10" s="144" t="s">
        <v>706</v>
      </c>
      <c r="L10" s="210" t="s">
        <v>297</v>
      </c>
    </row>
    <row r="11" spans="1:12" s="103" customFormat="1" ht="15">
      <c r="A11" s="185">
        <v>3</v>
      </c>
      <c r="B11" s="92">
        <v>104</v>
      </c>
      <c r="C11" s="93" t="s">
        <v>633</v>
      </c>
      <c r="D11" s="94" t="s">
        <v>634</v>
      </c>
      <c r="E11" s="145" t="s">
        <v>635</v>
      </c>
      <c r="F11" s="97" t="s">
        <v>233</v>
      </c>
      <c r="G11" s="97" t="s">
        <v>234</v>
      </c>
      <c r="H11" s="97"/>
      <c r="I11" s="209">
        <v>591</v>
      </c>
      <c r="J11" s="143">
        <v>0.0014960648148148147</v>
      </c>
      <c r="K11" s="144" t="s">
        <v>706</v>
      </c>
      <c r="L11" s="210" t="s">
        <v>636</v>
      </c>
    </row>
    <row r="12" spans="1:12" s="103" customFormat="1" ht="15">
      <c r="A12" s="185">
        <v>4</v>
      </c>
      <c r="B12" s="92">
        <v>23</v>
      </c>
      <c r="C12" s="93" t="s">
        <v>335</v>
      </c>
      <c r="D12" s="94" t="s">
        <v>637</v>
      </c>
      <c r="E12" s="145" t="s">
        <v>638</v>
      </c>
      <c r="F12" s="97" t="s">
        <v>441</v>
      </c>
      <c r="G12" s="97" t="s">
        <v>442</v>
      </c>
      <c r="H12" s="97" t="s">
        <v>551</v>
      </c>
      <c r="I12" s="209">
        <v>553</v>
      </c>
      <c r="J12" s="143">
        <v>0.0015165509259259257</v>
      </c>
      <c r="K12" s="144" t="s">
        <v>706</v>
      </c>
      <c r="L12" s="210" t="s">
        <v>552</v>
      </c>
    </row>
    <row r="13" spans="1:12" s="103" customFormat="1" ht="15">
      <c r="A13" s="185">
        <v>5</v>
      </c>
      <c r="B13" s="92">
        <v>128</v>
      </c>
      <c r="C13" s="93" t="s">
        <v>639</v>
      </c>
      <c r="D13" s="94" t="s">
        <v>640</v>
      </c>
      <c r="E13" s="145" t="s">
        <v>641</v>
      </c>
      <c r="F13" s="97" t="s">
        <v>53</v>
      </c>
      <c r="G13" s="97" t="s">
        <v>54</v>
      </c>
      <c r="H13" s="97" t="s">
        <v>198</v>
      </c>
      <c r="I13" s="209">
        <v>507</v>
      </c>
      <c r="J13" s="143">
        <v>0.001542824074074074</v>
      </c>
      <c r="K13" s="144" t="s">
        <v>707</v>
      </c>
      <c r="L13" s="210" t="s">
        <v>542</v>
      </c>
    </row>
    <row r="14" spans="1:12" s="103" customFormat="1" ht="15">
      <c r="A14" s="185">
        <v>6</v>
      </c>
      <c r="B14" s="92">
        <v>22</v>
      </c>
      <c r="C14" s="93" t="s">
        <v>642</v>
      </c>
      <c r="D14" s="94" t="s">
        <v>643</v>
      </c>
      <c r="E14" s="145" t="s">
        <v>644</v>
      </c>
      <c r="F14" s="97" t="s">
        <v>441</v>
      </c>
      <c r="G14" s="97" t="s">
        <v>442</v>
      </c>
      <c r="H14" s="97" t="s">
        <v>551</v>
      </c>
      <c r="I14" s="209">
        <v>502</v>
      </c>
      <c r="J14" s="143">
        <v>0.0015457175925925927</v>
      </c>
      <c r="K14" s="144" t="s">
        <v>707</v>
      </c>
      <c r="L14" s="210" t="s">
        <v>552</v>
      </c>
    </row>
    <row r="15" spans="1:12" s="103" customFormat="1" ht="15">
      <c r="A15" s="185">
        <v>7</v>
      </c>
      <c r="B15" s="92">
        <v>58</v>
      </c>
      <c r="C15" s="93" t="s">
        <v>645</v>
      </c>
      <c r="D15" s="94" t="s">
        <v>646</v>
      </c>
      <c r="E15" s="145" t="s">
        <v>647</v>
      </c>
      <c r="F15" s="97" t="s">
        <v>280</v>
      </c>
      <c r="G15" s="97" t="s">
        <v>281</v>
      </c>
      <c r="H15" s="97" t="s">
        <v>608</v>
      </c>
      <c r="I15" s="209">
        <v>363</v>
      </c>
      <c r="J15" s="143">
        <v>0.001632986111111111</v>
      </c>
      <c r="K15" s="144" t="s">
        <v>707</v>
      </c>
      <c r="L15" s="210" t="s">
        <v>283</v>
      </c>
    </row>
    <row r="16" spans="1:12" s="103" customFormat="1" ht="15">
      <c r="A16" s="185"/>
      <c r="B16" s="92"/>
      <c r="C16" s="93" t="s">
        <v>701</v>
      </c>
      <c r="D16" s="94" t="s">
        <v>702</v>
      </c>
      <c r="E16" s="145" t="s">
        <v>703</v>
      </c>
      <c r="F16" s="97" t="s">
        <v>30</v>
      </c>
      <c r="G16" s="97" t="s">
        <v>342</v>
      </c>
      <c r="H16" s="97"/>
      <c r="I16" s="209"/>
      <c r="J16" s="143" t="s">
        <v>502</v>
      </c>
      <c r="K16" s="144" t="s">
        <v>708</v>
      </c>
      <c r="L16" s="210" t="s">
        <v>505</v>
      </c>
    </row>
    <row r="17" spans="3:8" ht="3.75" customHeight="1">
      <c r="C17" s="21"/>
      <c r="D17" s="21"/>
      <c r="F17" s="71"/>
      <c r="G17" s="71"/>
      <c r="H17" s="71"/>
    </row>
    <row r="18" spans="1:8" ht="14.25" customHeight="1">
      <c r="A18" s="113"/>
      <c r="B18" s="77"/>
      <c r="C18" s="78" t="s">
        <v>11</v>
      </c>
      <c r="D18" s="79" t="s">
        <v>62</v>
      </c>
      <c r="E18" s="184"/>
      <c r="F18" s="71"/>
      <c r="G18" s="71"/>
      <c r="H18" s="71"/>
    </row>
    <row r="19" spans="1:8" ht="3.75" customHeight="1">
      <c r="A19" s="71"/>
      <c r="C19" s="21"/>
      <c r="D19" s="21"/>
      <c r="F19" s="71"/>
      <c r="G19" s="71"/>
      <c r="H19" s="71"/>
    </row>
    <row r="20" spans="1:12" s="67" customFormat="1" ht="12.75" customHeight="1">
      <c r="A20" s="114" t="s">
        <v>63</v>
      </c>
      <c r="B20" s="115" t="s">
        <v>2</v>
      </c>
      <c r="C20" s="116" t="s">
        <v>3</v>
      </c>
      <c r="D20" s="117" t="s">
        <v>4</v>
      </c>
      <c r="E20" s="118" t="s">
        <v>5</v>
      </c>
      <c r="F20" s="119" t="s">
        <v>6</v>
      </c>
      <c r="G20" s="120" t="s">
        <v>7</v>
      </c>
      <c r="H20" s="119" t="s">
        <v>8</v>
      </c>
      <c r="I20" s="87" t="s">
        <v>9</v>
      </c>
      <c r="J20" s="88" t="s">
        <v>248</v>
      </c>
      <c r="K20" s="88" t="s">
        <v>60</v>
      </c>
      <c r="L20" s="123" t="s">
        <v>17</v>
      </c>
    </row>
    <row r="21" spans="1:12" s="103" customFormat="1" ht="15">
      <c r="A21" s="185">
        <v>1</v>
      </c>
      <c r="B21" s="92">
        <v>122</v>
      </c>
      <c r="C21" s="93" t="s">
        <v>648</v>
      </c>
      <c r="D21" s="94" t="s">
        <v>649</v>
      </c>
      <c r="E21" s="145" t="s">
        <v>650</v>
      </c>
      <c r="F21" s="97" t="s">
        <v>478</v>
      </c>
      <c r="G21" s="97" t="s">
        <v>54</v>
      </c>
      <c r="H21" s="97" t="s">
        <v>102</v>
      </c>
      <c r="I21" s="209">
        <v>757</v>
      </c>
      <c r="J21" s="143">
        <v>0.0014127314814814816</v>
      </c>
      <c r="K21" s="144" t="s">
        <v>705</v>
      </c>
      <c r="L21" s="210" t="s">
        <v>651</v>
      </c>
    </row>
    <row r="22" spans="1:12" s="103" customFormat="1" ht="15">
      <c r="A22" s="185">
        <v>2</v>
      </c>
      <c r="B22" s="92">
        <v>24</v>
      </c>
      <c r="C22" s="93" t="s">
        <v>652</v>
      </c>
      <c r="D22" s="94" t="s">
        <v>653</v>
      </c>
      <c r="E22" s="145" t="s">
        <v>654</v>
      </c>
      <c r="F22" s="97" t="s">
        <v>441</v>
      </c>
      <c r="G22" s="97" t="s">
        <v>442</v>
      </c>
      <c r="H22" s="97" t="s">
        <v>551</v>
      </c>
      <c r="I22" s="209">
        <v>728</v>
      </c>
      <c r="J22" s="143">
        <v>0.0014265046296296298</v>
      </c>
      <c r="K22" s="144" t="s">
        <v>706</v>
      </c>
      <c r="L22" s="210" t="s">
        <v>552</v>
      </c>
    </row>
    <row r="23" spans="1:12" s="103" customFormat="1" ht="15">
      <c r="A23" s="185">
        <v>3</v>
      </c>
      <c r="B23" s="92">
        <v>34</v>
      </c>
      <c r="C23" s="93" t="s">
        <v>655</v>
      </c>
      <c r="D23" s="94" t="s">
        <v>656</v>
      </c>
      <c r="E23" s="145" t="s">
        <v>657</v>
      </c>
      <c r="F23" s="97" t="s">
        <v>30</v>
      </c>
      <c r="G23" s="97" t="s">
        <v>342</v>
      </c>
      <c r="H23" s="97"/>
      <c r="I23" s="209">
        <v>697</v>
      </c>
      <c r="J23" s="143">
        <v>0.0014414351851851854</v>
      </c>
      <c r="K23" s="144" t="s">
        <v>706</v>
      </c>
      <c r="L23" s="210" t="s">
        <v>658</v>
      </c>
    </row>
    <row r="24" spans="1:12" s="103" customFormat="1" ht="15">
      <c r="A24" s="185">
        <v>4</v>
      </c>
      <c r="B24" s="92">
        <v>55</v>
      </c>
      <c r="C24" s="93" t="s">
        <v>659</v>
      </c>
      <c r="D24" s="94" t="s">
        <v>660</v>
      </c>
      <c r="E24" s="145" t="s">
        <v>661</v>
      </c>
      <c r="F24" s="97" t="s">
        <v>30</v>
      </c>
      <c r="G24" s="97"/>
      <c r="H24" s="97"/>
      <c r="I24" s="209">
        <v>681</v>
      </c>
      <c r="J24" s="143">
        <v>0.0014496527777777778</v>
      </c>
      <c r="K24" s="144" t="s">
        <v>706</v>
      </c>
      <c r="L24" s="210" t="s">
        <v>483</v>
      </c>
    </row>
    <row r="25" spans="1:12" s="103" customFormat="1" ht="15">
      <c r="A25" s="185">
        <v>5</v>
      </c>
      <c r="B25" s="92">
        <v>25</v>
      </c>
      <c r="C25" s="93" t="s">
        <v>335</v>
      </c>
      <c r="D25" s="94" t="s">
        <v>662</v>
      </c>
      <c r="E25" s="145" t="s">
        <v>663</v>
      </c>
      <c r="F25" s="97" t="s">
        <v>441</v>
      </c>
      <c r="G25" s="97" t="s">
        <v>442</v>
      </c>
      <c r="H25" s="97" t="s">
        <v>551</v>
      </c>
      <c r="I25" s="209">
        <v>673</v>
      </c>
      <c r="J25" s="143">
        <v>0.0014534722222222223</v>
      </c>
      <c r="K25" s="144" t="s">
        <v>706</v>
      </c>
      <c r="L25" s="210" t="s">
        <v>552</v>
      </c>
    </row>
    <row r="26" spans="1:12" s="103" customFormat="1" ht="15">
      <c r="A26" s="185">
        <v>6</v>
      </c>
      <c r="B26" s="92">
        <v>112</v>
      </c>
      <c r="C26" s="93" t="s">
        <v>639</v>
      </c>
      <c r="D26" s="94" t="s">
        <v>664</v>
      </c>
      <c r="E26" s="145" t="s">
        <v>665</v>
      </c>
      <c r="F26" s="97" t="s">
        <v>53</v>
      </c>
      <c r="G26" s="97" t="s">
        <v>54</v>
      </c>
      <c r="H26" s="97" t="s">
        <v>254</v>
      </c>
      <c r="I26" s="209">
        <v>668</v>
      </c>
      <c r="J26" s="143">
        <v>0.0014560185185185186</v>
      </c>
      <c r="K26" s="144" t="s">
        <v>706</v>
      </c>
      <c r="L26" s="210" t="s">
        <v>666</v>
      </c>
    </row>
    <row r="27" spans="1:12" s="103" customFormat="1" ht="15">
      <c r="A27" s="185">
        <v>7</v>
      </c>
      <c r="B27" s="92">
        <v>129</v>
      </c>
      <c r="C27" s="93" t="s">
        <v>667</v>
      </c>
      <c r="D27" s="94" t="s">
        <v>668</v>
      </c>
      <c r="E27" s="145" t="s">
        <v>669</v>
      </c>
      <c r="F27" s="97" t="s">
        <v>53</v>
      </c>
      <c r="G27" s="97" t="s">
        <v>54</v>
      </c>
      <c r="H27" s="97" t="s">
        <v>198</v>
      </c>
      <c r="I27" s="209">
        <v>667</v>
      </c>
      <c r="J27" s="143">
        <v>0.0014568287037037039</v>
      </c>
      <c r="K27" s="144" t="s">
        <v>706</v>
      </c>
      <c r="L27" s="210" t="s">
        <v>542</v>
      </c>
    </row>
    <row r="28" spans="1:12" s="103" customFormat="1" ht="15">
      <c r="A28" s="185">
        <v>8</v>
      </c>
      <c r="B28" s="92">
        <v>114</v>
      </c>
      <c r="C28" s="93" t="s">
        <v>670</v>
      </c>
      <c r="D28" s="94" t="s">
        <v>671</v>
      </c>
      <c r="E28" s="145" t="s">
        <v>672</v>
      </c>
      <c r="F28" s="97" t="s">
        <v>53</v>
      </c>
      <c r="G28" s="97" t="s">
        <v>54</v>
      </c>
      <c r="H28" s="97"/>
      <c r="I28" s="209">
        <v>588</v>
      </c>
      <c r="J28" s="143">
        <v>0.0014974537037037038</v>
      </c>
      <c r="K28" s="144" t="s">
        <v>706</v>
      </c>
      <c r="L28" s="210" t="s">
        <v>673</v>
      </c>
    </row>
    <row r="29" spans="3:8" ht="3.75" customHeight="1">
      <c r="C29" s="21"/>
      <c r="D29" s="21"/>
      <c r="F29" s="71"/>
      <c r="G29" s="71"/>
      <c r="H29" s="71"/>
    </row>
    <row r="30" spans="1:8" ht="14.25" customHeight="1">
      <c r="A30" s="113"/>
      <c r="B30" s="77"/>
      <c r="C30" s="78" t="s">
        <v>12</v>
      </c>
      <c r="D30" s="79" t="s">
        <v>62</v>
      </c>
      <c r="E30" s="184"/>
      <c r="F30" s="71"/>
      <c r="G30" s="71"/>
      <c r="H30" s="71"/>
    </row>
    <row r="31" spans="1:8" ht="3.75" customHeight="1">
      <c r="A31" s="71"/>
      <c r="C31" s="21"/>
      <c r="D31" s="21"/>
      <c r="F31" s="71"/>
      <c r="G31" s="71"/>
      <c r="H31" s="71"/>
    </row>
    <row r="32" spans="1:12" s="67" customFormat="1" ht="12.75" customHeight="1">
      <c r="A32" s="114" t="s">
        <v>63</v>
      </c>
      <c r="B32" s="115" t="s">
        <v>2</v>
      </c>
      <c r="C32" s="116" t="s">
        <v>3</v>
      </c>
      <c r="D32" s="117" t="s">
        <v>4</v>
      </c>
      <c r="E32" s="118" t="s">
        <v>5</v>
      </c>
      <c r="F32" s="119" t="s">
        <v>6</v>
      </c>
      <c r="G32" s="120" t="s">
        <v>7</v>
      </c>
      <c r="H32" s="119" t="s">
        <v>8</v>
      </c>
      <c r="I32" s="87" t="s">
        <v>9</v>
      </c>
      <c r="J32" s="88" t="s">
        <v>248</v>
      </c>
      <c r="K32" s="88" t="s">
        <v>60</v>
      </c>
      <c r="L32" s="123" t="s">
        <v>17</v>
      </c>
    </row>
    <row r="33" spans="1:12" s="103" customFormat="1" ht="15">
      <c r="A33" s="185">
        <v>1</v>
      </c>
      <c r="B33" s="92">
        <v>125</v>
      </c>
      <c r="C33" s="93" t="s">
        <v>674</v>
      </c>
      <c r="D33" s="94" t="s">
        <v>675</v>
      </c>
      <c r="E33" s="145" t="s">
        <v>676</v>
      </c>
      <c r="F33" s="97" t="s">
        <v>53</v>
      </c>
      <c r="G33" s="97" t="s">
        <v>54</v>
      </c>
      <c r="H33" s="97" t="s">
        <v>56</v>
      </c>
      <c r="I33" s="209">
        <v>973</v>
      </c>
      <c r="J33" s="143">
        <v>0.001317013888888889</v>
      </c>
      <c r="K33" s="144" t="s">
        <v>704</v>
      </c>
      <c r="L33" s="210" t="s">
        <v>677</v>
      </c>
    </row>
    <row r="34" spans="1:12" s="103" customFormat="1" ht="15">
      <c r="A34" s="185">
        <v>2</v>
      </c>
      <c r="B34" s="92">
        <v>31</v>
      </c>
      <c r="C34" s="93" t="s">
        <v>678</v>
      </c>
      <c r="D34" s="94" t="s">
        <v>679</v>
      </c>
      <c r="E34" s="145" t="s">
        <v>680</v>
      </c>
      <c r="F34" s="97" t="s">
        <v>108</v>
      </c>
      <c r="G34" s="97"/>
      <c r="H34" s="97"/>
      <c r="I34" s="209" t="s">
        <v>474</v>
      </c>
      <c r="J34" s="143">
        <v>0.001325810185185185</v>
      </c>
      <c r="K34" s="144" t="s">
        <v>704</v>
      </c>
      <c r="L34" s="210" t="s">
        <v>681</v>
      </c>
    </row>
    <row r="35" spans="1:12" s="103" customFormat="1" ht="15">
      <c r="A35" s="185">
        <v>3</v>
      </c>
      <c r="B35" s="92">
        <v>46</v>
      </c>
      <c r="C35" s="93" t="s">
        <v>682</v>
      </c>
      <c r="D35" s="94" t="s">
        <v>683</v>
      </c>
      <c r="E35" s="145" t="s">
        <v>684</v>
      </c>
      <c r="F35" s="97" t="s">
        <v>30</v>
      </c>
      <c r="G35" s="97" t="s">
        <v>259</v>
      </c>
      <c r="H35" s="97" t="s">
        <v>260</v>
      </c>
      <c r="I35" s="209">
        <v>899</v>
      </c>
      <c r="J35" s="143">
        <v>0.0013484953703703703</v>
      </c>
      <c r="K35" s="144" t="s">
        <v>705</v>
      </c>
      <c r="L35" s="210" t="s">
        <v>559</v>
      </c>
    </row>
    <row r="36" spans="1:12" s="103" customFormat="1" ht="15">
      <c r="A36" s="185">
        <v>4</v>
      </c>
      <c r="B36" s="92">
        <v>124</v>
      </c>
      <c r="C36" s="93" t="s">
        <v>655</v>
      </c>
      <c r="D36" s="94" t="s">
        <v>685</v>
      </c>
      <c r="E36" s="145" t="s">
        <v>686</v>
      </c>
      <c r="F36" s="97" t="s">
        <v>53</v>
      </c>
      <c r="G36" s="97" t="s">
        <v>54</v>
      </c>
      <c r="H36" s="97"/>
      <c r="I36" s="209">
        <v>886</v>
      </c>
      <c r="J36" s="143">
        <v>0.0013538194444444446</v>
      </c>
      <c r="K36" s="144" t="s">
        <v>705</v>
      </c>
      <c r="L36" s="210" t="s">
        <v>549</v>
      </c>
    </row>
    <row r="37" spans="1:12" s="103" customFormat="1" ht="15">
      <c r="A37" s="185">
        <v>5</v>
      </c>
      <c r="B37" s="92">
        <v>117</v>
      </c>
      <c r="C37" s="93" t="s">
        <v>687</v>
      </c>
      <c r="D37" s="94" t="s">
        <v>688</v>
      </c>
      <c r="E37" s="145" t="s">
        <v>689</v>
      </c>
      <c r="F37" s="97" t="s">
        <v>53</v>
      </c>
      <c r="G37" s="97" t="s">
        <v>54</v>
      </c>
      <c r="H37" s="97" t="s">
        <v>690</v>
      </c>
      <c r="I37" s="209">
        <v>859</v>
      </c>
      <c r="J37" s="143">
        <v>0.001365740740740741</v>
      </c>
      <c r="K37" s="144" t="s">
        <v>705</v>
      </c>
      <c r="L37" s="210" t="s">
        <v>691</v>
      </c>
    </row>
    <row r="38" spans="1:12" s="103" customFormat="1" ht="15">
      <c r="A38" s="185">
        <v>6</v>
      </c>
      <c r="B38" s="92">
        <v>108</v>
      </c>
      <c r="C38" s="93" t="s">
        <v>349</v>
      </c>
      <c r="D38" s="94" t="s">
        <v>692</v>
      </c>
      <c r="E38" s="145" t="s">
        <v>693</v>
      </c>
      <c r="F38" s="97" t="s">
        <v>565</v>
      </c>
      <c r="G38" s="97" t="s">
        <v>253</v>
      </c>
      <c r="H38" s="97" t="s">
        <v>296</v>
      </c>
      <c r="I38" s="209">
        <v>809</v>
      </c>
      <c r="J38" s="143">
        <v>0.001388425925925926</v>
      </c>
      <c r="K38" s="144" t="s">
        <v>705</v>
      </c>
      <c r="L38" s="210" t="s">
        <v>694</v>
      </c>
    </row>
    <row r="39" spans="1:12" s="103" customFormat="1" ht="15">
      <c r="A39" s="185">
        <v>7</v>
      </c>
      <c r="B39" s="92">
        <v>62</v>
      </c>
      <c r="C39" s="93" t="s">
        <v>695</v>
      </c>
      <c r="D39" s="94" t="s">
        <v>696</v>
      </c>
      <c r="E39" s="145" t="s">
        <v>697</v>
      </c>
      <c r="F39" s="97" t="s">
        <v>53</v>
      </c>
      <c r="G39" s="97" t="s">
        <v>253</v>
      </c>
      <c r="H39" s="97" t="s">
        <v>282</v>
      </c>
      <c r="I39" s="209">
        <v>799</v>
      </c>
      <c r="J39" s="143">
        <v>0.0013931712962962962</v>
      </c>
      <c r="K39" s="144" t="s">
        <v>705</v>
      </c>
      <c r="L39" s="210" t="s">
        <v>698</v>
      </c>
    </row>
    <row r="40" spans="1:12" s="103" customFormat="1" ht="15">
      <c r="A40" s="185">
        <v>8</v>
      </c>
      <c r="B40" s="92">
        <v>113</v>
      </c>
      <c r="C40" s="93" t="s">
        <v>446</v>
      </c>
      <c r="D40" s="94" t="s">
        <v>699</v>
      </c>
      <c r="E40" s="145" t="s">
        <v>700</v>
      </c>
      <c r="F40" s="97" t="s">
        <v>53</v>
      </c>
      <c r="G40" s="97" t="s">
        <v>54</v>
      </c>
      <c r="H40" s="97" t="s">
        <v>254</v>
      </c>
      <c r="I40" s="209">
        <v>718</v>
      </c>
      <c r="J40" s="143">
        <v>0.0014313657407407409</v>
      </c>
      <c r="K40" s="144" t="s">
        <v>706</v>
      </c>
      <c r="L40" s="210" t="s">
        <v>666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L32"/>
  <sheetViews>
    <sheetView zoomScalePageLayoutView="0" workbookViewId="0" topLeftCell="A1">
      <selection activeCell="H20" sqref="H20"/>
    </sheetView>
  </sheetViews>
  <sheetFormatPr defaultColWidth="12.140625" defaultRowHeight="12.75"/>
  <cols>
    <col min="1" max="1" width="3.8515625" style="70" customWidth="1"/>
    <col min="2" max="2" width="4.140625" style="21" hidden="1" customWidth="1"/>
    <col min="3" max="3" width="11.57421875" style="110" customWidth="1"/>
    <col min="4" max="4" width="16.57421875" style="110" customWidth="1"/>
    <col min="5" max="5" width="9.421875" style="21" customWidth="1"/>
    <col min="6" max="6" width="15.00390625" style="70" customWidth="1"/>
    <col min="7" max="7" width="9.28125" style="70" customWidth="1"/>
    <col min="8" max="8" width="14.57421875" style="70" customWidth="1"/>
    <col min="9" max="9" width="6.00390625" style="20" customWidth="1"/>
    <col min="10" max="10" width="8.57421875" style="21" customWidth="1"/>
    <col min="11" max="11" width="5.421875" style="21" customWidth="1"/>
    <col min="12" max="12" width="25.421875" style="22" customWidth="1"/>
    <col min="13" max="16384" width="12.140625" style="66" customWidth="1"/>
  </cols>
  <sheetData>
    <row r="1" spans="1:12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4"/>
    </row>
    <row r="2" spans="1:12" ht="1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4"/>
    </row>
    <row r="3" spans="3:8" ht="3.75" customHeight="1">
      <c r="C3" s="21"/>
      <c r="D3" s="21"/>
      <c r="E3" s="21" t="s">
        <v>625</v>
      </c>
      <c r="F3" s="71"/>
      <c r="G3" s="71"/>
      <c r="H3" s="71"/>
    </row>
    <row r="4" spans="1:8" ht="15.75" customHeight="1">
      <c r="A4" s="72" t="s">
        <v>626</v>
      </c>
      <c r="B4" s="73"/>
      <c r="C4" s="21"/>
      <c r="D4" s="21"/>
      <c r="F4" s="74"/>
      <c r="G4" s="71"/>
      <c r="H4" s="71"/>
    </row>
    <row r="5" spans="3:8" ht="3.75" customHeight="1">
      <c r="C5" s="21"/>
      <c r="D5" s="21"/>
      <c r="F5" s="71"/>
      <c r="G5" s="71"/>
      <c r="H5" s="71"/>
    </row>
    <row r="6" spans="1:8" ht="14.25" customHeight="1">
      <c r="A6" s="113"/>
      <c r="B6" s="77"/>
      <c r="C6" s="78"/>
      <c r="D6" s="79" t="s">
        <v>567</v>
      </c>
      <c r="E6" s="184"/>
      <c r="F6" s="71"/>
      <c r="G6" s="71"/>
      <c r="H6" s="71"/>
    </row>
    <row r="7" spans="1:8" ht="3.75" customHeight="1">
      <c r="A7" s="71"/>
      <c r="C7" s="21"/>
      <c r="D7" s="21"/>
      <c r="F7" s="71"/>
      <c r="G7" s="71"/>
      <c r="H7" s="71"/>
    </row>
    <row r="8" spans="1:12" s="67" customFormat="1" ht="12.75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87" t="s">
        <v>9</v>
      </c>
      <c r="J8" s="88" t="s">
        <v>248</v>
      </c>
      <c r="K8" s="88" t="s">
        <v>60</v>
      </c>
      <c r="L8" s="123" t="s">
        <v>17</v>
      </c>
    </row>
    <row r="9" spans="1:12" s="103" customFormat="1" ht="15">
      <c r="A9" s="185">
        <v>1</v>
      </c>
      <c r="B9" s="92">
        <v>125</v>
      </c>
      <c r="C9" s="93" t="s">
        <v>674</v>
      </c>
      <c r="D9" s="94" t="s">
        <v>675</v>
      </c>
      <c r="E9" s="145" t="s">
        <v>676</v>
      </c>
      <c r="F9" s="97" t="s">
        <v>53</v>
      </c>
      <c r="G9" s="97" t="s">
        <v>54</v>
      </c>
      <c r="H9" s="97" t="s">
        <v>56</v>
      </c>
      <c r="I9" s="209">
        <v>973</v>
      </c>
      <c r="J9" s="143">
        <v>0.001317013888888889</v>
      </c>
      <c r="K9" s="144" t="s">
        <v>704</v>
      </c>
      <c r="L9" s="210" t="s">
        <v>677</v>
      </c>
    </row>
    <row r="10" spans="1:12" s="103" customFormat="1" ht="15">
      <c r="A10" s="185">
        <v>2</v>
      </c>
      <c r="B10" s="92">
        <v>31</v>
      </c>
      <c r="C10" s="93" t="s">
        <v>678</v>
      </c>
      <c r="D10" s="94" t="s">
        <v>679</v>
      </c>
      <c r="E10" s="145" t="s">
        <v>680</v>
      </c>
      <c r="F10" s="97" t="s">
        <v>108</v>
      </c>
      <c r="G10" s="97"/>
      <c r="H10" s="97"/>
      <c r="I10" s="209" t="s">
        <v>474</v>
      </c>
      <c r="J10" s="143">
        <v>0.001325810185185185</v>
      </c>
      <c r="K10" s="144" t="s">
        <v>704</v>
      </c>
      <c r="L10" s="210" t="s">
        <v>681</v>
      </c>
    </row>
    <row r="11" spans="1:12" s="103" customFormat="1" ht="15">
      <c r="A11" s="185">
        <v>3</v>
      </c>
      <c r="B11" s="92">
        <v>46</v>
      </c>
      <c r="C11" s="93" t="s">
        <v>682</v>
      </c>
      <c r="D11" s="94" t="s">
        <v>683</v>
      </c>
      <c r="E11" s="145" t="s">
        <v>684</v>
      </c>
      <c r="F11" s="97" t="s">
        <v>30</v>
      </c>
      <c r="G11" s="97" t="s">
        <v>259</v>
      </c>
      <c r="H11" s="97" t="s">
        <v>260</v>
      </c>
      <c r="I11" s="209">
        <v>899</v>
      </c>
      <c r="J11" s="143">
        <v>0.0013484953703703703</v>
      </c>
      <c r="K11" s="144" t="s">
        <v>705</v>
      </c>
      <c r="L11" s="210" t="s">
        <v>559</v>
      </c>
    </row>
    <row r="12" spans="1:12" s="103" customFormat="1" ht="15">
      <c r="A12" s="185">
        <v>4</v>
      </c>
      <c r="B12" s="92">
        <v>124</v>
      </c>
      <c r="C12" s="93" t="s">
        <v>655</v>
      </c>
      <c r="D12" s="94" t="s">
        <v>685</v>
      </c>
      <c r="E12" s="145" t="s">
        <v>686</v>
      </c>
      <c r="F12" s="97" t="s">
        <v>53</v>
      </c>
      <c r="G12" s="97" t="s">
        <v>54</v>
      </c>
      <c r="H12" s="97"/>
      <c r="I12" s="209">
        <v>886</v>
      </c>
      <c r="J12" s="143">
        <v>0.0013538194444444446</v>
      </c>
      <c r="K12" s="144" t="s">
        <v>705</v>
      </c>
      <c r="L12" s="210" t="s">
        <v>549</v>
      </c>
    </row>
    <row r="13" spans="1:12" s="103" customFormat="1" ht="15">
      <c r="A13" s="185">
        <v>5</v>
      </c>
      <c r="B13" s="92">
        <v>117</v>
      </c>
      <c r="C13" s="93" t="s">
        <v>687</v>
      </c>
      <c r="D13" s="94" t="s">
        <v>688</v>
      </c>
      <c r="E13" s="145" t="s">
        <v>689</v>
      </c>
      <c r="F13" s="97" t="s">
        <v>53</v>
      </c>
      <c r="G13" s="97" t="s">
        <v>54</v>
      </c>
      <c r="H13" s="97" t="s">
        <v>690</v>
      </c>
      <c r="I13" s="209">
        <v>859</v>
      </c>
      <c r="J13" s="143">
        <v>0.001365740740740741</v>
      </c>
      <c r="K13" s="144" t="s">
        <v>705</v>
      </c>
      <c r="L13" s="210" t="s">
        <v>691</v>
      </c>
    </row>
    <row r="14" spans="1:12" s="103" customFormat="1" ht="15">
      <c r="A14" s="185">
        <v>6</v>
      </c>
      <c r="B14" s="92">
        <v>108</v>
      </c>
      <c r="C14" s="93" t="s">
        <v>349</v>
      </c>
      <c r="D14" s="94" t="s">
        <v>692</v>
      </c>
      <c r="E14" s="145" t="s">
        <v>693</v>
      </c>
      <c r="F14" s="97" t="s">
        <v>565</v>
      </c>
      <c r="G14" s="97" t="s">
        <v>253</v>
      </c>
      <c r="H14" s="97" t="s">
        <v>296</v>
      </c>
      <c r="I14" s="209">
        <v>809</v>
      </c>
      <c r="J14" s="143">
        <v>0.001388425925925926</v>
      </c>
      <c r="K14" s="144" t="s">
        <v>705</v>
      </c>
      <c r="L14" s="210" t="s">
        <v>694</v>
      </c>
    </row>
    <row r="15" spans="1:12" s="103" customFormat="1" ht="15">
      <c r="A15" s="185">
        <v>7</v>
      </c>
      <c r="B15" s="92">
        <v>62</v>
      </c>
      <c r="C15" s="93" t="s">
        <v>695</v>
      </c>
      <c r="D15" s="94" t="s">
        <v>696</v>
      </c>
      <c r="E15" s="145" t="s">
        <v>697</v>
      </c>
      <c r="F15" s="97" t="s">
        <v>53</v>
      </c>
      <c r="G15" s="97" t="s">
        <v>253</v>
      </c>
      <c r="H15" s="97" t="s">
        <v>282</v>
      </c>
      <c r="I15" s="209">
        <v>799</v>
      </c>
      <c r="J15" s="143">
        <v>0.0013931712962962962</v>
      </c>
      <c r="K15" s="144" t="s">
        <v>705</v>
      </c>
      <c r="L15" s="210" t="s">
        <v>698</v>
      </c>
    </row>
    <row r="16" spans="1:12" s="103" customFormat="1" ht="15">
      <c r="A16" s="185">
        <v>8</v>
      </c>
      <c r="B16" s="92">
        <v>122</v>
      </c>
      <c r="C16" s="93" t="s">
        <v>648</v>
      </c>
      <c r="D16" s="94" t="s">
        <v>649</v>
      </c>
      <c r="E16" s="145" t="s">
        <v>650</v>
      </c>
      <c r="F16" s="97" t="s">
        <v>478</v>
      </c>
      <c r="G16" s="97" t="s">
        <v>54</v>
      </c>
      <c r="H16" s="97" t="s">
        <v>102</v>
      </c>
      <c r="I16" s="209">
        <v>757</v>
      </c>
      <c r="J16" s="143">
        <v>0.0014127314814814816</v>
      </c>
      <c r="K16" s="144" t="s">
        <v>705</v>
      </c>
      <c r="L16" s="210" t="s">
        <v>651</v>
      </c>
    </row>
    <row r="17" spans="1:12" s="103" customFormat="1" ht="15">
      <c r="A17" s="185">
        <v>9</v>
      </c>
      <c r="B17" s="92">
        <v>24</v>
      </c>
      <c r="C17" s="93" t="s">
        <v>652</v>
      </c>
      <c r="D17" s="94" t="s">
        <v>653</v>
      </c>
      <c r="E17" s="145" t="s">
        <v>654</v>
      </c>
      <c r="F17" s="97" t="s">
        <v>441</v>
      </c>
      <c r="G17" s="97" t="s">
        <v>442</v>
      </c>
      <c r="H17" s="97" t="s">
        <v>551</v>
      </c>
      <c r="I17" s="209">
        <v>728</v>
      </c>
      <c r="J17" s="143">
        <v>0.0014265046296296298</v>
      </c>
      <c r="K17" s="144" t="s">
        <v>706</v>
      </c>
      <c r="L17" s="210" t="s">
        <v>552</v>
      </c>
    </row>
    <row r="18" spans="1:12" s="103" customFormat="1" ht="15">
      <c r="A18" s="185">
        <v>10</v>
      </c>
      <c r="B18" s="92">
        <v>113</v>
      </c>
      <c r="C18" s="93" t="s">
        <v>446</v>
      </c>
      <c r="D18" s="94" t="s">
        <v>699</v>
      </c>
      <c r="E18" s="145" t="s">
        <v>700</v>
      </c>
      <c r="F18" s="97" t="s">
        <v>53</v>
      </c>
      <c r="G18" s="97" t="s">
        <v>54</v>
      </c>
      <c r="H18" s="97" t="s">
        <v>254</v>
      </c>
      <c r="I18" s="209">
        <v>718</v>
      </c>
      <c r="J18" s="143">
        <v>0.0014313657407407409</v>
      </c>
      <c r="K18" s="144" t="s">
        <v>706</v>
      </c>
      <c r="L18" s="210" t="s">
        <v>666</v>
      </c>
    </row>
    <row r="19" spans="1:12" s="103" customFormat="1" ht="15">
      <c r="A19" s="185">
        <v>11</v>
      </c>
      <c r="B19" s="92">
        <v>34</v>
      </c>
      <c r="C19" s="93" t="s">
        <v>655</v>
      </c>
      <c r="D19" s="94" t="s">
        <v>656</v>
      </c>
      <c r="E19" s="145" t="s">
        <v>657</v>
      </c>
      <c r="F19" s="97" t="s">
        <v>30</v>
      </c>
      <c r="G19" s="97" t="s">
        <v>342</v>
      </c>
      <c r="H19" s="97"/>
      <c r="I19" s="209">
        <v>697</v>
      </c>
      <c r="J19" s="143">
        <v>0.0014414351851851854</v>
      </c>
      <c r="K19" s="144" t="s">
        <v>706</v>
      </c>
      <c r="L19" s="210" t="s">
        <v>658</v>
      </c>
    </row>
    <row r="20" spans="1:12" s="103" customFormat="1" ht="15">
      <c r="A20" s="185">
        <v>12</v>
      </c>
      <c r="B20" s="92">
        <v>55</v>
      </c>
      <c r="C20" s="93" t="s">
        <v>659</v>
      </c>
      <c r="D20" s="94" t="s">
        <v>660</v>
      </c>
      <c r="E20" s="145" t="s">
        <v>661</v>
      </c>
      <c r="F20" s="97" t="s">
        <v>30</v>
      </c>
      <c r="G20" s="97"/>
      <c r="H20" s="97"/>
      <c r="I20" s="209">
        <v>681</v>
      </c>
      <c r="J20" s="143">
        <v>0.0014496527777777778</v>
      </c>
      <c r="K20" s="144" t="s">
        <v>706</v>
      </c>
      <c r="L20" s="210" t="s">
        <v>483</v>
      </c>
    </row>
    <row r="21" spans="1:12" s="103" customFormat="1" ht="15">
      <c r="A21" s="185">
        <v>13</v>
      </c>
      <c r="B21" s="92">
        <v>25</v>
      </c>
      <c r="C21" s="93" t="s">
        <v>335</v>
      </c>
      <c r="D21" s="94" t="s">
        <v>662</v>
      </c>
      <c r="E21" s="145" t="s">
        <v>663</v>
      </c>
      <c r="F21" s="97" t="s">
        <v>441</v>
      </c>
      <c r="G21" s="97" t="s">
        <v>442</v>
      </c>
      <c r="H21" s="97" t="s">
        <v>551</v>
      </c>
      <c r="I21" s="209">
        <v>673</v>
      </c>
      <c r="J21" s="143">
        <v>0.0014534722222222223</v>
      </c>
      <c r="K21" s="144" t="s">
        <v>706</v>
      </c>
      <c r="L21" s="210" t="s">
        <v>552</v>
      </c>
    </row>
    <row r="22" spans="1:12" s="103" customFormat="1" ht="15">
      <c r="A22" s="185">
        <v>14</v>
      </c>
      <c r="B22" s="92">
        <v>112</v>
      </c>
      <c r="C22" s="93" t="s">
        <v>639</v>
      </c>
      <c r="D22" s="94" t="s">
        <v>664</v>
      </c>
      <c r="E22" s="145" t="s">
        <v>665</v>
      </c>
      <c r="F22" s="97" t="s">
        <v>53</v>
      </c>
      <c r="G22" s="97" t="s">
        <v>54</v>
      </c>
      <c r="H22" s="97" t="s">
        <v>254</v>
      </c>
      <c r="I22" s="209"/>
      <c r="J22" s="143">
        <v>0.0014560185185185186</v>
      </c>
      <c r="K22" s="144" t="s">
        <v>706</v>
      </c>
      <c r="L22" s="210" t="s">
        <v>666</v>
      </c>
    </row>
    <row r="23" spans="1:12" s="103" customFormat="1" ht="15">
      <c r="A23" s="185">
        <v>15</v>
      </c>
      <c r="B23" s="92">
        <v>129</v>
      </c>
      <c r="C23" s="93" t="s">
        <v>667</v>
      </c>
      <c r="D23" s="94" t="s">
        <v>668</v>
      </c>
      <c r="E23" s="145" t="s">
        <v>669</v>
      </c>
      <c r="F23" s="97" t="s">
        <v>53</v>
      </c>
      <c r="G23" s="97" t="s">
        <v>54</v>
      </c>
      <c r="H23" s="97" t="s">
        <v>198</v>
      </c>
      <c r="I23" s="209"/>
      <c r="J23" s="143">
        <v>0.0014568287037037039</v>
      </c>
      <c r="K23" s="144" t="s">
        <v>706</v>
      </c>
      <c r="L23" s="210" t="s">
        <v>542</v>
      </c>
    </row>
    <row r="24" spans="1:12" s="103" customFormat="1" ht="15">
      <c r="A24" s="185">
        <v>16</v>
      </c>
      <c r="B24" s="92">
        <v>96</v>
      </c>
      <c r="C24" s="93" t="s">
        <v>480</v>
      </c>
      <c r="D24" s="94" t="s">
        <v>627</v>
      </c>
      <c r="E24" s="145" t="s">
        <v>628</v>
      </c>
      <c r="F24" s="97" t="s">
        <v>78</v>
      </c>
      <c r="G24" s="97" t="s">
        <v>79</v>
      </c>
      <c r="H24" s="97" t="s">
        <v>362</v>
      </c>
      <c r="I24" s="209"/>
      <c r="J24" s="143">
        <v>0.0014927083333333335</v>
      </c>
      <c r="K24" s="144" t="s">
        <v>706</v>
      </c>
      <c r="L24" s="210" t="s">
        <v>629</v>
      </c>
    </row>
    <row r="25" spans="1:12" s="103" customFormat="1" ht="15">
      <c r="A25" s="185">
        <v>17</v>
      </c>
      <c r="B25" s="92">
        <v>92</v>
      </c>
      <c r="C25" s="93" t="s">
        <v>630</v>
      </c>
      <c r="D25" s="94" t="s">
        <v>631</v>
      </c>
      <c r="E25" s="145" t="s">
        <v>632</v>
      </c>
      <c r="F25" s="97" t="s">
        <v>295</v>
      </c>
      <c r="G25" s="97" t="s">
        <v>234</v>
      </c>
      <c r="H25" s="97" t="s">
        <v>296</v>
      </c>
      <c r="I25" s="209"/>
      <c r="J25" s="143">
        <v>0.0014944444444444447</v>
      </c>
      <c r="K25" s="144" t="s">
        <v>706</v>
      </c>
      <c r="L25" s="210" t="s">
        <v>297</v>
      </c>
    </row>
    <row r="26" spans="1:12" s="103" customFormat="1" ht="15">
      <c r="A26" s="185">
        <v>18</v>
      </c>
      <c r="B26" s="92">
        <v>104</v>
      </c>
      <c r="C26" s="93" t="s">
        <v>633</v>
      </c>
      <c r="D26" s="94" t="s">
        <v>634</v>
      </c>
      <c r="E26" s="145" t="s">
        <v>635</v>
      </c>
      <c r="F26" s="97" t="s">
        <v>233</v>
      </c>
      <c r="G26" s="97" t="s">
        <v>234</v>
      </c>
      <c r="H26" s="97"/>
      <c r="I26" s="209"/>
      <c r="J26" s="143">
        <v>0.0014960648148148147</v>
      </c>
      <c r="K26" s="144" t="s">
        <v>706</v>
      </c>
      <c r="L26" s="210" t="s">
        <v>636</v>
      </c>
    </row>
    <row r="27" spans="1:12" s="103" customFormat="1" ht="15">
      <c r="A27" s="185">
        <v>19</v>
      </c>
      <c r="B27" s="92">
        <v>114</v>
      </c>
      <c r="C27" s="93" t="s">
        <v>670</v>
      </c>
      <c r="D27" s="94" t="s">
        <v>671</v>
      </c>
      <c r="E27" s="145" t="s">
        <v>672</v>
      </c>
      <c r="F27" s="97" t="s">
        <v>53</v>
      </c>
      <c r="G27" s="97" t="s">
        <v>54</v>
      </c>
      <c r="H27" s="97"/>
      <c r="I27" s="209"/>
      <c r="J27" s="143">
        <v>0.0014974537037037038</v>
      </c>
      <c r="K27" s="144" t="s">
        <v>706</v>
      </c>
      <c r="L27" s="210" t="s">
        <v>673</v>
      </c>
    </row>
    <row r="28" spans="1:12" s="103" customFormat="1" ht="15">
      <c r="A28" s="185">
        <v>20</v>
      </c>
      <c r="B28" s="92">
        <v>23</v>
      </c>
      <c r="C28" s="93" t="s">
        <v>335</v>
      </c>
      <c r="D28" s="94" t="s">
        <v>637</v>
      </c>
      <c r="E28" s="145" t="s">
        <v>638</v>
      </c>
      <c r="F28" s="97" t="s">
        <v>441</v>
      </c>
      <c r="G28" s="97" t="s">
        <v>442</v>
      </c>
      <c r="H28" s="97" t="s">
        <v>551</v>
      </c>
      <c r="I28" s="209"/>
      <c r="J28" s="143">
        <v>0.0015165509259259257</v>
      </c>
      <c r="K28" s="144" t="s">
        <v>706</v>
      </c>
      <c r="L28" s="210" t="s">
        <v>552</v>
      </c>
    </row>
    <row r="29" spans="1:12" s="103" customFormat="1" ht="15">
      <c r="A29" s="185">
        <v>21</v>
      </c>
      <c r="B29" s="92">
        <v>128</v>
      </c>
      <c r="C29" s="93" t="s">
        <v>639</v>
      </c>
      <c r="D29" s="94" t="s">
        <v>640</v>
      </c>
      <c r="E29" s="145" t="s">
        <v>641</v>
      </c>
      <c r="F29" s="97" t="s">
        <v>53</v>
      </c>
      <c r="G29" s="97" t="s">
        <v>54</v>
      </c>
      <c r="H29" s="97" t="s">
        <v>198</v>
      </c>
      <c r="I29" s="209"/>
      <c r="J29" s="143">
        <v>0.001542824074074074</v>
      </c>
      <c r="K29" s="144" t="s">
        <v>707</v>
      </c>
      <c r="L29" s="210" t="s">
        <v>542</v>
      </c>
    </row>
    <row r="30" spans="1:12" s="103" customFormat="1" ht="15">
      <c r="A30" s="185">
        <v>22</v>
      </c>
      <c r="B30" s="92">
        <v>22</v>
      </c>
      <c r="C30" s="93" t="s">
        <v>642</v>
      </c>
      <c r="D30" s="94" t="s">
        <v>643</v>
      </c>
      <c r="E30" s="145" t="s">
        <v>644</v>
      </c>
      <c r="F30" s="97" t="s">
        <v>441</v>
      </c>
      <c r="G30" s="97" t="s">
        <v>442</v>
      </c>
      <c r="H30" s="97" t="s">
        <v>551</v>
      </c>
      <c r="I30" s="209"/>
      <c r="J30" s="143">
        <v>0.0015457175925925927</v>
      </c>
      <c r="K30" s="144" t="s">
        <v>707</v>
      </c>
      <c r="L30" s="210" t="s">
        <v>552</v>
      </c>
    </row>
    <row r="31" spans="1:12" s="103" customFormat="1" ht="15">
      <c r="A31" s="185">
        <v>23</v>
      </c>
      <c r="B31" s="92">
        <v>58</v>
      </c>
      <c r="C31" s="93" t="s">
        <v>645</v>
      </c>
      <c r="D31" s="94" t="s">
        <v>646</v>
      </c>
      <c r="E31" s="145" t="s">
        <v>647</v>
      </c>
      <c r="F31" s="97" t="s">
        <v>280</v>
      </c>
      <c r="G31" s="97" t="s">
        <v>281</v>
      </c>
      <c r="H31" s="97" t="s">
        <v>608</v>
      </c>
      <c r="I31" s="209"/>
      <c r="J31" s="143">
        <v>0.001632986111111111</v>
      </c>
      <c r="K31" s="144" t="s">
        <v>707</v>
      </c>
      <c r="L31" s="210" t="s">
        <v>283</v>
      </c>
    </row>
    <row r="32" spans="1:12" s="103" customFormat="1" ht="15">
      <c r="A32" s="185"/>
      <c r="B32" s="92"/>
      <c r="C32" s="93" t="s">
        <v>701</v>
      </c>
      <c r="D32" s="94" t="s">
        <v>702</v>
      </c>
      <c r="E32" s="145" t="s">
        <v>703</v>
      </c>
      <c r="F32" s="97" t="s">
        <v>30</v>
      </c>
      <c r="G32" s="97" t="s">
        <v>342</v>
      </c>
      <c r="H32" s="97"/>
      <c r="I32" s="209"/>
      <c r="J32" s="143" t="s">
        <v>502</v>
      </c>
      <c r="K32" s="144" t="s">
        <v>708</v>
      </c>
      <c r="L32" s="210" t="s">
        <v>505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P18"/>
  <sheetViews>
    <sheetView zoomScalePageLayoutView="0" workbookViewId="0" topLeftCell="A1">
      <selection activeCell="F28" sqref="F28"/>
    </sheetView>
  </sheetViews>
  <sheetFormatPr defaultColWidth="12.140625" defaultRowHeight="12.75"/>
  <cols>
    <col min="1" max="1" width="4.7109375" style="109" customWidth="1"/>
    <col min="2" max="2" width="4.140625" style="21" hidden="1" customWidth="1"/>
    <col min="3" max="3" width="10.57421875" style="110" customWidth="1"/>
    <col min="4" max="4" width="16.8515625" style="110" customWidth="1"/>
    <col min="5" max="5" width="9.57421875" style="21" customWidth="1"/>
    <col min="6" max="6" width="13.28125" style="109" customWidth="1"/>
    <col min="7" max="7" width="9.28125" style="109" customWidth="1"/>
    <col min="8" max="8" width="14.00390625" style="109" customWidth="1"/>
    <col min="9" max="9" width="6.7109375" style="20" customWidth="1"/>
    <col min="10" max="10" width="10.140625" style="21" customWidth="1"/>
    <col min="11" max="11" width="6.140625" style="21" customWidth="1"/>
    <col min="12" max="12" width="22.28125" style="22" customWidth="1"/>
    <col min="13" max="13" width="7.57421875" style="65" customWidth="1"/>
    <col min="14" max="14" width="31.57421875" style="111" customWidth="1"/>
    <col min="15" max="15" width="17.00390625" style="111" customWidth="1"/>
    <col min="16" max="16" width="23.57421875" style="66" customWidth="1"/>
    <col min="17" max="17" width="15.57421875" style="66" customWidth="1"/>
    <col min="18" max="18" width="13.00390625" style="66" customWidth="1"/>
    <col min="19" max="19" width="50.28125" style="67" customWidth="1"/>
    <col min="20" max="16384" width="12.140625" style="66" customWidth="1"/>
  </cols>
  <sheetData>
    <row r="1" spans="1:16" ht="18" customHeight="1">
      <c r="A1" s="59" t="s">
        <v>19</v>
      </c>
      <c r="B1" s="60"/>
      <c r="C1" s="61"/>
      <c r="D1" s="61"/>
      <c r="E1" s="61"/>
      <c r="F1" s="61"/>
      <c r="G1" s="61"/>
      <c r="H1" s="61"/>
      <c r="I1" s="63"/>
      <c r="J1" s="61"/>
      <c r="K1" s="61"/>
      <c r="L1" s="64"/>
      <c r="N1" s="24"/>
      <c r="O1" s="24"/>
      <c r="P1" s="24"/>
    </row>
    <row r="2" spans="1:16" ht="16.5" customHeight="1">
      <c r="A2" s="68" t="s">
        <v>18</v>
      </c>
      <c r="B2" s="69"/>
      <c r="C2" s="61"/>
      <c r="D2" s="61"/>
      <c r="E2" s="61"/>
      <c r="F2" s="61"/>
      <c r="G2" s="61"/>
      <c r="H2" s="61"/>
      <c r="I2" s="63"/>
      <c r="J2" s="61"/>
      <c r="K2" s="61"/>
      <c r="L2" s="64"/>
      <c r="N2" s="24"/>
      <c r="O2" s="24"/>
      <c r="P2" s="24"/>
    </row>
    <row r="3" spans="3:16" ht="3.75" customHeight="1">
      <c r="C3" s="21"/>
      <c r="D3" s="21"/>
      <c r="E3" s="21">
        <v>1.1574074074074073E-05</v>
      </c>
      <c r="F3" s="21"/>
      <c r="G3" s="21"/>
      <c r="H3" s="21"/>
      <c r="N3" s="24"/>
      <c r="O3" s="24"/>
      <c r="P3" s="24"/>
    </row>
    <row r="4" spans="1:16" ht="15.75" customHeight="1">
      <c r="A4" s="75" t="s">
        <v>247</v>
      </c>
      <c r="B4" s="73"/>
      <c r="C4" s="21"/>
      <c r="D4" s="21"/>
      <c r="F4" s="139"/>
      <c r="G4" s="21"/>
      <c r="H4" s="21"/>
      <c r="N4" s="24"/>
      <c r="O4" s="24"/>
      <c r="P4" s="24"/>
    </row>
    <row r="5" spans="1:16" ht="3" customHeight="1">
      <c r="A5" s="21"/>
      <c r="C5" s="21"/>
      <c r="D5" s="21"/>
      <c r="F5" s="21"/>
      <c r="G5" s="21"/>
      <c r="H5" s="21"/>
      <c r="N5" s="24"/>
      <c r="O5" s="24"/>
      <c r="P5" s="24"/>
    </row>
    <row r="6" spans="1:16" ht="14.25" customHeight="1">
      <c r="A6" s="76"/>
      <c r="B6" s="77"/>
      <c r="C6" s="78"/>
      <c r="D6" s="79"/>
      <c r="E6" s="79"/>
      <c r="F6" s="71"/>
      <c r="G6" s="71"/>
      <c r="H6" s="71"/>
      <c r="N6" s="24"/>
      <c r="O6" s="24"/>
      <c r="P6" s="24"/>
    </row>
    <row r="7" spans="1:16" ht="3" customHeight="1">
      <c r="A7" s="21"/>
      <c r="C7" s="21"/>
      <c r="D7" s="21"/>
      <c r="F7" s="21"/>
      <c r="G7" s="21"/>
      <c r="H7" s="21"/>
      <c r="N7" s="24"/>
      <c r="O7" s="24"/>
      <c r="P7" s="24"/>
    </row>
    <row r="8" spans="1:16" s="67" customFormat="1" ht="12.75" customHeight="1">
      <c r="A8" s="80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23" t="s">
        <v>6</v>
      </c>
      <c r="G8" s="140" t="s">
        <v>7</v>
      </c>
      <c r="H8" s="123" t="s">
        <v>8</v>
      </c>
      <c r="I8" s="121" t="s">
        <v>9</v>
      </c>
      <c r="J8" s="80" t="s">
        <v>248</v>
      </c>
      <c r="K8" s="80" t="s">
        <v>60</v>
      </c>
      <c r="L8" s="123" t="s">
        <v>17</v>
      </c>
      <c r="M8" s="65"/>
      <c r="N8" s="24"/>
      <c r="O8" s="24"/>
      <c r="P8" s="24"/>
    </row>
    <row r="9" spans="1:13" s="103" customFormat="1" ht="15">
      <c r="A9" s="141" t="s">
        <v>10</v>
      </c>
      <c r="B9" s="92">
        <v>134</v>
      </c>
      <c r="C9" s="93" t="s">
        <v>249</v>
      </c>
      <c r="D9" s="94" t="s">
        <v>250</v>
      </c>
      <c r="E9" s="95" t="s">
        <v>251</v>
      </c>
      <c r="F9" s="96" t="s">
        <v>252</v>
      </c>
      <c r="G9" s="96" t="s">
        <v>253</v>
      </c>
      <c r="H9" s="97" t="s">
        <v>254</v>
      </c>
      <c r="I9" s="142">
        <v>996</v>
      </c>
      <c r="J9" s="143">
        <v>0.0031224537037037037</v>
      </c>
      <c r="K9" s="144" t="s">
        <v>704</v>
      </c>
      <c r="L9" s="96" t="s">
        <v>255</v>
      </c>
      <c r="M9" s="126"/>
    </row>
    <row r="10" spans="1:13" s="103" customFormat="1" ht="15">
      <c r="A10" s="141" t="s">
        <v>11</v>
      </c>
      <c r="B10" s="92">
        <v>87</v>
      </c>
      <c r="C10" s="93" t="s">
        <v>256</v>
      </c>
      <c r="D10" s="94" t="s">
        <v>257</v>
      </c>
      <c r="E10" s="95" t="s">
        <v>258</v>
      </c>
      <c r="F10" s="96" t="s">
        <v>30</v>
      </c>
      <c r="G10" s="96" t="s">
        <v>259</v>
      </c>
      <c r="H10" s="97" t="s">
        <v>260</v>
      </c>
      <c r="I10" s="142">
        <v>973</v>
      </c>
      <c r="J10" s="143">
        <v>0.0031598379629629633</v>
      </c>
      <c r="K10" s="144" t="s">
        <v>704</v>
      </c>
      <c r="L10" s="96" t="s">
        <v>261</v>
      </c>
      <c r="M10" s="126"/>
    </row>
    <row r="11" spans="1:13" s="103" customFormat="1" ht="15">
      <c r="A11" s="141" t="s">
        <v>12</v>
      </c>
      <c r="B11" s="92">
        <v>122</v>
      </c>
      <c r="C11" s="93" t="s">
        <v>122</v>
      </c>
      <c r="D11" s="94" t="s">
        <v>262</v>
      </c>
      <c r="E11" s="95" t="s">
        <v>263</v>
      </c>
      <c r="F11" s="96" t="s">
        <v>78</v>
      </c>
      <c r="G11" s="96" t="s">
        <v>79</v>
      </c>
      <c r="H11" s="97" t="s">
        <v>260</v>
      </c>
      <c r="I11" s="142">
        <v>922</v>
      </c>
      <c r="J11" s="143">
        <v>0.0032407407407407406</v>
      </c>
      <c r="K11" s="144" t="s">
        <v>705</v>
      </c>
      <c r="L11" s="96" t="s">
        <v>264</v>
      </c>
      <c r="M11" s="126"/>
    </row>
    <row r="12" spans="1:13" s="103" customFormat="1" ht="15">
      <c r="A12" s="141" t="s">
        <v>82</v>
      </c>
      <c r="B12" s="92">
        <v>151</v>
      </c>
      <c r="C12" s="93" t="s">
        <v>265</v>
      </c>
      <c r="D12" s="94" t="s">
        <v>266</v>
      </c>
      <c r="E12" s="95" t="s">
        <v>267</v>
      </c>
      <c r="F12" s="96" t="s">
        <v>23</v>
      </c>
      <c r="G12" s="96" t="s">
        <v>24</v>
      </c>
      <c r="H12" s="97" t="s">
        <v>49</v>
      </c>
      <c r="I12" s="142">
        <v>867</v>
      </c>
      <c r="J12" s="143">
        <v>0.0033318287037037036</v>
      </c>
      <c r="K12" s="144" t="s">
        <v>705</v>
      </c>
      <c r="L12" s="96" t="s">
        <v>268</v>
      </c>
      <c r="M12" s="126"/>
    </row>
    <row r="13" spans="1:13" s="103" customFormat="1" ht="15">
      <c r="A13" s="141" t="s">
        <v>14</v>
      </c>
      <c r="B13" s="92">
        <v>135</v>
      </c>
      <c r="C13" s="93" t="s">
        <v>269</v>
      </c>
      <c r="D13" s="94" t="s">
        <v>270</v>
      </c>
      <c r="E13" s="95" t="s">
        <v>271</v>
      </c>
      <c r="F13" s="96" t="s">
        <v>252</v>
      </c>
      <c r="G13" s="96" t="s">
        <v>253</v>
      </c>
      <c r="H13" s="97" t="s">
        <v>254</v>
      </c>
      <c r="I13" s="142">
        <v>816</v>
      </c>
      <c r="J13" s="143">
        <v>0.0034196759259259263</v>
      </c>
      <c r="K13" s="144" t="s">
        <v>706</v>
      </c>
      <c r="L13" s="96" t="s">
        <v>272</v>
      </c>
      <c r="M13" s="126"/>
    </row>
    <row r="14" spans="1:13" s="103" customFormat="1" ht="15">
      <c r="A14" s="141" t="s">
        <v>15</v>
      </c>
      <c r="B14" s="92">
        <v>125</v>
      </c>
      <c r="C14" s="93" t="s">
        <v>273</v>
      </c>
      <c r="D14" s="94" t="s">
        <v>274</v>
      </c>
      <c r="E14" s="95" t="s">
        <v>275</v>
      </c>
      <c r="F14" s="96" t="s">
        <v>53</v>
      </c>
      <c r="G14" s="96" t="s">
        <v>276</v>
      </c>
      <c r="H14" s="97"/>
      <c r="I14" s="142">
        <v>808</v>
      </c>
      <c r="J14" s="143">
        <v>0.003432523148148148</v>
      </c>
      <c r="K14" s="144" t="s">
        <v>706</v>
      </c>
      <c r="L14" s="96" t="s">
        <v>277</v>
      </c>
      <c r="M14" s="126"/>
    </row>
    <row r="15" spans="1:13" s="103" customFormat="1" ht="15">
      <c r="A15" s="141" t="s">
        <v>126</v>
      </c>
      <c r="B15" s="92">
        <v>99</v>
      </c>
      <c r="C15" s="93" t="s">
        <v>122</v>
      </c>
      <c r="D15" s="94" t="s">
        <v>278</v>
      </c>
      <c r="E15" s="95" t="s">
        <v>279</v>
      </c>
      <c r="F15" s="96" t="s">
        <v>280</v>
      </c>
      <c r="G15" s="96" t="s">
        <v>281</v>
      </c>
      <c r="H15" s="97" t="s">
        <v>282</v>
      </c>
      <c r="I15" s="142">
        <v>804</v>
      </c>
      <c r="J15" s="143">
        <v>0.0034407407407407407</v>
      </c>
      <c r="K15" s="144" t="s">
        <v>706</v>
      </c>
      <c r="L15" s="96" t="s">
        <v>283</v>
      </c>
      <c r="M15" s="126"/>
    </row>
    <row r="16" spans="1:13" s="103" customFormat="1" ht="15">
      <c r="A16" s="141" t="s">
        <v>127</v>
      </c>
      <c r="B16" s="92">
        <v>83</v>
      </c>
      <c r="C16" s="93" t="s">
        <v>75</v>
      </c>
      <c r="D16" s="94" t="s">
        <v>284</v>
      </c>
      <c r="E16" s="95" t="s">
        <v>285</v>
      </c>
      <c r="F16" s="96" t="s">
        <v>286</v>
      </c>
      <c r="G16" s="96" t="s">
        <v>24</v>
      </c>
      <c r="H16" s="97" t="s">
        <v>287</v>
      </c>
      <c r="I16" s="142">
        <v>721</v>
      </c>
      <c r="J16" s="143">
        <v>0.0035898148148148148</v>
      </c>
      <c r="K16" s="144" t="s">
        <v>706</v>
      </c>
      <c r="L16" s="96" t="s">
        <v>288</v>
      </c>
      <c r="M16" s="126"/>
    </row>
    <row r="17" spans="1:13" s="103" customFormat="1" ht="15">
      <c r="A17" s="141" t="s">
        <v>128</v>
      </c>
      <c r="B17" s="92">
        <v>97</v>
      </c>
      <c r="C17" s="93" t="s">
        <v>200</v>
      </c>
      <c r="D17" s="94" t="s">
        <v>289</v>
      </c>
      <c r="E17" s="95" t="s">
        <v>290</v>
      </c>
      <c r="F17" s="96" t="s">
        <v>280</v>
      </c>
      <c r="G17" s="96" t="s">
        <v>281</v>
      </c>
      <c r="H17" s="97" t="s">
        <v>282</v>
      </c>
      <c r="I17" s="142">
        <v>626</v>
      </c>
      <c r="J17" s="143">
        <v>0.0037700231481481478</v>
      </c>
      <c r="K17" s="144" t="s">
        <v>707</v>
      </c>
      <c r="L17" s="96" t="s">
        <v>291</v>
      </c>
      <c r="M17" s="126"/>
    </row>
    <row r="18" spans="1:13" s="103" customFormat="1" ht="15">
      <c r="A18" s="141" t="s">
        <v>129</v>
      </c>
      <c r="B18" s="92">
        <v>115</v>
      </c>
      <c r="C18" s="93" t="s">
        <v>292</v>
      </c>
      <c r="D18" s="94" t="s">
        <v>293</v>
      </c>
      <c r="E18" s="95" t="s">
        <v>294</v>
      </c>
      <c r="F18" s="96" t="s">
        <v>295</v>
      </c>
      <c r="G18" s="96" t="s">
        <v>234</v>
      </c>
      <c r="H18" s="97" t="s">
        <v>296</v>
      </c>
      <c r="I18" s="142">
        <v>527</v>
      </c>
      <c r="J18" s="143">
        <v>0.003974074074074074</v>
      </c>
      <c r="K18" s="144" t="s">
        <v>707</v>
      </c>
      <c r="L18" s="96" t="s">
        <v>297</v>
      </c>
      <c r="M18" s="126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P21"/>
  <sheetViews>
    <sheetView zoomScalePageLayoutView="0" workbookViewId="0" topLeftCell="A1">
      <selection activeCell="F28" sqref="F28"/>
    </sheetView>
  </sheetViews>
  <sheetFormatPr defaultColWidth="12.140625" defaultRowHeight="12.75"/>
  <cols>
    <col min="1" max="1" width="4.8515625" style="109" customWidth="1"/>
    <col min="2" max="2" width="4.140625" style="21" hidden="1" customWidth="1"/>
    <col min="3" max="3" width="11.00390625" style="110" customWidth="1"/>
    <col min="4" max="4" width="15.57421875" style="110" customWidth="1"/>
    <col min="5" max="5" width="10.00390625" style="21" customWidth="1"/>
    <col min="6" max="6" width="15.00390625" style="70" customWidth="1"/>
    <col min="7" max="7" width="9.28125" style="70" customWidth="1"/>
    <col min="8" max="8" width="14.7109375" style="70" customWidth="1"/>
    <col min="9" max="9" width="5.57421875" style="20" customWidth="1"/>
    <col min="10" max="10" width="8.57421875" style="21" customWidth="1"/>
    <col min="11" max="11" width="5.421875" style="21" customWidth="1"/>
    <col min="12" max="12" width="23.7109375" style="22" customWidth="1"/>
    <col min="13" max="13" width="7.57421875" style="65" customWidth="1"/>
    <col min="14" max="14" width="31.57421875" style="111" customWidth="1"/>
    <col min="15" max="15" width="17.00390625" style="111" customWidth="1"/>
    <col min="16" max="16" width="23.57421875" style="66" customWidth="1"/>
    <col min="17" max="17" width="15.57421875" style="66" customWidth="1"/>
    <col min="18" max="18" width="13.00390625" style="66" customWidth="1"/>
    <col min="19" max="19" width="50.28125" style="67" customWidth="1"/>
    <col min="20" max="16384" width="12.140625" style="66" customWidth="1"/>
  </cols>
  <sheetData>
    <row r="1" spans="1:16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4"/>
      <c r="N1" s="24"/>
      <c r="O1" s="24"/>
      <c r="P1" s="24"/>
    </row>
    <row r="2" spans="1:16" ht="1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4"/>
      <c r="N2" s="24"/>
      <c r="O2" s="24"/>
      <c r="P2" s="24"/>
    </row>
    <row r="3" spans="3:16" ht="3.75" customHeight="1">
      <c r="C3" s="21"/>
      <c r="D3" s="21"/>
      <c r="E3" s="21">
        <v>1.1574074074074073E-05</v>
      </c>
      <c r="F3" s="71"/>
      <c r="G3" s="71"/>
      <c r="H3" s="71"/>
      <c r="N3" s="24"/>
      <c r="O3" s="24"/>
      <c r="P3" s="24"/>
    </row>
    <row r="4" spans="1:16" ht="15.75" customHeight="1">
      <c r="A4" s="75" t="s">
        <v>298</v>
      </c>
      <c r="B4" s="73"/>
      <c r="C4" s="21"/>
      <c r="D4" s="21"/>
      <c r="F4" s="74"/>
      <c r="G4" s="71"/>
      <c r="H4" s="71"/>
      <c r="N4" s="24"/>
      <c r="O4" s="24"/>
      <c r="P4" s="24"/>
    </row>
    <row r="5" spans="3:16" ht="3.75" customHeight="1">
      <c r="C5" s="21"/>
      <c r="D5" s="21"/>
      <c r="F5" s="71"/>
      <c r="G5" s="71"/>
      <c r="H5" s="71"/>
      <c r="N5" s="24"/>
      <c r="O5" s="24"/>
      <c r="P5" s="24"/>
    </row>
    <row r="6" spans="1:16" ht="14.25" customHeight="1">
      <c r="A6" s="76"/>
      <c r="B6" s="77"/>
      <c r="C6" s="78"/>
      <c r="D6" s="79"/>
      <c r="E6" s="79"/>
      <c r="F6" s="71"/>
      <c r="G6" s="71"/>
      <c r="H6" s="71"/>
      <c r="N6" s="24"/>
      <c r="O6" s="24"/>
      <c r="P6" s="24"/>
    </row>
    <row r="7" spans="1:16" ht="3.75" customHeight="1">
      <c r="A7" s="21"/>
      <c r="C7" s="21"/>
      <c r="D7" s="21"/>
      <c r="F7" s="71"/>
      <c r="G7" s="71"/>
      <c r="H7" s="71"/>
      <c r="N7" s="24"/>
      <c r="O7" s="24"/>
      <c r="P7" s="24"/>
    </row>
    <row r="8" spans="1:16" s="67" customFormat="1" ht="12.75" customHeight="1">
      <c r="A8" s="80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87" t="s">
        <v>9</v>
      </c>
      <c r="J8" s="88" t="s">
        <v>248</v>
      </c>
      <c r="K8" s="88" t="s">
        <v>60</v>
      </c>
      <c r="L8" s="123" t="s">
        <v>17</v>
      </c>
      <c r="M8" s="65"/>
      <c r="N8" s="24"/>
      <c r="O8" s="24"/>
      <c r="P8" s="24"/>
    </row>
    <row r="9" spans="1:13" s="103" customFormat="1" ht="16.5" customHeight="1">
      <c r="A9" s="141" t="s">
        <v>10</v>
      </c>
      <c r="B9" s="92">
        <v>100</v>
      </c>
      <c r="C9" s="93" t="s">
        <v>299</v>
      </c>
      <c r="D9" s="94" t="s">
        <v>300</v>
      </c>
      <c r="E9" s="145" t="s">
        <v>301</v>
      </c>
      <c r="F9" s="97" t="s">
        <v>78</v>
      </c>
      <c r="G9" s="97" t="s">
        <v>79</v>
      </c>
      <c r="H9" s="97" t="s">
        <v>49</v>
      </c>
      <c r="I9" s="98">
        <v>873</v>
      </c>
      <c r="J9" s="143">
        <v>0.002800578703703704</v>
      </c>
      <c r="K9" s="144" t="s">
        <v>705</v>
      </c>
      <c r="L9" s="96" t="s">
        <v>302</v>
      </c>
      <c r="M9" s="126"/>
    </row>
    <row r="10" spans="1:13" s="103" customFormat="1" ht="16.5" customHeight="1">
      <c r="A10" s="141" t="s">
        <v>11</v>
      </c>
      <c r="B10" s="92">
        <v>47</v>
      </c>
      <c r="C10" s="93" t="s">
        <v>303</v>
      </c>
      <c r="D10" s="94" t="s">
        <v>304</v>
      </c>
      <c r="E10" s="145" t="s">
        <v>305</v>
      </c>
      <c r="F10" s="97" t="s">
        <v>30</v>
      </c>
      <c r="G10" s="97" t="s">
        <v>306</v>
      </c>
      <c r="H10" s="97" t="s">
        <v>260</v>
      </c>
      <c r="I10" s="98">
        <v>847</v>
      </c>
      <c r="J10" s="143">
        <v>0.0028256944444444445</v>
      </c>
      <c r="K10" s="144" t="s">
        <v>705</v>
      </c>
      <c r="L10" s="96" t="s">
        <v>307</v>
      </c>
      <c r="M10" s="126"/>
    </row>
    <row r="11" spans="1:13" s="103" customFormat="1" ht="16.5" customHeight="1">
      <c r="A11" s="141" t="s">
        <v>12</v>
      </c>
      <c r="B11" s="92">
        <v>121</v>
      </c>
      <c r="C11" s="93" t="s">
        <v>308</v>
      </c>
      <c r="D11" s="94" t="s">
        <v>309</v>
      </c>
      <c r="E11" s="145" t="s">
        <v>310</v>
      </c>
      <c r="F11" s="97" t="s">
        <v>53</v>
      </c>
      <c r="G11" s="97" t="s">
        <v>253</v>
      </c>
      <c r="H11" s="97" t="s">
        <v>254</v>
      </c>
      <c r="I11" s="98">
        <v>748</v>
      </c>
      <c r="J11" s="143">
        <v>0.0029239583333333335</v>
      </c>
      <c r="K11" s="144" t="s">
        <v>706</v>
      </c>
      <c r="L11" s="96" t="s">
        <v>311</v>
      </c>
      <c r="M11" s="126"/>
    </row>
    <row r="12" spans="1:13" s="103" customFormat="1" ht="16.5" customHeight="1">
      <c r="A12" s="141" t="s">
        <v>82</v>
      </c>
      <c r="B12" s="92">
        <v>118</v>
      </c>
      <c r="C12" s="93" t="s">
        <v>145</v>
      </c>
      <c r="D12" s="94" t="s">
        <v>312</v>
      </c>
      <c r="E12" s="145" t="s">
        <v>313</v>
      </c>
      <c r="F12" s="97" t="s">
        <v>53</v>
      </c>
      <c r="G12" s="97" t="s">
        <v>253</v>
      </c>
      <c r="H12" s="97" t="s">
        <v>254</v>
      </c>
      <c r="I12" s="98">
        <v>733</v>
      </c>
      <c r="J12" s="143">
        <v>0.00293900462962963</v>
      </c>
      <c r="K12" s="144" t="s">
        <v>706</v>
      </c>
      <c r="L12" s="96" t="s">
        <v>314</v>
      </c>
      <c r="M12" s="126"/>
    </row>
    <row r="13" spans="1:13" s="103" customFormat="1" ht="16.5" customHeight="1">
      <c r="A13" s="141" t="s">
        <v>14</v>
      </c>
      <c r="B13" s="92">
        <v>126</v>
      </c>
      <c r="C13" s="93" t="s">
        <v>315</v>
      </c>
      <c r="D13" s="94" t="s">
        <v>316</v>
      </c>
      <c r="E13" s="145" t="s">
        <v>317</v>
      </c>
      <c r="F13" s="97" t="s">
        <v>318</v>
      </c>
      <c r="G13" s="97" t="s">
        <v>54</v>
      </c>
      <c r="H13" s="97" t="s">
        <v>198</v>
      </c>
      <c r="I13" s="98">
        <v>729</v>
      </c>
      <c r="J13" s="143">
        <v>0.0029439814814814814</v>
      </c>
      <c r="K13" s="144" t="s">
        <v>706</v>
      </c>
      <c r="L13" s="96" t="s">
        <v>319</v>
      </c>
      <c r="M13" s="126"/>
    </row>
    <row r="14" spans="1:13" s="103" customFormat="1" ht="16.5" customHeight="1">
      <c r="A14" s="141" t="s">
        <v>15</v>
      </c>
      <c r="B14" s="92">
        <v>109</v>
      </c>
      <c r="C14" s="93" t="s">
        <v>39</v>
      </c>
      <c r="D14" s="94" t="s">
        <v>320</v>
      </c>
      <c r="E14" s="145" t="s">
        <v>321</v>
      </c>
      <c r="F14" s="97" t="s">
        <v>53</v>
      </c>
      <c r="G14" s="97" t="s">
        <v>253</v>
      </c>
      <c r="H14" s="97"/>
      <c r="I14" s="98">
        <v>726</v>
      </c>
      <c r="J14" s="143">
        <v>0.0029465277777777784</v>
      </c>
      <c r="K14" s="144" t="s">
        <v>706</v>
      </c>
      <c r="L14" s="96" t="s">
        <v>322</v>
      </c>
      <c r="M14" s="126"/>
    </row>
    <row r="15" spans="1:13" s="103" customFormat="1" ht="16.5" customHeight="1">
      <c r="A15" s="141" t="s">
        <v>126</v>
      </c>
      <c r="B15" s="92">
        <v>90</v>
      </c>
      <c r="C15" s="93" t="s">
        <v>138</v>
      </c>
      <c r="D15" s="94" t="s">
        <v>323</v>
      </c>
      <c r="E15" s="145" t="s">
        <v>324</v>
      </c>
      <c r="F15" s="97" t="s">
        <v>295</v>
      </c>
      <c r="G15" s="97" t="s">
        <v>234</v>
      </c>
      <c r="H15" s="97" t="s">
        <v>296</v>
      </c>
      <c r="I15" s="98">
        <v>711</v>
      </c>
      <c r="J15" s="143">
        <v>0.0029625</v>
      </c>
      <c r="K15" s="144" t="s">
        <v>706</v>
      </c>
      <c r="L15" s="96" t="s">
        <v>325</v>
      </c>
      <c r="M15" s="126"/>
    </row>
    <row r="16" spans="1:13" s="103" customFormat="1" ht="16.5" customHeight="1">
      <c r="A16" s="141" t="s">
        <v>127</v>
      </c>
      <c r="B16" s="92">
        <v>38</v>
      </c>
      <c r="C16" s="93" t="s">
        <v>326</v>
      </c>
      <c r="D16" s="94" t="s">
        <v>327</v>
      </c>
      <c r="E16" s="146">
        <v>34557</v>
      </c>
      <c r="F16" s="97" t="s">
        <v>101</v>
      </c>
      <c r="G16" s="97"/>
      <c r="H16" s="97" t="s">
        <v>102</v>
      </c>
      <c r="I16" s="98">
        <v>661</v>
      </c>
      <c r="J16" s="143">
        <v>0.0030152777777777777</v>
      </c>
      <c r="K16" s="144" t="s">
        <v>706</v>
      </c>
      <c r="L16" s="96" t="s">
        <v>328</v>
      </c>
      <c r="M16" s="126"/>
    </row>
    <row r="17" spans="1:13" s="103" customFormat="1" ht="16.5" customHeight="1">
      <c r="A17" s="141" t="s">
        <v>128</v>
      </c>
      <c r="B17" s="92">
        <v>72</v>
      </c>
      <c r="C17" s="93" t="s">
        <v>164</v>
      </c>
      <c r="D17" s="94" t="s">
        <v>329</v>
      </c>
      <c r="E17" s="145" t="s">
        <v>330</v>
      </c>
      <c r="F17" s="97" t="s">
        <v>331</v>
      </c>
      <c r="G17" s="97" t="s">
        <v>332</v>
      </c>
      <c r="H17" s="97" t="s">
        <v>333</v>
      </c>
      <c r="I17" s="98">
        <v>648</v>
      </c>
      <c r="J17" s="143">
        <v>0.0030297453703703706</v>
      </c>
      <c r="K17" s="144" t="s">
        <v>706</v>
      </c>
      <c r="L17" s="96" t="s">
        <v>334</v>
      </c>
      <c r="M17" s="126"/>
    </row>
    <row r="18" spans="1:13" s="103" customFormat="1" ht="16.5" customHeight="1">
      <c r="A18" s="141" t="s">
        <v>129</v>
      </c>
      <c r="B18" s="92">
        <v>143</v>
      </c>
      <c r="C18" s="93" t="s">
        <v>335</v>
      </c>
      <c r="D18" s="94" t="s">
        <v>336</v>
      </c>
      <c r="E18" s="145" t="s">
        <v>337</v>
      </c>
      <c r="F18" s="97" t="s">
        <v>23</v>
      </c>
      <c r="G18" s="97" t="s">
        <v>24</v>
      </c>
      <c r="H18" s="97" t="s">
        <v>338</v>
      </c>
      <c r="I18" s="98">
        <v>589</v>
      </c>
      <c r="J18" s="143">
        <v>0.0030969907407407404</v>
      </c>
      <c r="K18" s="144" t="s">
        <v>707</v>
      </c>
      <c r="L18" s="96" t="s">
        <v>268</v>
      </c>
      <c r="M18" s="126"/>
    </row>
    <row r="19" spans="1:13" s="103" customFormat="1" ht="16.5" customHeight="1">
      <c r="A19" s="141" t="s">
        <v>130</v>
      </c>
      <c r="B19" s="92">
        <v>64</v>
      </c>
      <c r="C19" s="93" t="s">
        <v>33</v>
      </c>
      <c r="D19" s="94" t="s">
        <v>339</v>
      </c>
      <c r="E19" s="145" t="s">
        <v>340</v>
      </c>
      <c r="F19" s="97" t="s">
        <v>341</v>
      </c>
      <c r="G19" s="97" t="s">
        <v>342</v>
      </c>
      <c r="H19" s="97" t="s">
        <v>343</v>
      </c>
      <c r="I19" s="98">
        <v>539</v>
      </c>
      <c r="J19" s="143">
        <v>0.003155787037037037</v>
      </c>
      <c r="K19" s="144" t="s">
        <v>707</v>
      </c>
      <c r="L19" s="96" t="s">
        <v>344</v>
      </c>
      <c r="M19" s="126"/>
    </row>
    <row r="20" spans="1:13" s="103" customFormat="1" ht="16.5" customHeight="1">
      <c r="A20" s="141" t="s">
        <v>131</v>
      </c>
      <c r="B20" s="92">
        <v>91</v>
      </c>
      <c r="C20" s="93" t="s">
        <v>345</v>
      </c>
      <c r="D20" s="94" t="s">
        <v>346</v>
      </c>
      <c r="E20" s="145" t="s">
        <v>347</v>
      </c>
      <c r="F20" s="97" t="s">
        <v>295</v>
      </c>
      <c r="G20" s="97" t="s">
        <v>234</v>
      </c>
      <c r="H20" s="97" t="s">
        <v>296</v>
      </c>
      <c r="I20" s="98">
        <v>416</v>
      </c>
      <c r="J20" s="143">
        <v>0.0033137731481481486</v>
      </c>
      <c r="K20" s="144" t="s">
        <v>707</v>
      </c>
      <c r="L20" s="96" t="s">
        <v>325</v>
      </c>
      <c r="M20" s="126"/>
    </row>
    <row r="21" spans="1:13" s="103" customFormat="1" ht="16.5" customHeight="1">
      <c r="A21" s="141" t="s">
        <v>348</v>
      </c>
      <c r="B21" s="92">
        <v>68</v>
      </c>
      <c r="C21" s="93" t="s">
        <v>349</v>
      </c>
      <c r="D21" s="94" t="s">
        <v>350</v>
      </c>
      <c r="E21" s="145" t="s">
        <v>351</v>
      </c>
      <c r="F21" s="97" t="s">
        <v>331</v>
      </c>
      <c r="G21" s="97" t="s">
        <v>332</v>
      </c>
      <c r="H21" s="97" t="s">
        <v>352</v>
      </c>
      <c r="I21" s="98"/>
      <c r="J21" s="143">
        <v>0.0033403935185185186</v>
      </c>
      <c r="K21" s="144" t="s">
        <v>708</v>
      </c>
      <c r="L21" s="96" t="s">
        <v>334</v>
      </c>
      <c r="M21" s="126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55"/>
  <sheetViews>
    <sheetView zoomScalePageLayoutView="0" workbookViewId="0" topLeftCell="A1">
      <selection activeCell="D28" sqref="D28"/>
    </sheetView>
  </sheetViews>
  <sheetFormatPr defaultColWidth="12.140625" defaultRowHeight="12.75"/>
  <cols>
    <col min="1" max="1" width="4.7109375" style="109" customWidth="1"/>
    <col min="2" max="2" width="4.421875" style="21" customWidth="1"/>
    <col min="3" max="3" width="9.8515625" style="110" customWidth="1"/>
    <col min="4" max="4" width="14.8515625" style="110" customWidth="1"/>
    <col min="5" max="5" width="9.421875" style="21" customWidth="1"/>
    <col min="6" max="6" width="15.57421875" style="70" customWidth="1"/>
    <col min="7" max="7" width="9.28125" style="70" customWidth="1"/>
    <col min="8" max="8" width="14.140625" style="70" customWidth="1"/>
    <col min="9" max="9" width="6.421875" style="20" customWidth="1"/>
    <col min="10" max="10" width="7.8515625" style="21" bestFit="1" customWidth="1"/>
    <col min="11" max="11" width="4.8515625" style="21" bestFit="1" customWidth="1"/>
    <col min="12" max="12" width="7.421875" style="21" hidden="1" customWidth="1"/>
    <col min="13" max="13" width="4.8515625" style="21" hidden="1" customWidth="1"/>
    <col min="14" max="14" width="5.421875" style="21" customWidth="1"/>
    <col min="15" max="15" width="25.140625" style="22" customWidth="1"/>
    <col min="16" max="16" width="50.28125" style="67" customWidth="1"/>
    <col min="17" max="16384" width="12.140625" style="66" customWidth="1"/>
  </cols>
  <sheetData>
    <row r="1" spans="1:15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1"/>
      <c r="N1" s="61"/>
      <c r="O1" s="64"/>
    </row>
    <row r="2" spans="1:15" ht="16.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1"/>
      <c r="N2" s="61"/>
      <c r="O2" s="64"/>
    </row>
    <row r="3" spans="1:8" ht="2.25" customHeight="1">
      <c r="A3" s="70"/>
      <c r="C3" s="21"/>
      <c r="D3" s="21"/>
      <c r="F3" s="71"/>
      <c r="G3" s="71"/>
      <c r="H3" s="71"/>
    </row>
    <row r="4" spans="1:8" ht="15.75" customHeight="1">
      <c r="A4" s="72" t="s">
        <v>940</v>
      </c>
      <c r="B4" s="73"/>
      <c r="C4" s="21"/>
      <c r="D4" s="21"/>
      <c r="F4" s="74"/>
      <c r="G4" s="71"/>
      <c r="H4" s="71"/>
    </row>
    <row r="5" spans="3:8" ht="6.75" customHeight="1">
      <c r="C5" s="21"/>
      <c r="D5" s="21"/>
      <c r="F5" s="71"/>
      <c r="G5" s="71"/>
      <c r="H5" s="71"/>
    </row>
    <row r="6" spans="1:8" ht="12.75" customHeight="1">
      <c r="A6" s="76"/>
      <c r="B6" s="77"/>
      <c r="C6" s="78" t="s">
        <v>10</v>
      </c>
      <c r="D6" s="79" t="s">
        <v>62</v>
      </c>
      <c r="E6" s="79"/>
      <c r="F6" s="71"/>
      <c r="G6" s="71"/>
      <c r="H6" s="71"/>
    </row>
    <row r="7" spans="1:8" ht="3.75" customHeight="1">
      <c r="A7" s="21"/>
      <c r="C7" s="21"/>
      <c r="D7" s="21"/>
      <c r="F7" s="71"/>
      <c r="G7" s="71"/>
      <c r="H7" s="71"/>
    </row>
    <row r="8" spans="1:15" ht="12" customHeight="1">
      <c r="A8" s="80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121" t="s">
        <v>9</v>
      </c>
      <c r="J8" s="80" t="s">
        <v>64</v>
      </c>
      <c r="K8" s="122" t="s">
        <v>65</v>
      </c>
      <c r="L8" s="80" t="s">
        <v>66</v>
      </c>
      <c r="M8" s="122" t="s">
        <v>65</v>
      </c>
      <c r="N8" s="80" t="s">
        <v>60</v>
      </c>
      <c r="O8" s="123" t="s">
        <v>17</v>
      </c>
    </row>
    <row r="9" spans="1:15" s="103" customFormat="1" ht="16.5" customHeight="1">
      <c r="A9" s="91" t="s">
        <v>10</v>
      </c>
      <c r="B9" s="92">
        <v>148</v>
      </c>
      <c r="C9" s="93" t="s">
        <v>602</v>
      </c>
      <c r="D9" s="94" t="s">
        <v>941</v>
      </c>
      <c r="E9" s="95" t="s">
        <v>910</v>
      </c>
      <c r="F9" s="96" t="s">
        <v>53</v>
      </c>
      <c r="G9" s="96" t="s">
        <v>54</v>
      </c>
      <c r="H9" s="97" t="s">
        <v>56</v>
      </c>
      <c r="I9" s="56">
        <f aca="true" t="shared" si="0" ref="I9:I14">IF(ISBLANK(J9),"",TRUNC(17.22*(J9-15.4)^2))</f>
        <v>992</v>
      </c>
      <c r="J9" s="124">
        <v>7.81</v>
      </c>
      <c r="K9" s="100">
        <v>0.154</v>
      </c>
      <c r="L9" s="124"/>
      <c r="M9" s="100"/>
      <c r="N9" s="221" t="str">
        <f aca="true" t="shared" si="1" ref="N9:N14">IF(ISBLANK(J9),"",IF(J9&gt;9.04,"",IF(J9&lt;=7.25,"TSM",IF(J9&lt;=7.45,"SM",IF(J9&lt;=7.7,"KSM",IF(J9&lt;=8,"I A",IF(J9&lt;=8.44,"II A",IF(J9&lt;=9.04,"III A"))))))))</f>
        <v>I A</v>
      </c>
      <c r="O9" s="96" t="s">
        <v>55</v>
      </c>
    </row>
    <row r="10" spans="1:15" s="103" customFormat="1" ht="16.5" customHeight="1">
      <c r="A10" s="91" t="s">
        <v>11</v>
      </c>
      <c r="B10" s="92">
        <v>146</v>
      </c>
      <c r="C10" s="93" t="s">
        <v>244</v>
      </c>
      <c r="D10" s="94" t="s">
        <v>942</v>
      </c>
      <c r="E10" s="95" t="s">
        <v>943</v>
      </c>
      <c r="F10" s="96" t="s">
        <v>53</v>
      </c>
      <c r="G10" s="96" t="s">
        <v>54</v>
      </c>
      <c r="H10" s="97" t="s">
        <v>26</v>
      </c>
      <c r="I10" s="56">
        <f t="shared" si="0"/>
        <v>963</v>
      </c>
      <c r="J10" s="124">
        <v>7.92</v>
      </c>
      <c r="K10" s="100" t="s">
        <v>103</v>
      </c>
      <c r="L10" s="124"/>
      <c r="M10" s="100"/>
      <c r="N10" s="221" t="str">
        <f t="shared" si="1"/>
        <v>I A</v>
      </c>
      <c r="O10" s="96" t="s">
        <v>580</v>
      </c>
    </row>
    <row r="11" spans="1:15" s="103" customFormat="1" ht="16.5" customHeight="1">
      <c r="A11" s="91" t="s">
        <v>12</v>
      </c>
      <c r="B11" s="92">
        <v>149</v>
      </c>
      <c r="C11" s="93" t="s">
        <v>509</v>
      </c>
      <c r="D11" s="94" t="s">
        <v>944</v>
      </c>
      <c r="E11" s="95" t="s">
        <v>945</v>
      </c>
      <c r="F11" s="96" t="s">
        <v>23</v>
      </c>
      <c r="G11" s="96" t="s">
        <v>24</v>
      </c>
      <c r="H11" s="97" t="s">
        <v>490</v>
      </c>
      <c r="I11" s="56">
        <f t="shared" si="0"/>
        <v>940</v>
      </c>
      <c r="J11" s="124">
        <v>8.01</v>
      </c>
      <c r="K11" s="100">
        <v>0.264</v>
      </c>
      <c r="L11" s="124"/>
      <c r="M11" s="100"/>
      <c r="N11" s="221" t="str">
        <f t="shared" si="1"/>
        <v>II A</v>
      </c>
      <c r="O11" s="96" t="s">
        <v>491</v>
      </c>
    </row>
    <row r="12" spans="1:15" s="103" customFormat="1" ht="16.5" customHeight="1">
      <c r="A12" s="91" t="s">
        <v>82</v>
      </c>
      <c r="B12" s="92">
        <v>63</v>
      </c>
      <c r="C12" s="93" t="s">
        <v>622</v>
      </c>
      <c r="D12" s="94" t="s">
        <v>946</v>
      </c>
      <c r="E12" s="95" t="s">
        <v>947</v>
      </c>
      <c r="F12" s="96" t="s">
        <v>53</v>
      </c>
      <c r="G12" s="96" t="s">
        <v>54</v>
      </c>
      <c r="H12" s="97" t="s">
        <v>203</v>
      </c>
      <c r="I12" s="56">
        <f t="shared" si="0"/>
        <v>900</v>
      </c>
      <c r="J12" s="124">
        <v>8.17</v>
      </c>
      <c r="K12" s="100" t="s">
        <v>103</v>
      </c>
      <c r="L12" s="124"/>
      <c r="M12" s="100"/>
      <c r="N12" s="221" t="str">
        <f t="shared" si="1"/>
        <v>II A</v>
      </c>
      <c r="O12" s="96" t="s">
        <v>948</v>
      </c>
    </row>
    <row r="13" spans="1:15" s="103" customFormat="1" ht="16.5" customHeight="1">
      <c r="A13" s="91" t="s">
        <v>14</v>
      </c>
      <c r="B13" s="92">
        <v>107</v>
      </c>
      <c r="C13" s="93" t="s">
        <v>364</v>
      </c>
      <c r="D13" s="94" t="s">
        <v>949</v>
      </c>
      <c r="E13" s="95" t="s">
        <v>950</v>
      </c>
      <c r="F13" s="96" t="s">
        <v>331</v>
      </c>
      <c r="G13" s="96" t="s">
        <v>332</v>
      </c>
      <c r="H13" s="97" t="s">
        <v>333</v>
      </c>
      <c r="I13" s="56">
        <f t="shared" si="0"/>
        <v>887</v>
      </c>
      <c r="J13" s="124">
        <v>8.22</v>
      </c>
      <c r="K13" s="100">
        <v>0.224</v>
      </c>
      <c r="L13" s="124"/>
      <c r="M13" s="100"/>
      <c r="N13" s="221" t="str">
        <f t="shared" si="1"/>
        <v>II A</v>
      </c>
      <c r="O13" s="96" t="s">
        <v>334</v>
      </c>
    </row>
    <row r="14" spans="1:15" s="103" customFormat="1" ht="16.5" customHeight="1">
      <c r="A14" s="91" t="s">
        <v>15</v>
      </c>
      <c r="B14" s="92">
        <v>110</v>
      </c>
      <c r="C14" s="93" t="s">
        <v>75</v>
      </c>
      <c r="D14" s="94" t="s">
        <v>951</v>
      </c>
      <c r="E14" s="95" t="s">
        <v>267</v>
      </c>
      <c r="F14" s="96" t="s">
        <v>30</v>
      </c>
      <c r="G14" s="96" t="s">
        <v>36</v>
      </c>
      <c r="H14" s="97" t="s">
        <v>952</v>
      </c>
      <c r="I14" s="56">
        <f t="shared" si="0"/>
        <v>824</v>
      </c>
      <c r="J14" s="124">
        <v>8.48</v>
      </c>
      <c r="K14" s="100">
        <v>0.298</v>
      </c>
      <c r="L14" s="124"/>
      <c r="M14" s="100"/>
      <c r="N14" s="221" t="str">
        <f t="shared" si="1"/>
        <v>III A</v>
      </c>
      <c r="O14" s="96" t="s">
        <v>953</v>
      </c>
    </row>
    <row r="15" spans="3:8" ht="6.75" customHeight="1">
      <c r="C15" s="21"/>
      <c r="D15" s="21"/>
      <c r="F15" s="71"/>
      <c r="G15" s="71"/>
      <c r="H15" s="71"/>
    </row>
    <row r="16" spans="1:8" ht="12.75" customHeight="1">
      <c r="A16" s="76"/>
      <c r="B16" s="77"/>
      <c r="C16" s="78" t="s">
        <v>11</v>
      </c>
      <c r="D16" s="79" t="s">
        <v>62</v>
      </c>
      <c r="E16" s="79"/>
      <c r="F16" s="71"/>
      <c r="G16" s="71"/>
      <c r="H16" s="71"/>
    </row>
    <row r="17" spans="1:8" ht="3.75" customHeight="1">
      <c r="A17" s="21"/>
      <c r="C17" s="21"/>
      <c r="D17" s="21"/>
      <c r="F17" s="71"/>
      <c r="G17" s="71"/>
      <c r="H17" s="71"/>
    </row>
    <row r="18" spans="1:15" ht="12" customHeight="1">
      <c r="A18" s="80" t="s">
        <v>63</v>
      </c>
      <c r="B18" s="115" t="s">
        <v>2</v>
      </c>
      <c r="C18" s="116" t="s">
        <v>3</v>
      </c>
      <c r="D18" s="117" t="s">
        <v>4</v>
      </c>
      <c r="E18" s="118" t="s">
        <v>5</v>
      </c>
      <c r="F18" s="119" t="s">
        <v>6</v>
      </c>
      <c r="G18" s="120" t="s">
        <v>7</v>
      </c>
      <c r="H18" s="119" t="s">
        <v>8</v>
      </c>
      <c r="I18" s="121" t="s">
        <v>9</v>
      </c>
      <c r="J18" s="80" t="s">
        <v>64</v>
      </c>
      <c r="K18" s="122" t="s">
        <v>65</v>
      </c>
      <c r="L18" s="80" t="s">
        <v>66</v>
      </c>
      <c r="M18" s="122" t="s">
        <v>65</v>
      </c>
      <c r="N18" s="80" t="s">
        <v>60</v>
      </c>
      <c r="O18" s="123" t="s">
        <v>17</v>
      </c>
    </row>
    <row r="19" spans="1:15" s="103" customFormat="1" ht="16.5" customHeight="1">
      <c r="A19" s="91" t="s">
        <v>10</v>
      </c>
      <c r="B19" s="92">
        <v>130</v>
      </c>
      <c r="C19" s="93" t="s">
        <v>954</v>
      </c>
      <c r="D19" s="94" t="s">
        <v>955</v>
      </c>
      <c r="E19" s="95" t="s">
        <v>956</v>
      </c>
      <c r="F19" s="96" t="s">
        <v>53</v>
      </c>
      <c r="G19" s="96" t="s">
        <v>54</v>
      </c>
      <c r="H19" s="97" t="s">
        <v>713</v>
      </c>
      <c r="I19" s="56">
        <f aca="true" t="shared" si="2" ref="I19:I24">IF(ISBLANK(J19),"",TRUNC(17.22*(J19-15.4)^2))</f>
        <v>945</v>
      </c>
      <c r="J19" s="124">
        <v>7.99</v>
      </c>
      <c r="K19" s="100">
        <v>0.187</v>
      </c>
      <c r="L19" s="124"/>
      <c r="M19" s="100"/>
      <c r="N19" s="221" t="str">
        <f aca="true" t="shared" si="3" ref="N19:N24">IF(ISBLANK(J19),"",IF(J19&gt;9.04,"",IF(J19&lt;=7.25,"TSM",IF(J19&lt;=7.45,"SM",IF(J19&lt;=7.7,"KSM",IF(J19&lt;=8,"I A",IF(J19&lt;=8.44,"II A",IF(J19&lt;=9.04,"III A"))))))))</f>
        <v>I A</v>
      </c>
      <c r="O19" s="96" t="s">
        <v>86</v>
      </c>
    </row>
    <row r="20" spans="1:15" s="103" customFormat="1" ht="16.5" customHeight="1">
      <c r="A20" s="91" t="s">
        <v>11</v>
      </c>
      <c r="B20" s="92">
        <v>67</v>
      </c>
      <c r="C20" s="93" t="s">
        <v>222</v>
      </c>
      <c r="D20" s="94" t="s">
        <v>957</v>
      </c>
      <c r="E20" s="95" t="s">
        <v>958</v>
      </c>
      <c r="F20" s="96" t="s">
        <v>583</v>
      </c>
      <c r="G20" s="96" t="s">
        <v>234</v>
      </c>
      <c r="H20" s="97" t="s">
        <v>588</v>
      </c>
      <c r="I20" s="56">
        <f t="shared" si="2"/>
        <v>910</v>
      </c>
      <c r="J20" s="124">
        <v>8.13</v>
      </c>
      <c r="K20" s="100">
        <v>0.197</v>
      </c>
      <c r="L20" s="124"/>
      <c r="M20" s="100"/>
      <c r="N20" s="221" t="str">
        <f t="shared" si="3"/>
        <v>II A</v>
      </c>
      <c r="O20" s="96" t="s">
        <v>589</v>
      </c>
    </row>
    <row r="21" spans="1:15" s="103" customFormat="1" ht="16.5" customHeight="1">
      <c r="A21" s="91" t="s">
        <v>12</v>
      </c>
      <c r="B21" s="92">
        <v>111</v>
      </c>
      <c r="C21" s="93" t="s">
        <v>959</v>
      </c>
      <c r="D21" s="94" t="s">
        <v>960</v>
      </c>
      <c r="E21" s="95" t="s">
        <v>961</v>
      </c>
      <c r="F21" s="96" t="s">
        <v>30</v>
      </c>
      <c r="G21" s="96"/>
      <c r="H21" s="97" t="s">
        <v>31</v>
      </c>
      <c r="I21" s="56">
        <f t="shared" si="2"/>
        <v>846</v>
      </c>
      <c r="J21" s="124">
        <v>8.39</v>
      </c>
      <c r="K21" s="100">
        <v>0.278</v>
      </c>
      <c r="L21" s="124" t="s">
        <v>962</v>
      </c>
      <c r="M21" s="100"/>
      <c r="N21" s="221" t="str">
        <f t="shared" si="3"/>
        <v>II A</v>
      </c>
      <c r="O21" s="96" t="s">
        <v>963</v>
      </c>
    </row>
    <row r="22" spans="1:15" s="103" customFormat="1" ht="16.5" customHeight="1">
      <c r="A22" s="91" t="s">
        <v>82</v>
      </c>
      <c r="B22" s="92">
        <v>93</v>
      </c>
      <c r="C22" s="93" t="s">
        <v>964</v>
      </c>
      <c r="D22" s="94" t="s">
        <v>606</v>
      </c>
      <c r="E22" s="95" t="s">
        <v>965</v>
      </c>
      <c r="F22" s="96" t="s">
        <v>280</v>
      </c>
      <c r="G22" s="96" t="s">
        <v>281</v>
      </c>
      <c r="H22" s="97" t="s">
        <v>608</v>
      </c>
      <c r="I22" s="56">
        <f t="shared" si="2"/>
        <v>846</v>
      </c>
      <c r="J22" s="124">
        <v>8.39</v>
      </c>
      <c r="K22" s="100" t="s">
        <v>103</v>
      </c>
      <c r="L22" s="124" t="s">
        <v>966</v>
      </c>
      <c r="M22" s="100"/>
      <c r="N22" s="221" t="str">
        <f t="shared" si="3"/>
        <v>II A</v>
      </c>
      <c r="O22" s="96" t="s">
        <v>609</v>
      </c>
    </row>
    <row r="23" spans="1:15" s="103" customFormat="1" ht="16.5" customHeight="1">
      <c r="A23" s="91" t="s">
        <v>14</v>
      </c>
      <c r="B23" s="92">
        <v>138</v>
      </c>
      <c r="C23" s="93" t="s">
        <v>612</v>
      </c>
      <c r="D23" s="94" t="s">
        <v>967</v>
      </c>
      <c r="E23" s="95" t="s">
        <v>136</v>
      </c>
      <c r="F23" s="96" t="s">
        <v>53</v>
      </c>
      <c r="G23" s="96" t="s">
        <v>54</v>
      </c>
      <c r="H23" s="97" t="s">
        <v>968</v>
      </c>
      <c r="I23" s="56">
        <f t="shared" si="2"/>
        <v>831</v>
      </c>
      <c r="J23" s="124">
        <v>8.45</v>
      </c>
      <c r="K23" s="100">
        <v>0.206</v>
      </c>
      <c r="L23" s="124"/>
      <c r="M23" s="100"/>
      <c r="N23" s="221" t="str">
        <f t="shared" si="3"/>
        <v>III A</v>
      </c>
      <c r="O23" s="96" t="s">
        <v>549</v>
      </c>
    </row>
    <row r="24" spans="1:15" s="103" customFormat="1" ht="16.5" customHeight="1">
      <c r="A24" s="91" t="s">
        <v>15</v>
      </c>
      <c r="B24" s="92">
        <v>102</v>
      </c>
      <c r="C24" s="93" t="s">
        <v>96</v>
      </c>
      <c r="D24" s="94" t="s">
        <v>969</v>
      </c>
      <c r="E24" s="95" t="s">
        <v>970</v>
      </c>
      <c r="F24" s="96" t="s">
        <v>331</v>
      </c>
      <c r="G24" s="96" t="s">
        <v>332</v>
      </c>
      <c r="H24" s="97" t="s">
        <v>352</v>
      </c>
      <c r="I24" s="56">
        <f t="shared" si="2"/>
        <v>766</v>
      </c>
      <c r="J24" s="124">
        <v>8.73</v>
      </c>
      <c r="K24" s="100">
        <v>0.683</v>
      </c>
      <c r="L24" s="124"/>
      <c r="M24" s="100"/>
      <c r="N24" s="221" t="str">
        <f t="shared" si="3"/>
        <v>III A</v>
      </c>
      <c r="O24" s="96" t="s">
        <v>971</v>
      </c>
    </row>
    <row r="25" spans="3:8" ht="6.75" customHeight="1">
      <c r="C25" s="21"/>
      <c r="D25" s="21"/>
      <c r="F25" s="71"/>
      <c r="G25" s="71"/>
      <c r="H25" s="71"/>
    </row>
    <row r="26" spans="1:8" ht="12.75" customHeight="1">
      <c r="A26" s="76"/>
      <c r="B26" s="77"/>
      <c r="C26" s="78" t="s">
        <v>12</v>
      </c>
      <c r="D26" s="79" t="s">
        <v>62</v>
      </c>
      <c r="E26" s="79"/>
      <c r="F26" s="71"/>
      <c r="G26" s="71"/>
      <c r="H26" s="71"/>
    </row>
    <row r="27" spans="1:8" ht="3.75" customHeight="1">
      <c r="A27" s="21"/>
      <c r="C27" s="21"/>
      <c r="D27" s="21"/>
      <c r="F27" s="71"/>
      <c r="G27" s="71"/>
      <c r="H27" s="71"/>
    </row>
    <row r="28" spans="1:15" ht="12" customHeight="1">
      <c r="A28" s="80" t="s">
        <v>63</v>
      </c>
      <c r="B28" s="115" t="s">
        <v>2</v>
      </c>
      <c r="C28" s="116" t="s">
        <v>3</v>
      </c>
      <c r="D28" s="117" t="s">
        <v>4</v>
      </c>
      <c r="E28" s="118" t="s">
        <v>5</v>
      </c>
      <c r="F28" s="119" t="s">
        <v>6</v>
      </c>
      <c r="G28" s="120" t="s">
        <v>7</v>
      </c>
      <c r="H28" s="119" t="s">
        <v>8</v>
      </c>
      <c r="I28" s="121" t="s">
        <v>9</v>
      </c>
      <c r="J28" s="80" t="s">
        <v>64</v>
      </c>
      <c r="K28" s="122" t="s">
        <v>65</v>
      </c>
      <c r="L28" s="80" t="s">
        <v>66</v>
      </c>
      <c r="M28" s="122" t="s">
        <v>65</v>
      </c>
      <c r="N28" s="80" t="s">
        <v>60</v>
      </c>
      <c r="O28" s="123" t="s">
        <v>17</v>
      </c>
    </row>
    <row r="29" spans="1:15" s="103" customFormat="1" ht="16.5" customHeight="1">
      <c r="A29" s="91" t="s">
        <v>10</v>
      </c>
      <c r="B29" s="92">
        <v>80</v>
      </c>
      <c r="C29" s="93" t="s">
        <v>96</v>
      </c>
      <c r="D29" s="94" t="s">
        <v>111</v>
      </c>
      <c r="E29" s="95" t="s">
        <v>112</v>
      </c>
      <c r="F29" s="96" t="s">
        <v>108</v>
      </c>
      <c r="G29" s="96"/>
      <c r="H29" s="97"/>
      <c r="I29" s="56">
        <f aca="true" t="shared" si="4" ref="I29:I34">IF(ISBLANK(J29),"",TRUNC(17.22*(J29-15.4)^2))</f>
        <v>1005</v>
      </c>
      <c r="J29" s="124">
        <v>7.76</v>
      </c>
      <c r="K29" s="100">
        <v>0.152</v>
      </c>
      <c r="L29" s="124"/>
      <c r="M29" s="100"/>
      <c r="N29" s="221" t="str">
        <f aca="true" t="shared" si="5" ref="N29:N34">IF(ISBLANK(J29),"",IF(J29&gt;9.04,"",IF(J29&lt;=7.25,"TSM",IF(J29&lt;=7.45,"SM",IF(J29&lt;=7.7,"KSM",IF(J29&lt;=8,"I A",IF(J29&lt;=8.44,"II A",IF(J29&lt;=9.04,"III A"))))))))</f>
        <v>I A</v>
      </c>
      <c r="O29" s="96" t="s">
        <v>110</v>
      </c>
    </row>
    <row r="30" spans="1:15" s="103" customFormat="1" ht="16.5" customHeight="1">
      <c r="A30" s="91" t="s">
        <v>11</v>
      </c>
      <c r="B30" s="92">
        <v>137</v>
      </c>
      <c r="C30" s="93" t="s">
        <v>590</v>
      </c>
      <c r="D30" s="94" t="s">
        <v>591</v>
      </c>
      <c r="E30" s="95" t="s">
        <v>592</v>
      </c>
      <c r="F30" s="96" t="s">
        <v>53</v>
      </c>
      <c r="G30" s="96" t="s">
        <v>593</v>
      </c>
      <c r="H30" s="97" t="s">
        <v>42</v>
      </c>
      <c r="I30" s="56">
        <f t="shared" si="4"/>
        <v>922</v>
      </c>
      <c r="J30" s="124">
        <v>8.08</v>
      </c>
      <c r="K30" s="100">
        <v>0.535</v>
      </c>
      <c r="L30" s="124"/>
      <c r="M30" s="100"/>
      <c r="N30" s="221" t="str">
        <f t="shared" si="5"/>
        <v>II A</v>
      </c>
      <c r="O30" s="96" t="s">
        <v>594</v>
      </c>
    </row>
    <row r="31" spans="1:15" s="103" customFormat="1" ht="16.5" customHeight="1">
      <c r="A31" s="91" t="s">
        <v>12</v>
      </c>
      <c r="B31" s="92">
        <v>112</v>
      </c>
      <c r="C31" s="93" t="s">
        <v>972</v>
      </c>
      <c r="D31" s="94" t="s">
        <v>973</v>
      </c>
      <c r="E31" s="95" t="s">
        <v>974</v>
      </c>
      <c r="F31" s="96" t="s">
        <v>30</v>
      </c>
      <c r="G31" s="96"/>
      <c r="H31" s="97" t="s">
        <v>31</v>
      </c>
      <c r="I31" s="56">
        <f t="shared" si="4"/>
        <v>912</v>
      </c>
      <c r="J31" s="124">
        <v>8.12</v>
      </c>
      <c r="K31" s="100" t="s">
        <v>103</v>
      </c>
      <c r="L31" s="124"/>
      <c r="M31" s="100"/>
      <c r="N31" s="221" t="str">
        <f t="shared" si="5"/>
        <v>II A</v>
      </c>
      <c r="O31" s="96" t="s">
        <v>963</v>
      </c>
    </row>
    <row r="32" spans="1:15" s="103" customFormat="1" ht="16.5" customHeight="1">
      <c r="A32" s="91" t="s">
        <v>82</v>
      </c>
      <c r="B32" s="92">
        <v>144</v>
      </c>
      <c r="C32" s="93" t="s">
        <v>612</v>
      </c>
      <c r="D32" s="94" t="s">
        <v>613</v>
      </c>
      <c r="E32" s="95" t="s">
        <v>614</v>
      </c>
      <c r="F32" s="96" t="s">
        <v>53</v>
      </c>
      <c r="G32" s="96" t="s">
        <v>54</v>
      </c>
      <c r="H32" s="97" t="s">
        <v>198</v>
      </c>
      <c r="I32" s="56">
        <f t="shared" si="4"/>
        <v>812</v>
      </c>
      <c r="J32" s="124">
        <v>8.53</v>
      </c>
      <c r="K32" s="100" t="s">
        <v>103</v>
      </c>
      <c r="L32" s="124"/>
      <c r="M32" s="100"/>
      <c r="N32" s="221" t="str">
        <f t="shared" si="5"/>
        <v>III A</v>
      </c>
      <c r="O32" s="96" t="s">
        <v>615</v>
      </c>
    </row>
    <row r="33" spans="1:15" s="103" customFormat="1" ht="16.5" customHeight="1">
      <c r="A33" s="91" t="s">
        <v>14</v>
      </c>
      <c r="B33" s="92">
        <v>91</v>
      </c>
      <c r="C33" s="93" t="s">
        <v>230</v>
      </c>
      <c r="D33" s="94" t="s">
        <v>975</v>
      </c>
      <c r="E33" s="95" t="s">
        <v>976</v>
      </c>
      <c r="F33" s="96" t="s">
        <v>280</v>
      </c>
      <c r="G33" s="96" t="s">
        <v>281</v>
      </c>
      <c r="H33" s="97" t="s">
        <v>608</v>
      </c>
      <c r="I33" s="56">
        <f t="shared" si="4"/>
        <v>791</v>
      </c>
      <c r="J33" s="124">
        <v>8.62</v>
      </c>
      <c r="K33" s="100">
        <v>0.583</v>
      </c>
      <c r="L33" s="124"/>
      <c r="M33" s="100"/>
      <c r="N33" s="221" t="str">
        <f t="shared" si="5"/>
        <v>III A</v>
      </c>
      <c r="O33" s="96" t="s">
        <v>523</v>
      </c>
    </row>
    <row r="34" spans="1:15" s="103" customFormat="1" ht="16.5" customHeight="1">
      <c r="A34" s="91" t="s">
        <v>15</v>
      </c>
      <c r="B34" s="92">
        <v>89</v>
      </c>
      <c r="C34" s="93" t="s">
        <v>750</v>
      </c>
      <c r="D34" s="94" t="s">
        <v>751</v>
      </c>
      <c r="E34" s="95" t="s">
        <v>752</v>
      </c>
      <c r="F34" s="96" t="s">
        <v>30</v>
      </c>
      <c r="G34" s="96" t="s">
        <v>306</v>
      </c>
      <c r="H34" s="97" t="s">
        <v>260</v>
      </c>
      <c r="I34" s="56">
        <f t="shared" si="4"/>
        <v>752</v>
      </c>
      <c r="J34" s="124">
        <v>8.79</v>
      </c>
      <c r="K34" s="100" t="s">
        <v>103</v>
      </c>
      <c r="L34" s="124"/>
      <c r="M34" s="100"/>
      <c r="N34" s="221" t="str">
        <f t="shared" si="5"/>
        <v>III A</v>
      </c>
      <c r="O34" s="96" t="s">
        <v>261</v>
      </c>
    </row>
    <row r="38" spans="2:5" ht="15">
      <c r="B38" s="66"/>
      <c r="C38" s="66"/>
      <c r="D38" s="66"/>
      <c r="E38" s="66"/>
    </row>
    <row r="39" spans="2:5" ht="15">
      <c r="B39" s="66"/>
      <c r="C39" s="66"/>
      <c r="D39" s="66"/>
      <c r="E39" s="66"/>
    </row>
    <row r="40" spans="2:5" ht="15">
      <c r="B40" s="66"/>
      <c r="C40" s="66"/>
      <c r="D40" s="66"/>
      <c r="E40" s="66"/>
    </row>
    <row r="41" spans="2:5" ht="15">
      <c r="B41" s="66"/>
      <c r="C41" s="66"/>
      <c r="D41" s="66"/>
      <c r="E41" s="66"/>
    </row>
    <row r="42" spans="2:5" ht="15">
      <c r="B42" s="66"/>
      <c r="C42" s="66"/>
      <c r="D42" s="66"/>
      <c r="E42" s="66"/>
    </row>
    <row r="43" spans="2:5" ht="15">
      <c r="B43" s="66"/>
      <c r="C43" s="66"/>
      <c r="D43" s="66"/>
      <c r="E43" s="66"/>
    </row>
    <row r="44" spans="2:5" ht="15">
      <c r="B44" s="66"/>
      <c r="C44" s="66"/>
      <c r="D44" s="66"/>
      <c r="E44" s="66"/>
    </row>
    <row r="45" spans="2:5" ht="15">
      <c r="B45" s="66"/>
      <c r="C45" s="66"/>
      <c r="D45" s="66"/>
      <c r="E45" s="66"/>
    </row>
    <row r="46" spans="2:5" ht="15">
      <c r="B46" s="66"/>
      <c r="C46" s="66"/>
      <c r="D46" s="66"/>
      <c r="E46" s="66"/>
    </row>
    <row r="47" spans="2:5" ht="15">
      <c r="B47" s="66"/>
      <c r="C47" s="66"/>
      <c r="D47" s="66"/>
      <c r="E47" s="66"/>
    </row>
    <row r="48" spans="2:5" ht="15">
      <c r="B48" s="66"/>
      <c r="C48" s="66"/>
      <c r="D48" s="66"/>
      <c r="E48" s="66"/>
    </row>
    <row r="49" spans="2:5" ht="15">
      <c r="B49" s="66"/>
      <c r="C49" s="66"/>
      <c r="D49" s="66"/>
      <c r="E49" s="66"/>
    </row>
    <row r="50" spans="2:5" ht="15">
      <c r="B50" s="66"/>
      <c r="C50" s="66"/>
      <c r="D50" s="66"/>
      <c r="E50" s="66"/>
    </row>
    <row r="51" spans="2:5" ht="15">
      <c r="B51" s="66"/>
      <c r="C51" s="66"/>
      <c r="D51" s="66"/>
      <c r="E51" s="66"/>
    </row>
    <row r="52" spans="2:5" ht="15">
      <c r="B52" s="66"/>
      <c r="C52" s="66"/>
      <c r="D52" s="66"/>
      <c r="E52" s="66"/>
    </row>
    <row r="53" spans="2:5" ht="15">
      <c r="B53" s="66"/>
      <c r="C53" s="66"/>
      <c r="D53" s="66"/>
      <c r="E53" s="66"/>
    </row>
    <row r="54" spans="2:5" ht="15">
      <c r="B54" s="66"/>
      <c r="C54" s="66"/>
      <c r="D54" s="66"/>
      <c r="E54" s="66"/>
    </row>
    <row r="55" spans="2:5" ht="15">
      <c r="B55" s="66"/>
      <c r="C55" s="66"/>
      <c r="D55" s="66"/>
      <c r="E55" s="66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P12"/>
  <sheetViews>
    <sheetView zoomScalePageLayoutView="0" workbookViewId="0" topLeftCell="A1">
      <selection activeCell="H28" sqref="H28"/>
    </sheetView>
  </sheetViews>
  <sheetFormatPr defaultColWidth="12.140625" defaultRowHeight="12.75"/>
  <cols>
    <col min="1" max="1" width="4.57421875" style="109" customWidth="1"/>
    <col min="2" max="2" width="4.140625" style="21" hidden="1" customWidth="1"/>
    <col min="3" max="3" width="9.421875" style="110" customWidth="1"/>
    <col min="4" max="4" width="15.57421875" style="110" customWidth="1"/>
    <col min="5" max="5" width="10.421875" style="21" customWidth="1"/>
    <col min="6" max="6" width="14.421875" style="109" customWidth="1"/>
    <col min="7" max="7" width="9.28125" style="109" customWidth="1"/>
    <col min="8" max="8" width="14.00390625" style="109" customWidth="1"/>
    <col min="9" max="9" width="6.7109375" style="20" customWidth="1"/>
    <col min="10" max="10" width="9.421875" style="21" customWidth="1"/>
    <col min="11" max="11" width="6.140625" style="21" customWidth="1"/>
    <col min="12" max="12" width="20.421875" style="22" customWidth="1"/>
    <col min="13" max="13" width="7.57421875" style="65" customWidth="1"/>
    <col min="14" max="14" width="31.57421875" style="111" customWidth="1"/>
    <col min="15" max="15" width="17.00390625" style="111" customWidth="1"/>
    <col min="16" max="16" width="23.57421875" style="66" customWidth="1"/>
    <col min="17" max="17" width="15.57421875" style="66" customWidth="1"/>
    <col min="18" max="18" width="13.00390625" style="66" customWidth="1"/>
    <col min="19" max="19" width="50.28125" style="67" customWidth="1"/>
    <col min="20" max="16384" width="12.140625" style="66" customWidth="1"/>
  </cols>
  <sheetData>
    <row r="1" spans="1:16" ht="18" customHeight="1">
      <c r="A1" s="59" t="s">
        <v>19</v>
      </c>
      <c r="B1" s="60"/>
      <c r="C1" s="61"/>
      <c r="D1" s="61"/>
      <c r="E1" s="61"/>
      <c r="F1" s="61"/>
      <c r="G1" s="61"/>
      <c r="H1" s="61"/>
      <c r="I1" s="63"/>
      <c r="J1" s="61"/>
      <c r="K1" s="61"/>
      <c r="L1" s="64"/>
      <c r="N1" s="24"/>
      <c r="O1" s="24"/>
      <c r="P1" s="24"/>
    </row>
    <row r="2" spans="1:16" ht="15" customHeight="1">
      <c r="A2" s="68" t="s">
        <v>18</v>
      </c>
      <c r="B2" s="69"/>
      <c r="C2" s="61"/>
      <c r="D2" s="61"/>
      <c r="E2" s="61"/>
      <c r="F2" s="61"/>
      <c r="G2" s="61"/>
      <c r="H2" s="61"/>
      <c r="I2" s="63"/>
      <c r="J2" s="61"/>
      <c r="K2" s="61"/>
      <c r="L2" s="64"/>
      <c r="N2" s="24"/>
      <c r="O2" s="24"/>
      <c r="P2" s="24"/>
    </row>
    <row r="3" spans="3:16" ht="3.75" customHeight="1">
      <c r="C3" s="21"/>
      <c r="D3" s="21"/>
      <c r="E3" s="21">
        <v>1.1574074074074073E-05</v>
      </c>
      <c r="F3" s="21"/>
      <c r="G3" s="21"/>
      <c r="H3" s="21"/>
      <c r="N3" s="24"/>
      <c r="O3" s="24"/>
      <c r="P3" s="24"/>
    </row>
    <row r="4" spans="1:16" ht="15.75" customHeight="1">
      <c r="A4" s="75" t="s">
        <v>353</v>
      </c>
      <c r="B4" s="73"/>
      <c r="C4" s="21"/>
      <c r="D4" s="21"/>
      <c r="F4" s="139"/>
      <c r="G4" s="21"/>
      <c r="H4" s="21"/>
      <c r="N4" s="24"/>
      <c r="O4" s="24"/>
      <c r="P4" s="24"/>
    </row>
    <row r="5" spans="3:16" ht="3.75" customHeight="1">
      <c r="C5" s="21"/>
      <c r="D5" s="21"/>
      <c r="F5" s="21"/>
      <c r="G5" s="21"/>
      <c r="H5" s="21"/>
      <c r="N5" s="24"/>
      <c r="O5" s="24"/>
      <c r="P5" s="24"/>
    </row>
    <row r="6" spans="1:16" ht="14.25" customHeight="1">
      <c r="A6" s="76"/>
      <c r="B6" s="77"/>
      <c r="C6" s="78"/>
      <c r="D6" s="79"/>
      <c r="E6" s="110"/>
      <c r="F6" s="21"/>
      <c r="G6" s="21"/>
      <c r="H6" s="21"/>
      <c r="N6" s="24"/>
      <c r="O6" s="24"/>
      <c r="P6" s="24"/>
    </row>
    <row r="7" spans="1:16" ht="3" customHeight="1">
      <c r="A7" s="21"/>
      <c r="C7" s="21"/>
      <c r="D7" s="21"/>
      <c r="F7" s="21"/>
      <c r="G7" s="21"/>
      <c r="H7" s="21"/>
      <c r="N7" s="24"/>
      <c r="O7" s="24"/>
      <c r="P7" s="24"/>
    </row>
    <row r="8" spans="1:16" s="67" customFormat="1" ht="12.75" customHeight="1">
      <c r="A8" s="80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23" t="s">
        <v>6</v>
      </c>
      <c r="G8" s="140" t="s">
        <v>7</v>
      </c>
      <c r="H8" s="123" t="s">
        <v>8</v>
      </c>
      <c r="I8" s="121" t="s">
        <v>9</v>
      </c>
      <c r="J8" s="80" t="s">
        <v>248</v>
      </c>
      <c r="K8" s="80" t="s">
        <v>60</v>
      </c>
      <c r="L8" s="123" t="s">
        <v>17</v>
      </c>
      <c r="M8" s="65"/>
      <c r="N8" s="24"/>
      <c r="O8" s="24"/>
      <c r="P8" s="24"/>
    </row>
    <row r="9" spans="1:13" s="103" customFormat="1" ht="15">
      <c r="A9" s="141" t="s">
        <v>10</v>
      </c>
      <c r="B9" s="92">
        <v>98</v>
      </c>
      <c r="C9" s="93" t="s">
        <v>354</v>
      </c>
      <c r="D9" s="94" t="s">
        <v>355</v>
      </c>
      <c r="E9" s="95" t="s">
        <v>356</v>
      </c>
      <c r="F9" s="96" t="s">
        <v>357</v>
      </c>
      <c r="G9" s="96" t="s">
        <v>358</v>
      </c>
      <c r="H9" s="97" t="s">
        <v>282</v>
      </c>
      <c r="I9" s="142">
        <v>902</v>
      </c>
      <c r="J9" s="143">
        <v>0.007058564814814815</v>
      </c>
      <c r="K9" s="147" t="s">
        <v>705</v>
      </c>
      <c r="L9" s="96" t="s">
        <v>291</v>
      </c>
      <c r="M9" s="126"/>
    </row>
    <row r="10" spans="1:13" s="103" customFormat="1" ht="15">
      <c r="A10" s="141" t="s">
        <v>11</v>
      </c>
      <c r="B10" s="92">
        <v>150</v>
      </c>
      <c r="C10" s="93" t="s">
        <v>359</v>
      </c>
      <c r="D10" s="94" t="s">
        <v>360</v>
      </c>
      <c r="E10" s="95" t="s">
        <v>361</v>
      </c>
      <c r="F10" s="96" t="s">
        <v>23</v>
      </c>
      <c r="G10" s="96" t="s">
        <v>24</v>
      </c>
      <c r="H10" s="97" t="s">
        <v>362</v>
      </c>
      <c r="I10" s="142">
        <v>751</v>
      </c>
      <c r="J10" s="143">
        <v>0.007653240740740741</v>
      </c>
      <c r="K10" s="147" t="s">
        <v>706</v>
      </c>
      <c r="L10" s="96" t="s">
        <v>363</v>
      </c>
      <c r="M10" s="126"/>
    </row>
    <row r="11" spans="1:13" s="103" customFormat="1" ht="15">
      <c r="A11" s="141" t="s">
        <v>12</v>
      </c>
      <c r="B11" s="92">
        <v>120</v>
      </c>
      <c r="C11" s="93" t="s">
        <v>364</v>
      </c>
      <c r="D11" s="94" t="s">
        <v>365</v>
      </c>
      <c r="E11" s="95" t="s">
        <v>366</v>
      </c>
      <c r="F11" s="96" t="s">
        <v>78</v>
      </c>
      <c r="G11" s="96" t="s">
        <v>79</v>
      </c>
      <c r="H11" s="97" t="s">
        <v>80</v>
      </c>
      <c r="I11" s="142">
        <v>669</v>
      </c>
      <c r="J11" s="143">
        <v>0.008004398148148148</v>
      </c>
      <c r="K11" s="147" t="s">
        <v>707</v>
      </c>
      <c r="L11" s="96" t="s">
        <v>81</v>
      </c>
      <c r="M11" s="126"/>
    </row>
    <row r="12" spans="1:13" s="103" customFormat="1" ht="15">
      <c r="A12" s="141" t="s">
        <v>82</v>
      </c>
      <c r="B12" s="92">
        <v>104</v>
      </c>
      <c r="C12" s="93" t="s">
        <v>367</v>
      </c>
      <c r="D12" s="94" t="s">
        <v>368</v>
      </c>
      <c r="E12" s="95" t="s">
        <v>369</v>
      </c>
      <c r="F12" s="96" t="s">
        <v>331</v>
      </c>
      <c r="G12" s="96" t="s">
        <v>332</v>
      </c>
      <c r="H12" s="97" t="s">
        <v>333</v>
      </c>
      <c r="I12" s="142">
        <v>540</v>
      </c>
      <c r="J12" s="143">
        <v>0.008599305555555554</v>
      </c>
      <c r="K12" s="147" t="s">
        <v>707</v>
      </c>
      <c r="L12" s="96" t="s">
        <v>370</v>
      </c>
      <c r="M12" s="126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P24"/>
  <sheetViews>
    <sheetView zoomScalePageLayoutView="0" workbookViewId="0" topLeftCell="A1">
      <selection activeCell="E26" sqref="E26"/>
    </sheetView>
  </sheetViews>
  <sheetFormatPr defaultColWidth="12.140625" defaultRowHeight="12.75"/>
  <cols>
    <col min="1" max="1" width="4.28125" style="109" customWidth="1"/>
    <col min="2" max="2" width="4.140625" style="21" hidden="1" customWidth="1"/>
    <col min="3" max="3" width="10.421875" style="110" customWidth="1"/>
    <col min="4" max="4" width="16.57421875" style="110" customWidth="1"/>
    <col min="5" max="5" width="9.7109375" style="21" customWidth="1"/>
    <col min="6" max="6" width="14.8515625" style="70" customWidth="1"/>
    <col min="7" max="7" width="8.8515625" style="70" customWidth="1"/>
    <col min="8" max="8" width="13.8515625" style="70" customWidth="1"/>
    <col min="9" max="9" width="5.57421875" style="20" customWidth="1"/>
    <col min="10" max="10" width="8.57421875" style="21" customWidth="1"/>
    <col min="11" max="11" width="5.421875" style="21" customWidth="1"/>
    <col min="12" max="12" width="23.7109375" style="22" customWidth="1"/>
    <col min="13" max="13" width="7.57421875" style="65" customWidth="1"/>
    <col min="14" max="14" width="31.57421875" style="111" customWidth="1"/>
    <col min="15" max="15" width="17.00390625" style="111" customWidth="1"/>
    <col min="16" max="16" width="23.57421875" style="66" customWidth="1"/>
    <col min="17" max="17" width="15.57421875" style="66" customWidth="1"/>
    <col min="18" max="18" width="13.00390625" style="66" customWidth="1"/>
    <col min="19" max="19" width="50.28125" style="67" customWidth="1"/>
    <col min="20" max="16384" width="12.140625" style="66" customWidth="1"/>
  </cols>
  <sheetData>
    <row r="1" spans="1:16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4"/>
      <c r="N1" s="24"/>
      <c r="O1" s="24"/>
      <c r="P1" s="24"/>
    </row>
    <row r="2" spans="1:16" ht="1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4"/>
      <c r="N2" s="24"/>
      <c r="O2" s="24"/>
      <c r="P2" s="24"/>
    </row>
    <row r="3" spans="3:16" ht="3.75" customHeight="1">
      <c r="C3" s="21"/>
      <c r="D3" s="21"/>
      <c r="E3" s="21">
        <v>1.1574074074074073E-05</v>
      </c>
      <c r="F3" s="71"/>
      <c r="G3" s="71"/>
      <c r="H3" s="71"/>
      <c r="N3" s="24"/>
      <c r="O3" s="24"/>
      <c r="P3" s="24"/>
    </row>
    <row r="4" spans="1:16" ht="15.75" customHeight="1">
      <c r="A4" s="75" t="s">
        <v>445</v>
      </c>
      <c r="B4" s="73"/>
      <c r="C4" s="21"/>
      <c r="D4" s="21"/>
      <c r="F4" s="74"/>
      <c r="G4" s="71"/>
      <c r="H4" s="71"/>
      <c r="N4" s="24"/>
      <c r="O4" s="24"/>
      <c r="P4" s="24"/>
    </row>
    <row r="5" spans="3:16" ht="3.75" customHeight="1">
      <c r="C5" s="21"/>
      <c r="D5" s="21"/>
      <c r="F5" s="71"/>
      <c r="G5" s="71"/>
      <c r="H5" s="71"/>
      <c r="N5" s="24"/>
      <c r="O5" s="24"/>
      <c r="P5" s="24"/>
    </row>
    <row r="6" spans="1:16" ht="14.25" customHeight="1">
      <c r="A6" s="76"/>
      <c r="B6" s="77"/>
      <c r="C6" s="78"/>
      <c r="D6" s="79"/>
      <c r="E6" s="79"/>
      <c r="F6" s="71"/>
      <c r="G6" s="71"/>
      <c r="H6" s="71"/>
      <c r="N6" s="24"/>
      <c r="O6" s="24"/>
      <c r="P6" s="24"/>
    </row>
    <row r="7" spans="1:16" ht="3.75" customHeight="1">
      <c r="A7" s="21"/>
      <c r="C7" s="21"/>
      <c r="D7" s="21"/>
      <c r="F7" s="71"/>
      <c r="G7" s="71"/>
      <c r="H7" s="71"/>
      <c r="N7" s="24"/>
      <c r="O7" s="24"/>
      <c r="P7" s="24"/>
    </row>
    <row r="8" spans="1:16" s="67" customFormat="1" ht="12.75" customHeight="1">
      <c r="A8" s="80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87" t="s">
        <v>9</v>
      </c>
      <c r="J8" s="88" t="s">
        <v>248</v>
      </c>
      <c r="K8" s="88" t="s">
        <v>60</v>
      </c>
      <c r="L8" s="123" t="s">
        <v>17</v>
      </c>
      <c r="M8" s="65"/>
      <c r="N8" s="24"/>
      <c r="O8" s="24"/>
      <c r="P8" s="24"/>
    </row>
    <row r="9" spans="1:13" s="103" customFormat="1" ht="16.5" customHeight="1">
      <c r="A9" s="141" t="s">
        <v>10</v>
      </c>
      <c r="B9" s="92">
        <v>98</v>
      </c>
      <c r="C9" s="93" t="s">
        <v>446</v>
      </c>
      <c r="D9" s="94" t="s">
        <v>447</v>
      </c>
      <c r="E9" s="145" t="s">
        <v>448</v>
      </c>
      <c r="F9" s="97" t="s">
        <v>78</v>
      </c>
      <c r="G9" s="97" t="s">
        <v>79</v>
      </c>
      <c r="H9" s="97" t="s">
        <v>362</v>
      </c>
      <c r="I9" s="98">
        <v>913</v>
      </c>
      <c r="J9" s="143">
        <v>0.005886921296296296</v>
      </c>
      <c r="K9" s="144" t="s">
        <v>704</v>
      </c>
      <c r="L9" s="96" t="s">
        <v>449</v>
      </c>
      <c r="M9" s="126"/>
    </row>
    <row r="10" spans="1:13" s="103" customFormat="1" ht="16.5" customHeight="1">
      <c r="A10" s="141" t="s">
        <v>11</v>
      </c>
      <c r="B10" s="92">
        <v>149</v>
      </c>
      <c r="C10" s="93" t="s">
        <v>450</v>
      </c>
      <c r="D10" s="94" t="s">
        <v>451</v>
      </c>
      <c r="E10" s="145" t="s">
        <v>452</v>
      </c>
      <c r="F10" s="97" t="s">
        <v>108</v>
      </c>
      <c r="G10" s="97"/>
      <c r="H10" s="97" t="s">
        <v>453</v>
      </c>
      <c r="I10" s="98" t="s">
        <v>474</v>
      </c>
      <c r="J10" s="143">
        <v>0.005903125000000001</v>
      </c>
      <c r="K10" s="144" t="s">
        <v>704</v>
      </c>
      <c r="L10" s="96" t="s">
        <v>454</v>
      </c>
      <c r="M10" s="126"/>
    </row>
    <row r="11" spans="1:13" s="103" customFormat="1" ht="16.5" customHeight="1">
      <c r="A11" s="141" t="s">
        <v>12</v>
      </c>
      <c r="B11" s="92">
        <v>150</v>
      </c>
      <c r="C11" s="93" t="s">
        <v>450</v>
      </c>
      <c r="D11" s="94" t="s">
        <v>455</v>
      </c>
      <c r="E11" s="145" t="s">
        <v>456</v>
      </c>
      <c r="F11" s="97" t="s">
        <v>108</v>
      </c>
      <c r="G11" s="97"/>
      <c r="H11" s="97" t="s">
        <v>453</v>
      </c>
      <c r="I11" s="98" t="s">
        <v>474</v>
      </c>
      <c r="J11" s="143">
        <v>0.005912268518518519</v>
      </c>
      <c r="K11" s="144" t="s">
        <v>704</v>
      </c>
      <c r="L11" s="96" t="s">
        <v>454</v>
      </c>
      <c r="M11" s="126"/>
    </row>
    <row r="12" spans="1:13" s="103" customFormat="1" ht="16.5" customHeight="1">
      <c r="A12" s="141" t="s">
        <v>82</v>
      </c>
      <c r="B12" s="92">
        <v>110</v>
      </c>
      <c r="C12" s="93" t="s">
        <v>172</v>
      </c>
      <c r="D12" s="94" t="s">
        <v>457</v>
      </c>
      <c r="E12" s="145" t="s">
        <v>458</v>
      </c>
      <c r="F12" s="97" t="s">
        <v>459</v>
      </c>
      <c r="G12" s="97" t="s">
        <v>253</v>
      </c>
      <c r="H12" s="97"/>
      <c r="I12" s="98">
        <v>815</v>
      </c>
      <c r="J12" s="143">
        <v>0.006099074074074075</v>
      </c>
      <c r="K12" s="144" t="s">
        <v>705</v>
      </c>
      <c r="L12" s="96" t="s">
        <v>460</v>
      </c>
      <c r="M12" s="126"/>
    </row>
    <row r="13" spans="1:13" s="103" customFormat="1" ht="16.5" customHeight="1">
      <c r="A13" s="141" t="s">
        <v>14</v>
      </c>
      <c r="B13" s="92">
        <v>119</v>
      </c>
      <c r="C13" s="93" t="s">
        <v>461</v>
      </c>
      <c r="D13" s="94" t="s">
        <v>462</v>
      </c>
      <c r="E13" s="145" t="s">
        <v>463</v>
      </c>
      <c r="F13" s="97" t="s">
        <v>464</v>
      </c>
      <c r="G13" s="97" t="s">
        <v>253</v>
      </c>
      <c r="H13" s="97" t="s">
        <v>254</v>
      </c>
      <c r="I13" s="98">
        <v>793</v>
      </c>
      <c r="J13" s="143">
        <v>0.006149074074074074</v>
      </c>
      <c r="K13" s="144" t="s">
        <v>705</v>
      </c>
      <c r="L13" s="96" t="s">
        <v>314</v>
      </c>
      <c r="M13" s="126"/>
    </row>
    <row r="14" spans="1:13" s="103" customFormat="1" ht="16.5" customHeight="1">
      <c r="A14" s="141" t="s">
        <v>15</v>
      </c>
      <c r="B14" s="92">
        <v>35</v>
      </c>
      <c r="C14" s="93" t="s">
        <v>39</v>
      </c>
      <c r="D14" s="94" t="s">
        <v>465</v>
      </c>
      <c r="E14" s="145" t="s">
        <v>466</v>
      </c>
      <c r="F14" s="97" t="s">
        <v>467</v>
      </c>
      <c r="G14" s="97" t="s">
        <v>24</v>
      </c>
      <c r="H14" s="97" t="s">
        <v>287</v>
      </c>
      <c r="I14" s="98">
        <v>774</v>
      </c>
      <c r="J14" s="143">
        <v>0.006191087962962963</v>
      </c>
      <c r="K14" s="144" t="s">
        <v>705</v>
      </c>
      <c r="L14" s="96" t="s">
        <v>468</v>
      </c>
      <c r="M14" s="126"/>
    </row>
    <row r="15" spans="1:13" s="103" customFormat="1" ht="16.5" customHeight="1">
      <c r="A15" s="141" t="s">
        <v>126</v>
      </c>
      <c r="B15" s="92">
        <v>148</v>
      </c>
      <c r="C15" s="93" t="s">
        <v>450</v>
      </c>
      <c r="D15" s="94" t="s">
        <v>469</v>
      </c>
      <c r="E15" s="145" t="s">
        <v>470</v>
      </c>
      <c r="F15" s="97" t="s">
        <v>108</v>
      </c>
      <c r="G15" s="97"/>
      <c r="H15" s="97" t="s">
        <v>453</v>
      </c>
      <c r="I15" s="98">
        <v>769</v>
      </c>
      <c r="J15" s="143">
        <v>0.006201967592592593</v>
      </c>
      <c r="K15" s="144" t="s">
        <v>705</v>
      </c>
      <c r="L15" s="96" t="s">
        <v>454</v>
      </c>
      <c r="M15" s="126"/>
    </row>
    <row r="16" spans="1:13" s="103" customFormat="1" ht="16.5" customHeight="1">
      <c r="A16" s="141" t="s">
        <v>127</v>
      </c>
      <c r="B16" s="92">
        <v>43</v>
      </c>
      <c r="C16" s="93" t="s">
        <v>406</v>
      </c>
      <c r="D16" s="94" t="s">
        <v>471</v>
      </c>
      <c r="E16" s="145" t="s">
        <v>472</v>
      </c>
      <c r="F16" s="97" t="s">
        <v>175</v>
      </c>
      <c r="G16" s="97"/>
      <c r="H16" s="97" t="s">
        <v>473</v>
      </c>
      <c r="I16" s="98" t="s">
        <v>474</v>
      </c>
      <c r="J16" s="143">
        <v>0.006269097222222222</v>
      </c>
      <c r="K16" s="144" t="s">
        <v>706</v>
      </c>
      <c r="L16" s="96" t="s">
        <v>475</v>
      </c>
      <c r="M16" s="126"/>
    </row>
    <row r="17" spans="1:13" s="103" customFormat="1" ht="16.5" customHeight="1">
      <c r="A17" s="141" t="s">
        <v>128</v>
      </c>
      <c r="B17" s="92">
        <v>107</v>
      </c>
      <c r="C17" s="93" t="s">
        <v>395</v>
      </c>
      <c r="D17" s="94" t="s">
        <v>476</v>
      </c>
      <c r="E17" s="145" t="s">
        <v>477</v>
      </c>
      <c r="F17" s="97" t="s">
        <v>478</v>
      </c>
      <c r="G17" s="97" t="s">
        <v>253</v>
      </c>
      <c r="H17" s="97" t="s">
        <v>102</v>
      </c>
      <c r="I17" s="98">
        <v>639</v>
      </c>
      <c r="J17" s="143">
        <v>0.006513194444444444</v>
      </c>
      <c r="K17" s="144" t="s">
        <v>706</v>
      </c>
      <c r="L17" s="96" t="s">
        <v>479</v>
      </c>
      <c r="M17" s="126"/>
    </row>
    <row r="18" spans="1:13" s="103" customFormat="1" ht="16.5" customHeight="1">
      <c r="A18" s="141" t="s">
        <v>129</v>
      </c>
      <c r="B18" s="92">
        <v>53</v>
      </c>
      <c r="C18" s="93" t="s">
        <v>480</v>
      </c>
      <c r="D18" s="94" t="s">
        <v>481</v>
      </c>
      <c r="E18" s="145" t="s">
        <v>482</v>
      </c>
      <c r="F18" s="97" t="s">
        <v>30</v>
      </c>
      <c r="G18" s="97"/>
      <c r="H18" s="97"/>
      <c r="I18" s="98">
        <v>624</v>
      </c>
      <c r="J18" s="143">
        <v>0.006552430555555555</v>
      </c>
      <c r="K18" s="144" t="s">
        <v>706</v>
      </c>
      <c r="L18" s="96" t="s">
        <v>483</v>
      </c>
      <c r="M18" s="126"/>
    </row>
    <row r="19" spans="1:13" s="103" customFormat="1" ht="16.5" customHeight="1">
      <c r="A19" s="141" t="s">
        <v>130</v>
      </c>
      <c r="B19" s="92">
        <v>65</v>
      </c>
      <c r="C19" s="93" t="s">
        <v>484</v>
      </c>
      <c r="D19" s="94" t="s">
        <v>485</v>
      </c>
      <c r="E19" s="145" t="s">
        <v>166</v>
      </c>
      <c r="F19" s="97" t="s">
        <v>486</v>
      </c>
      <c r="G19" s="97" t="s">
        <v>234</v>
      </c>
      <c r="H19" s="97"/>
      <c r="I19" s="98">
        <v>606</v>
      </c>
      <c r="J19" s="143">
        <v>0.0065968749999999994</v>
      </c>
      <c r="K19" s="144" t="s">
        <v>706</v>
      </c>
      <c r="L19" s="96" t="s">
        <v>487</v>
      </c>
      <c r="M19" s="126"/>
    </row>
    <row r="20" spans="1:13" s="103" customFormat="1" ht="16.5" customHeight="1">
      <c r="A20" s="141" t="s">
        <v>131</v>
      </c>
      <c r="B20" s="92">
        <v>142</v>
      </c>
      <c r="C20" s="93" t="s">
        <v>349</v>
      </c>
      <c r="D20" s="94" t="s">
        <v>488</v>
      </c>
      <c r="E20" s="145" t="s">
        <v>489</v>
      </c>
      <c r="F20" s="97" t="s">
        <v>23</v>
      </c>
      <c r="G20" s="97" t="s">
        <v>24</v>
      </c>
      <c r="H20" s="97" t="s">
        <v>490</v>
      </c>
      <c r="I20" s="98">
        <v>605</v>
      </c>
      <c r="J20" s="143">
        <v>0.00660150462962963</v>
      </c>
      <c r="K20" s="144" t="s">
        <v>706</v>
      </c>
      <c r="L20" s="96" t="s">
        <v>491</v>
      </c>
      <c r="M20" s="126"/>
    </row>
    <row r="21" spans="1:13" s="103" customFormat="1" ht="16.5" customHeight="1">
      <c r="A21" s="141" t="s">
        <v>348</v>
      </c>
      <c r="B21" s="92">
        <v>33</v>
      </c>
      <c r="C21" s="93" t="s">
        <v>492</v>
      </c>
      <c r="D21" s="94" t="s">
        <v>493</v>
      </c>
      <c r="E21" s="146">
        <v>34170</v>
      </c>
      <c r="F21" s="97" t="s">
        <v>30</v>
      </c>
      <c r="G21" s="97" t="s">
        <v>342</v>
      </c>
      <c r="H21" s="97"/>
      <c r="I21" s="98">
        <v>540</v>
      </c>
      <c r="J21" s="143">
        <v>0.006773379629629629</v>
      </c>
      <c r="K21" s="144" t="s">
        <v>707</v>
      </c>
      <c r="L21" s="96" t="s">
        <v>494</v>
      </c>
      <c r="M21" s="126"/>
    </row>
    <row r="22" spans="1:13" s="103" customFormat="1" ht="16.5" customHeight="1">
      <c r="A22" s="141" t="s">
        <v>495</v>
      </c>
      <c r="B22" s="92">
        <v>44</v>
      </c>
      <c r="C22" s="93" t="s">
        <v>496</v>
      </c>
      <c r="D22" s="94" t="s">
        <v>497</v>
      </c>
      <c r="E22" s="145" t="s">
        <v>498</v>
      </c>
      <c r="F22" s="97" t="s">
        <v>30</v>
      </c>
      <c r="G22" s="97" t="s">
        <v>306</v>
      </c>
      <c r="H22" s="97" t="s">
        <v>260</v>
      </c>
      <c r="I22" s="98">
        <v>540</v>
      </c>
      <c r="J22" s="143">
        <v>0.007329050925925926</v>
      </c>
      <c r="K22" s="144" t="s">
        <v>708</v>
      </c>
      <c r="L22" s="96" t="s">
        <v>261</v>
      </c>
      <c r="M22" s="126"/>
    </row>
    <row r="23" spans="1:13" s="103" customFormat="1" ht="16.5" customHeight="1">
      <c r="A23" s="141"/>
      <c r="B23" s="92">
        <v>147</v>
      </c>
      <c r="C23" s="93" t="s">
        <v>499</v>
      </c>
      <c r="D23" s="94" t="s">
        <v>500</v>
      </c>
      <c r="E23" s="145" t="s">
        <v>501</v>
      </c>
      <c r="F23" s="97" t="s">
        <v>108</v>
      </c>
      <c r="G23" s="97"/>
      <c r="H23" s="97" t="s">
        <v>453</v>
      </c>
      <c r="I23" s="98"/>
      <c r="J23" s="143" t="s">
        <v>502</v>
      </c>
      <c r="K23" s="144" t="s">
        <v>708</v>
      </c>
      <c r="L23" s="96" t="s">
        <v>454</v>
      </c>
      <c r="M23" s="126"/>
    </row>
    <row r="24" spans="1:13" s="103" customFormat="1" ht="16.5" customHeight="1">
      <c r="A24" s="141"/>
      <c r="B24" s="92">
        <v>32</v>
      </c>
      <c r="C24" s="93" t="s">
        <v>395</v>
      </c>
      <c r="D24" s="94" t="s">
        <v>503</v>
      </c>
      <c r="E24" s="146">
        <v>33449</v>
      </c>
      <c r="F24" s="97" t="s">
        <v>506</v>
      </c>
      <c r="G24" s="97" t="s">
        <v>342</v>
      </c>
      <c r="H24" s="97"/>
      <c r="I24" s="98"/>
      <c r="J24" s="143" t="s">
        <v>109</v>
      </c>
      <c r="K24" s="144" t="s">
        <v>708</v>
      </c>
      <c r="L24" s="96" t="s">
        <v>505</v>
      </c>
      <c r="M24" s="126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T16"/>
  <sheetViews>
    <sheetView zoomScalePageLayoutView="0" workbookViewId="0" topLeftCell="A1">
      <selection activeCell="H22" sqref="H22"/>
    </sheetView>
  </sheetViews>
  <sheetFormatPr defaultColWidth="12.140625" defaultRowHeight="12.75"/>
  <cols>
    <col min="1" max="1" width="3.8515625" style="5" customWidth="1"/>
    <col min="2" max="2" width="3.421875" style="6" hidden="1" customWidth="1"/>
    <col min="3" max="3" width="8.57421875" style="5" customWidth="1"/>
    <col min="4" max="4" width="11.7109375" style="5" customWidth="1"/>
    <col min="5" max="5" width="10.140625" style="5" customWidth="1"/>
    <col min="6" max="6" width="10.28125" style="181" customWidth="1"/>
    <col min="7" max="7" width="5.8515625" style="181" customWidth="1"/>
    <col min="8" max="8" width="12.421875" style="181" customWidth="1"/>
    <col min="9" max="9" width="4.28125" style="13" customWidth="1"/>
    <col min="10" max="17" width="5.421875" style="5" customWidth="1"/>
    <col min="18" max="18" width="4.421875" style="6" customWidth="1"/>
    <col min="19" max="19" width="4.421875" style="15" customWidth="1"/>
    <col min="20" max="20" width="25.140625" style="51" customWidth="1"/>
    <col min="21" max="16384" width="12.140625" style="5" customWidth="1"/>
  </cols>
  <sheetData>
    <row r="1" spans="1:20" s="14" customFormat="1" ht="18.75">
      <c r="A1" s="59" t="s">
        <v>19</v>
      </c>
      <c r="B1" s="15"/>
      <c r="E1" s="15"/>
      <c r="F1" s="152"/>
      <c r="G1" s="152"/>
      <c r="H1" s="152"/>
      <c r="I1" s="13"/>
      <c r="R1" s="15"/>
      <c r="S1" s="15"/>
      <c r="T1" s="170"/>
    </row>
    <row r="2" spans="1:20" s="14" customFormat="1" ht="18.75">
      <c r="A2" s="68" t="s">
        <v>18</v>
      </c>
      <c r="B2" s="15"/>
      <c r="E2" s="15"/>
      <c r="F2" s="152"/>
      <c r="G2" s="152"/>
      <c r="H2" s="152"/>
      <c r="I2" s="13"/>
      <c r="R2" s="15"/>
      <c r="S2" s="15"/>
      <c r="T2" s="170"/>
    </row>
    <row r="3" spans="2:20" s="14" customFormat="1" ht="9" customHeight="1">
      <c r="B3" s="15"/>
      <c r="E3" s="15"/>
      <c r="F3" s="152"/>
      <c r="G3" s="152"/>
      <c r="H3" s="152"/>
      <c r="I3" s="13"/>
      <c r="R3" s="15"/>
      <c r="S3" s="15"/>
      <c r="T3" s="170"/>
    </row>
    <row r="4" spans="1:20" s="14" customFormat="1" ht="18.75" customHeight="1">
      <c r="A4" s="153" t="s">
        <v>410</v>
      </c>
      <c r="B4" s="15"/>
      <c r="E4" s="15"/>
      <c r="F4" s="152"/>
      <c r="G4" s="152"/>
      <c r="H4" s="152"/>
      <c r="I4" s="13"/>
      <c r="R4" s="15"/>
      <c r="S4" s="15"/>
      <c r="T4" s="170"/>
    </row>
    <row r="5" spans="1:20" s="66" customFormat="1" ht="14.25" customHeight="1">
      <c r="A5" s="21"/>
      <c r="B5" s="21"/>
      <c r="C5" s="21"/>
      <c r="D5" s="21"/>
      <c r="E5" s="21"/>
      <c r="F5" s="71"/>
      <c r="G5" s="71"/>
      <c r="H5" s="71"/>
      <c r="I5" s="20"/>
      <c r="J5" s="21"/>
      <c r="K5" s="21"/>
      <c r="L5" s="21"/>
      <c r="M5" s="21"/>
      <c r="N5" s="21"/>
      <c r="O5" s="22"/>
      <c r="P5" s="22"/>
      <c r="Q5" s="23"/>
      <c r="R5" s="67"/>
      <c r="S5" s="67"/>
      <c r="T5" s="67"/>
    </row>
    <row r="6" spans="2:20" s="14" customFormat="1" ht="12" customHeight="1">
      <c r="B6" s="15"/>
      <c r="E6" s="15"/>
      <c r="F6" s="152"/>
      <c r="G6" s="152"/>
      <c r="H6" s="152"/>
      <c r="I6" s="13"/>
      <c r="J6" s="171"/>
      <c r="K6" s="172"/>
      <c r="L6" s="172"/>
      <c r="M6" s="173" t="s">
        <v>1</v>
      </c>
      <c r="N6" s="172"/>
      <c r="O6" s="172"/>
      <c r="P6" s="172"/>
      <c r="Q6" s="174"/>
      <c r="R6" s="15"/>
      <c r="S6" s="15"/>
      <c r="T6" s="170"/>
    </row>
    <row r="7" spans="1:20" s="162" customFormat="1" ht="13.5" customHeight="1">
      <c r="A7" s="313" t="s">
        <v>63</v>
      </c>
      <c r="B7" s="175" t="s">
        <v>2</v>
      </c>
      <c r="C7" s="315" t="s">
        <v>411</v>
      </c>
      <c r="D7" s="317" t="s">
        <v>4</v>
      </c>
      <c r="E7" s="319" t="s">
        <v>5</v>
      </c>
      <c r="F7" s="311" t="s">
        <v>6</v>
      </c>
      <c r="G7" s="311" t="s">
        <v>7</v>
      </c>
      <c r="H7" s="311" t="s">
        <v>8</v>
      </c>
      <c r="I7" s="321" t="s">
        <v>9</v>
      </c>
      <c r="J7" s="176" t="s">
        <v>412</v>
      </c>
      <c r="K7" s="176" t="s">
        <v>413</v>
      </c>
      <c r="L7" s="176" t="s">
        <v>414</v>
      </c>
      <c r="M7" s="176" t="s">
        <v>415</v>
      </c>
      <c r="N7" s="176" t="s">
        <v>416</v>
      </c>
      <c r="O7" s="176" t="s">
        <v>417</v>
      </c>
      <c r="P7" s="176" t="s">
        <v>418</v>
      </c>
      <c r="Q7" s="176" t="s">
        <v>419</v>
      </c>
      <c r="R7" s="321" t="s">
        <v>420</v>
      </c>
      <c r="S7" s="321" t="s">
        <v>60</v>
      </c>
      <c r="T7" s="321" t="s">
        <v>17</v>
      </c>
    </row>
    <row r="8" spans="1:20" s="162" customFormat="1" ht="13.5" customHeight="1">
      <c r="A8" s="314"/>
      <c r="B8" s="177"/>
      <c r="C8" s="316"/>
      <c r="D8" s="318"/>
      <c r="E8" s="320"/>
      <c r="F8" s="312"/>
      <c r="G8" s="312"/>
      <c r="H8" s="312"/>
      <c r="I8" s="322"/>
      <c r="J8" s="178" t="s">
        <v>421</v>
      </c>
      <c r="K8" s="178"/>
      <c r="L8" s="178"/>
      <c r="M8" s="178"/>
      <c r="N8" s="178"/>
      <c r="O8" s="178"/>
      <c r="P8" s="178"/>
      <c r="Q8" s="178"/>
      <c r="R8" s="322"/>
      <c r="S8" s="322"/>
      <c r="T8" s="322"/>
    </row>
    <row r="9" spans="1:20" s="180" customFormat="1" ht="15" customHeight="1">
      <c r="A9" s="327">
        <v>1</v>
      </c>
      <c r="B9" s="335">
        <v>128</v>
      </c>
      <c r="C9" s="337" t="s">
        <v>180</v>
      </c>
      <c r="D9" s="339" t="s">
        <v>181</v>
      </c>
      <c r="E9" s="325" t="s">
        <v>182</v>
      </c>
      <c r="F9" s="323" t="s">
        <v>30</v>
      </c>
      <c r="G9" s="323"/>
      <c r="H9" s="323" t="s">
        <v>31</v>
      </c>
      <c r="I9" s="329">
        <f>IF(ISBLANK(R9),"",TRUNC(41.34*(R9+10.248)^2)-5000)</f>
        <v>1070</v>
      </c>
      <c r="J9" s="179"/>
      <c r="K9" s="179"/>
      <c r="L9" s="179" t="s">
        <v>422</v>
      </c>
      <c r="M9" s="179" t="s">
        <v>422</v>
      </c>
      <c r="N9" s="179" t="s">
        <v>422</v>
      </c>
      <c r="O9" s="179" t="s">
        <v>422</v>
      </c>
      <c r="P9" s="179" t="s">
        <v>423</v>
      </c>
      <c r="Q9" s="179" t="s">
        <v>422</v>
      </c>
      <c r="R9" s="331">
        <v>1.87</v>
      </c>
      <c r="S9" s="333" t="str">
        <f aca="true" t="shared" si="0" ref="S9:S16">IF(ISBLANK(R9),"",IF(R9&lt;1.39,"",IF(R9&gt;=1.91,"TSM",IF(R9&gt;=1.83,"SM",IF(R9&gt;=1.75,"KSM",IF(R9&gt;=1.65,"I A",IF(R9&gt;=1.5,"II A",IF(R9&gt;=1.39,"III A"))))))))</f>
        <v>SM</v>
      </c>
      <c r="T9" s="323" t="s">
        <v>183</v>
      </c>
    </row>
    <row r="10" spans="1:20" s="180" customFormat="1" ht="15" customHeight="1">
      <c r="A10" s="328"/>
      <c r="B10" s="336"/>
      <c r="C10" s="338"/>
      <c r="D10" s="340"/>
      <c r="E10" s="326"/>
      <c r="F10" s="324"/>
      <c r="G10" s="324"/>
      <c r="H10" s="324"/>
      <c r="I10" s="330"/>
      <c r="J10" s="230" t="s">
        <v>424</v>
      </c>
      <c r="K10" s="230"/>
      <c r="L10" s="230"/>
      <c r="M10" s="230"/>
      <c r="N10" s="230"/>
      <c r="O10" s="230"/>
      <c r="P10" s="230"/>
      <c r="Q10" s="230"/>
      <c r="R10" s="332"/>
      <c r="S10" s="334">
        <f t="shared" si="0"/>
      </c>
      <c r="T10" s="324"/>
    </row>
    <row r="11" spans="1:20" s="180" customFormat="1" ht="18" customHeight="1">
      <c r="A11" s="231">
        <v>2</v>
      </c>
      <c r="B11" s="232">
        <v>76</v>
      </c>
      <c r="C11" s="233" t="s">
        <v>354</v>
      </c>
      <c r="D11" s="234" t="s">
        <v>425</v>
      </c>
      <c r="E11" s="235" t="s">
        <v>426</v>
      </c>
      <c r="F11" s="236" t="s">
        <v>427</v>
      </c>
      <c r="G11" s="236"/>
      <c r="H11" s="236" t="s">
        <v>56</v>
      </c>
      <c r="I11" s="237">
        <f aca="true" t="shared" si="1" ref="I11:I16">IF(ISBLANK(R11),"",TRUNC(41.34*(R11+10.248)^2)-5000)</f>
        <v>1000</v>
      </c>
      <c r="J11" s="238"/>
      <c r="K11" s="238"/>
      <c r="L11" s="238" t="s">
        <v>422</v>
      </c>
      <c r="M11" s="238" t="s">
        <v>422</v>
      </c>
      <c r="N11" s="238" t="s">
        <v>422</v>
      </c>
      <c r="O11" s="238" t="s">
        <v>423</v>
      </c>
      <c r="P11" s="238" t="s">
        <v>428</v>
      </c>
      <c r="Q11" s="238"/>
      <c r="R11" s="239">
        <v>1.8</v>
      </c>
      <c r="S11" s="240" t="str">
        <f t="shared" si="0"/>
        <v>KSM</v>
      </c>
      <c r="T11" s="236" t="s">
        <v>429</v>
      </c>
    </row>
    <row r="12" spans="1:20" s="180" customFormat="1" ht="18" customHeight="1">
      <c r="A12" s="231">
        <v>3</v>
      </c>
      <c r="B12" s="232">
        <v>134</v>
      </c>
      <c r="C12" s="233" t="s">
        <v>430</v>
      </c>
      <c r="D12" s="234" t="s">
        <v>431</v>
      </c>
      <c r="E12" s="235" t="s">
        <v>432</v>
      </c>
      <c r="F12" s="236" t="s">
        <v>53</v>
      </c>
      <c r="G12" s="236" t="s">
        <v>54</v>
      </c>
      <c r="H12" s="236" t="s">
        <v>433</v>
      </c>
      <c r="I12" s="237">
        <f t="shared" si="1"/>
        <v>901</v>
      </c>
      <c r="J12" s="238" t="s">
        <v>422</v>
      </c>
      <c r="K12" s="238" t="s">
        <v>422</v>
      </c>
      <c r="L12" s="238" t="s">
        <v>422</v>
      </c>
      <c r="M12" s="238" t="s">
        <v>423</v>
      </c>
      <c r="N12" s="238" t="s">
        <v>428</v>
      </c>
      <c r="O12" s="238"/>
      <c r="P12" s="238"/>
      <c r="Q12" s="238"/>
      <c r="R12" s="239">
        <v>1.7</v>
      </c>
      <c r="S12" s="240" t="str">
        <f t="shared" si="0"/>
        <v>I A</v>
      </c>
      <c r="T12" s="236" t="s">
        <v>86</v>
      </c>
    </row>
    <row r="13" spans="1:20" s="180" customFormat="1" ht="18" customHeight="1">
      <c r="A13" s="231">
        <v>4</v>
      </c>
      <c r="B13" s="232">
        <v>81</v>
      </c>
      <c r="C13" s="233" t="s">
        <v>105</v>
      </c>
      <c r="D13" s="234" t="s">
        <v>106</v>
      </c>
      <c r="E13" s="235" t="s">
        <v>107</v>
      </c>
      <c r="F13" s="236" t="s">
        <v>108</v>
      </c>
      <c r="G13" s="236"/>
      <c r="H13" s="236"/>
      <c r="I13" s="237">
        <f t="shared" si="1"/>
        <v>852</v>
      </c>
      <c r="J13" s="238" t="s">
        <v>422</v>
      </c>
      <c r="K13" s="238" t="s">
        <v>422</v>
      </c>
      <c r="L13" s="238" t="s">
        <v>422</v>
      </c>
      <c r="M13" s="238" t="s">
        <v>428</v>
      </c>
      <c r="N13" s="238"/>
      <c r="O13" s="238"/>
      <c r="P13" s="238"/>
      <c r="Q13" s="238"/>
      <c r="R13" s="239">
        <v>1.65</v>
      </c>
      <c r="S13" s="240" t="str">
        <f t="shared" si="0"/>
        <v>I A</v>
      </c>
      <c r="T13" s="236" t="s">
        <v>110</v>
      </c>
    </row>
    <row r="14" spans="1:20" s="180" customFormat="1" ht="18" customHeight="1">
      <c r="A14" s="231">
        <v>4</v>
      </c>
      <c r="B14" s="232">
        <v>126</v>
      </c>
      <c r="C14" s="233" t="s">
        <v>113</v>
      </c>
      <c r="D14" s="234" t="s">
        <v>434</v>
      </c>
      <c r="E14" s="235" t="s">
        <v>435</v>
      </c>
      <c r="F14" s="236" t="s">
        <v>331</v>
      </c>
      <c r="G14" s="236" t="s">
        <v>332</v>
      </c>
      <c r="H14" s="236" t="s">
        <v>436</v>
      </c>
      <c r="I14" s="237">
        <f t="shared" si="1"/>
        <v>852</v>
      </c>
      <c r="J14" s="238" t="s">
        <v>422</v>
      </c>
      <c r="K14" s="238" t="s">
        <v>422</v>
      </c>
      <c r="L14" s="238" t="s">
        <v>422</v>
      </c>
      <c r="M14" s="238" t="s">
        <v>428</v>
      </c>
      <c r="N14" s="238"/>
      <c r="O14" s="238"/>
      <c r="P14" s="238"/>
      <c r="Q14" s="238"/>
      <c r="R14" s="239">
        <v>1.65</v>
      </c>
      <c r="S14" s="240" t="str">
        <f t="shared" si="0"/>
        <v>I A</v>
      </c>
      <c r="T14" s="236" t="s">
        <v>437</v>
      </c>
    </row>
    <row r="15" spans="1:20" s="180" customFormat="1" ht="18" customHeight="1">
      <c r="A15" s="231">
        <v>6</v>
      </c>
      <c r="B15" s="232">
        <v>127</v>
      </c>
      <c r="C15" s="233" t="s">
        <v>92</v>
      </c>
      <c r="D15" s="234" t="s">
        <v>93</v>
      </c>
      <c r="E15" s="235" t="s">
        <v>94</v>
      </c>
      <c r="F15" s="236" t="s">
        <v>95</v>
      </c>
      <c r="G15" s="236" t="s">
        <v>54</v>
      </c>
      <c r="H15" s="236" t="s">
        <v>42</v>
      </c>
      <c r="I15" s="237">
        <f t="shared" si="1"/>
        <v>803</v>
      </c>
      <c r="J15" s="238" t="s">
        <v>422</v>
      </c>
      <c r="K15" s="238" t="s">
        <v>422</v>
      </c>
      <c r="L15" s="238" t="s">
        <v>428</v>
      </c>
      <c r="M15" s="238"/>
      <c r="N15" s="238"/>
      <c r="O15" s="238"/>
      <c r="P15" s="238"/>
      <c r="Q15" s="238"/>
      <c r="R15" s="239">
        <v>1.6</v>
      </c>
      <c r="S15" s="240" t="str">
        <f t="shared" si="0"/>
        <v>II A</v>
      </c>
      <c r="T15" s="236" t="s">
        <v>86</v>
      </c>
    </row>
    <row r="16" spans="1:20" s="180" customFormat="1" ht="18" customHeight="1">
      <c r="A16" s="231">
        <v>6</v>
      </c>
      <c r="B16" s="232">
        <v>72</v>
      </c>
      <c r="C16" s="233" t="s">
        <v>438</v>
      </c>
      <c r="D16" s="234" t="s">
        <v>439</v>
      </c>
      <c r="E16" s="235" t="s">
        <v>440</v>
      </c>
      <c r="F16" s="236" t="s">
        <v>441</v>
      </c>
      <c r="G16" s="236" t="s">
        <v>442</v>
      </c>
      <c r="H16" s="236" t="s">
        <v>287</v>
      </c>
      <c r="I16" s="237">
        <f t="shared" si="1"/>
        <v>803</v>
      </c>
      <c r="J16" s="238" t="s">
        <v>422</v>
      </c>
      <c r="K16" s="238" t="s">
        <v>422</v>
      </c>
      <c r="L16" s="238" t="s">
        <v>428</v>
      </c>
      <c r="M16" s="238"/>
      <c r="N16" s="238"/>
      <c r="O16" s="238"/>
      <c r="P16" s="238"/>
      <c r="Q16" s="238"/>
      <c r="R16" s="239">
        <v>1.6</v>
      </c>
      <c r="S16" s="240" t="str">
        <f t="shared" si="0"/>
        <v>II A</v>
      </c>
      <c r="T16" s="236" t="s">
        <v>443</v>
      </c>
    </row>
  </sheetData>
  <sheetProtection/>
  <mergeCells count="23">
    <mergeCell ref="A9:A10"/>
    <mergeCell ref="I9:I10"/>
    <mergeCell ref="R9:R10"/>
    <mergeCell ref="S9:S10"/>
    <mergeCell ref="B9:B10"/>
    <mergeCell ref="C9:C10"/>
    <mergeCell ref="D9:D10"/>
    <mergeCell ref="I7:I8"/>
    <mergeCell ref="T9:T10"/>
    <mergeCell ref="E9:E10"/>
    <mergeCell ref="F9:F10"/>
    <mergeCell ref="G9:G10"/>
    <mergeCell ref="H9:H10"/>
    <mergeCell ref="S7:S8"/>
    <mergeCell ref="T7:T8"/>
    <mergeCell ref="R7:R8"/>
    <mergeCell ref="F7:F8"/>
    <mergeCell ref="G7:G8"/>
    <mergeCell ref="H7:H8"/>
    <mergeCell ref="A7:A8"/>
    <mergeCell ref="C7:C8"/>
    <mergeCell ref="D7:D8"/>
    <mergeCell ref="E7:E8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</sheetPr>
  <dimension ref="A1:V25"/>
  <sheetViews>
    <sheetView zoomScalePageLayoutView="0" workbookViewId="0" topLeftCell="A1">
      <selection activeCell="A3" sqref="A3"/>
    </sheetView>
  </sheetViews>
  <sheetFormatPr defaultColWidth="12.140625" defaultRowHeight="12.75"/>
  <cols>
    <col min="1" max="1" width="4.00390625" style="8" customWidth="1"/>
    <col min="2" max="2" width="3.421875" style="8" hidden="1" customWidth="1"/>
    <col min="3" max="3" width="10.421875" style="8" customWidth="1"/>
    <col min="4" max="4" width="12.421875" style="8" customWidth="1"/>
    <col min="5" max="5" width="9.57421875" style="8" customWidth="1"/>
    <col min="6" max="6" width="8.00390625" style="248" customWidth="1"/>
    <col min="7" max="7" width="7.7109375" style="248" customWidth="1"/>
    <col min="8" max="8" width="12.28125" style="248" customWidth="1"/>
    <col min="9" max="9" width="4.28125" style="190" customWidth="1"/>
    <col min="10" max="17" width="5.00390625" style="8" customWidth="1"/>
    <col min="18" max="18" width="5.7109375" style="7" customWidth="1"/>
    <col min="19" max="19" width="4.7109375" style="11" customWidth="1"/>
    <col min="20" max="20" width="20.421875" style="47" customWidth="1"/>
    <col min="21" max="16384" width="12.140625" style="8" customWidth="1"/>
  </cols>
  <sheetData>
    <row r="1" spans="1:20" s="10" customFormat="1" ht="18.75">
      <c r="A1" s="53" t="s">
        <v>19</v>
      </c>
      <c r="B1" s="11"/>
      <c r="E1" s="11"/>
      <c r="F1" s="12"/>
      <c r="G1" s="12"/>
      <c r="H1" s="12"/>
      <c r="I1" s="190"/>
      <c r="R1" s="11"/>
      <c r="S1" s="11"/>
      <c r="T1" s="241"/>
    </row>
    <row r="2" spans="1:20" s="10" customFormat="1" ht="18.75">
      <c r="A2" s="54" t="s">
        <v>18</v>
      </c>
      <c r="B2" s="11"/>
      <c r="E2" s="11"/>
      <c r="F2" s="12"/>
      <c r="G2" s="12"/>
      <c r="H2" s="12"/>
      <c r="I2" s="190"/>
      <c r="R2" s="11"/>
      <c r="S2" s="11"/>
      <c r="T2" s="241"/>
    </row>
    <row r="3" spans="2:20" s="10" customFormat="1" ht="9" customHeight="1">
      <c r="B3" s="11"/>
      <c r="E3" s="11"/>
      <c r="F3" s="12"/>
      <c r="G3" s="12"/>
      <c r="H3" s="12"/>
      <c r="I3" s="190"/>
      <c r="R3" s="11"/>
      <c r="S3" s="11"/>
      <c r="T3" s="241"/>
    </row>
    <row r="4" spans="1:20" s="10" customFormat="1" ht="18.75" customHeight="1">
      <c r="A4" s="16" t="s">
        <v>843</v>
      </c>
      <c r="B4" s="11"/>
      <c r="E4" s="11"/>
      <c r="F4" s="12"/>
      <c r="G4" s="12"/>
      <c r="H4" s="12"/>
      <c r="I4" s="190"/>
      <c r="R4" s="11"/>
      <c r="S4" s="11"/>
      <c r="T4" s="241"/>
    </row>
    <row r="5" spans="1:20" s="193" customFormat="1" ht="3.75" customHeight="1">
      <c r="A5" s="18"/>
      <c r="B5" s="18"/>
      <c r="C5" s="18"/>
      <c r="D5" s="18"/>
      <c r="E5" s="18"/>
      <c r="F5" s="19"/>
      <c r="G5" s="19"/>
      <c r="H5" s="19"/>
      <c r="I5" s="192"/>
      <c r="J5" s="18"/>
      <c r="K5" s="18"/>
      <c r="L5" s="18"/>
      <c r="M5" s="18"/>
      <c r="N5" s="18"/>
      <c r="O5" s="242"/>
      <c r="P5" s="243"/>
      <c r="Q5" s="128"/>
      <c r="R5" s="25"/>
      <c r="T5" s="25"/>
    </row>
    <row r="6" spans="2:20" s="10" customFormat="1" ht="12" customHeight="1">
      <c r="B6" s="11"/>
      <c r="E6" s="11"/>
      <c r="F6" s="12"/>
      <c r="G6" s="12"/>
      <c r="H6" s="12"/>
      <c r="I6" s="190"/>
      <c r="J6" s="194"/>
      <c r="K6" s="195"/>
      <c r="L6" s="195"/>
      <c r="M6" s="244" t="s">
        <v>1</v>
      </c>
      <c r="N6" s="195"/>
      <c r="O6" s="195"/>
      <c r="P6" s="195"/>
      <c r="Q6" s="245"/>
      <c r="R6" s="11"/>
      <c r="S6" s="11"/>
      <c r="T6" s="241"/>
    </row>
    <row r="7" spans="1:20" s="130" customFormat="1" ht="13.5" customHeight="1">
      <c r="A7" s="341" t="s">
        <v>63</v>
      </c>
      <c r="B7" s="259" t="s">
        <v>2</v>
      </c>
      <c r="C7" s="343" t="s">
        <v>411</v>
      </c>
      <c r="D7" s="345" t="s">
        <v>4</v>
      </c>
      <c r="E7" s="347" t="s">
        <v>5</v>
      </c>
      <c r="F7" s="349" t="s">
        <v>6</v>
      </c>
      <c r="G7" s="349" t="s">
        <v>7</v>
      </c>
      <c r="H7" s="351" t="s">
        <v>8</v>
      </c>
      <c r="I7" s="353" t="s">
        <v>9</v>
      </c>
      <c r="J7" s="203" t="s">
        <v>421</v>
      </c>
      <c r="K7" s="203" t="s">
        <v>894</v>
      </c>
      <c r="L7" s="203" t="s">
        <v>895</v>
      </c>
      <c r="M7" s="203" t="s">
        <v>896</v>
      </c>
      <c r="N7" s="203" t="s">
        <v>897</v>
      </c>
      <c r="O7" s="203" t="s">
        <v>898</v>
      </c>
      <c r="P7" s="203" t="s">
        <v>899</v>
      </c>
      <c r="Q7" s="203" t="s">
        <v>900</v>
      </c>
      <c r="R7" s="355" t="s">
        <v>420</v>
      </c>
      <c r="S7" s="351" t="s">
        <v>60</v>
      </c>
      <c r="T7" s="351" t="s">
        <v>17</v>
      </c>
    </row>
    <row r="8" spans="1:20" s="130" customFormat="1" ht="13.5" customHeight="1">
      <c r="A8" s="342"/>
      <c r="B8" s="260"/>
      <c r="C8" s="344"/>
      <c r="D8" s="346"/>
      <c r="E8" s="348"/>
      <c r="F8" s="350"/>
      <c r="G8" s="350"/>
      <c r="H8" s="352"/>
      <c r="I8" s="354"/>
      <c r="J8" s="258" t="s">
        <v>901</v>
      </c>
      <c r="K8" s="258"/>
      <c r="L8" s="258"/>
      <c r="M8" s="258"/>
      <c r="N8" s="258"/>
      <c r="O8" s="258"/>
      <c r="P8" s="258"/>
      <c r="Q8" s="258"/>
      <c r="R8" s="356"/>
      <c r="S8" s="352"/>
      <c r="T8" s="352"/>
    </row>
    <row r="9" spans="1:22" s="247" customFormat="1" ht="17.25" customHeight="1">
      <c r="A9" s="357">
        <v>1</v>
      </c>
      <c r="B9" s="359">
        <v>28</v>
      </c>
      <c r="C9" s="365" t="s">
        <v>844</v>
      </c>
      <c r="D9" s="367" t="s">
        <v>845</v>
      </c>
      <c r="E9" s="373" t="s">
        <v>846</v>
      </c>
      <c r="F9" s="369" t="s">
        <v>30</v>
      </c>
      <c r="G9" s="369" t="s">
        <v>47</v>
      </c>
      <c r="H9" s="369" t="s">
        <v>56</v>
      </c>
      <c r="I9" s="361">
        <f>IF(ISBLANK(R9),"",TRUNC(35.04*(R9+10.966)^2)-5000)</f>
        <v>1073</v>
      </c>
      <c r="J9" s="179"/>
      <c r="K9" s="179"/>
      <c r="L9" s="179" t="s">
        <v>422</v>
      </c>
      <c r="M9" s="179" t="s">
        <v>422</v>
      </c>
      <c r="N9" s="179" t="s">
        <v>423</v>
      </c>
      <c r="O9" s="179" t="s">
        <v>422</v>
      </c>
      <c r="P9" s="179" t="s">
        <v>422</v>
      </c>
      <c r="Q9" s="179" t="s">
        <v>847</v>
      </c>
      <c r="R9" s="363">
        <v>2.2</v>
      </c>
      <c r="S9" s="371" t="str">
        <f>IF(ISBLANK(R9),"",IF(R9&lt;1.6,"",IF(R9&gt;=2.28,"TSM",IF(R9&gt;=2.15,"SM",IF(R9&gt;=2.03,"KSM",IF(R9&gt;=1.9,"I A",IF(R9&gt;=1.75,"II A",IF(R9&gt;=1.6,"III A"))))))))</f>
        <v>SM</v>
      </c>
      <c r="T9" s="369" t="s">
        <v>229</v>
      </c>
      <c r="U9" s="246"/>
      <c r="V9" s="246"/>
    </row>
    <row r="10" spans="1:22" s="247" customFormat="1" ht="17.25" customHeight="1">
      <c r="A10" s="358"/>
      <c r="B10" s="360"/>
      <c r="C10" s="366"/>
      <c r="D10" s="368"/>
      <c r="E10" s="374"/>
      <c r="F10" s="370"/>
      <c r="G10" s="370"/>
      <c r="H10" s="370"/>
      <c r="I10" s="362"/>
      <c r="J10" s="179" t="s">
        <v>428</v>
      </c>
      <c r="K10" s="179"/>
      <c r="L10" s="179"/>
      <c r="M10" s="179"/>
      <c r="N10" s="179"/>
      <c r="O10" s="179"/>
      <c r="P10" s="179"/>
      <c r="Q10" s="179"/>
      <c r="R10" s="364"/>
      <c r="S10" s="372"/>
      <c r="T10" s="370"/>
      <c r="U10" s="246"/>
      <c r="V10" s="246"/>
    </row>
    <row r="11" spans="1:22" s="247" customFormat="1" ht="17.25" customHeight="1">
      <c r="A11" s="249">
        <v>2</v>
      </c>
      <c r="B11" s="250">
        <v>39</v>
      </c>
      <c r="C11" s="251" t="s">
        <v>848</v>
      </c>
      <c r="D11" s="252" t="s">
        <v>849</v>
      </c>
      <c r="E11" s="253" t="s">
        <v>850</v>
      </c>
      <c r="F11" s="254" t="s">
        <v>108</v>
      </c>
      <c r="G11" s="254"/>
      <c r="H11" s="254"/>
      <c r="I11" s="255" t="s">
        <v>474</v>
      </c>
      <c r="J11" s="238"/>
      <c r="K11" s="238"/>
      <c r="L11" s="238" t="s">
        <v>422</v>
      </c>
      <c r="M11" s="238" t="s">
        <v>423</v>
      </c>
      <c r="N11" s="238" t="s">
        <v>422</v>
      </c>
      <c r="O11" s="238" t="s">
        <v>422</v>
      </c>
      <c r="P11" s="238" t="s">
        <v>424</v>
      </c>
      <c r="Q11" s="238" t="s">
        <v>59</v>
      </c>
      <c r="R11" s="256">
        <v>2.15</v>
      </c>
      <c r="S11" s="257" t="str">
        <f aca="true" t="shared" si="0" ref="S11:S25">IF(ISBLANK(R11),"",IF(R11&lt;1.6,"",IF(R11&gt;=2.28,"TSM",IF(R11&gt;=2.15,"SM",IF(R11&gt;=2.03,"KSM",IF(R11&gt;=1.9,"I A",IF(R11&gt;=1.75,"II A",IF(R11&gt;=1.6,"III A"))))))))</f>
        <v>SM</v>
      </c>
      <c r="T11" s="254" t="s">
        <v>851</v>
      </c>
      <c r="U11" s="246"/>
      <c r="V11" s="246"/>
    </row>
    <row r="12" spans="1:22" s="247" customFormat="1" ht="17.25" customHeight="1">
      <c r="A12" s="249">
        <v>3</v>
      </c>
      <c r="B12" s="250">
        <v>115</v>
      </c>
      <c r="C12" s="251" t="s">
        <v>852</v>
      </c>
      <c r="D12" s="252" t="s">
        <v>853</v>
      </c>
      <c r="E12" s="253" t="s">
        <v>854</v>
      </c>
      <c r="F12" s="254" t="s">
        <v>233</v>
      </c>
      <c r="G12" s="254" t="s">
        <v>234</v>
      </c>
      <c r="H12" s="254" t="s">
        <v>49</v>
      </c>
      <c r="I12" s="255">
        <f aca="true" t="shared" si="1" ref="I12:I24">IF(ISBLANK(R12),"",TRUNC(35.04*(R12+10.966)^2)-5000)</f>
        <v>982</v>
      </c>
      <c r="J12" s="238" t="s">
        <v>422</v>
      </c>
      <c r="K12" s="238" t="s">
        <v>422</v>
      </c>
      <c r="L12" s="238" t="s">
        <v>422</v>
      </c>
      <c r="M12" s="238" t="s">
        <v>423</v>
      </c>
      <c r="N12" s="238" t="s">
        <v>422</v>
      </c>
      <c r="O12" s="238" t="s">
        <v>428</v>
      </c>
      <c r="P12" s="238"/>
      <c r="Q12" s="238"/>
      <c r="R12" s="256">
        <v>2.1</v>
      </c>
      <c r="S12" s="257" t="str">
        <f t="shared" si="0"/>
        <v>KSM</v>
      </c>
      <c r="T12" s="254" t="s">
        <v>636</v>
      </c>
      <c r="U12" s="246"/>
      <c r="V12" s="246"/>
    </row>
    <row r="13" spans="1:22" s="247" customFormat="1" ht="17.25" customHeight="1">
      <c r="A13" s="249">
        <v>4</v>
      </c>
      <c r="B13" s="250">
        <v>43</v>
      </c>
      <c r="C13" s="251" t="s">
        <v>855</v>
      </c>
      <c r="D13" s="252" t="s">
        <v>856</v>
      </c>
      <c r="E13" s="253" t="s">
        <v>857</v>
      </c>
      <c r="F13" s="254" t="s">
        <v>30</v>
      </c>
      <c r="G13" s="254" t="s">
        <v>47</v>
      </c>
      <c r="H13" s="254" t="s">
        <v>42</v>
      </c>
      <c r="I13" s="255">
        <f t="shared" si="1"/>
        <v>936</v>
      </c>
      <c r="J13" s="238"/>
      <c r="K13" s="238" t="s">
        <v>422</v>
      </c>
      <c r="L13" s="238" t="s">
        <v>422</v>
      </c>
      <c r="M13" s="238" t="s">
        <v>422</v>
      </c>
      <c r="N13" s="238" t="s">
        <v>428</v>
      </c>
      <c r="O13" s="238"/>
      <c r="P13" s="238"/>
      <c r="Q13" s="238"/>
      <c r="R13" s="256">
        <v>2.05</v>
      </c>
      <c r="S13" s="257" t="str">
        <f t="shared" si="0"/>
        <v>KSM</v>
      </c>
      <c r="T13" s="254" t="s">
        <v>229</v>
      </c>
      <c r="U13" s="246"/>
      <c r="V13" s="246"/>
    </row>
    <row r="14" spans="1:22" s="247" customFormat="1" ht="17.25" customHeight="1">
      <c r="A14" s="249">
        <v>5</v>
      </c>
      <c r="B14" s="250">
        <v>133</v>
      </c>
      <c r="C14" s="251" t="s">
        <v>858</v>
      </c>
      <c r="D14" s="252" t="s">
        <v>859</v>
      </c>
      <c r="E14" s="253" t="s">
        <v>860</v>
      </c>
      <c r="F14" s="254" t="s">
        <v>53</v>
      </c>
      <c r="G14" s="254" t="s">
        <v>253</v>
      </c>
      <c r="H14" s="254" t="s">
        <v>26</v>
      </c>
      <c r="I14" s="255">
        <f t="shared" si="1"/>
        <v>936</v>
      </c>
      <c r="J14" s="238"/>
      <c r="K14" s="238"/>
      <c r="L14" s="238" t="s">
        <v>422</v>
      </c>
      <c r="M14" s="238" t="s">
        <v>423</v>
      </c>
      <c r="N14" s="238" t="s">
        <v>428</v>
      </c>
      <c r="O14" s="238"/>
      <c r="P14" s="238"/>
      <c r="Q14" s="238"/>
      <c r="R14" s="256">
        <v>2.05</v>
      </c>
      <c r="S14" s="257" t="str">
        <f t="shared" si="0"/>
        <v>KSM</v>
      </c>
      <c r="T14" s="254" t="s">
        <v>861</v>
      </c>
      <c r="U14" s="246"/>
      <c r="V14" s="246"/>
    </row>
    <row r="15" spans="1:22" s="247" customFormat="1" ht="17.25" customHeight="1">
      <c r="A15" s="249">
        <v>5</v>
      </c>
      <c r="B15" s="250">
        <v>107</v>
      </c>
      <c r="C15" s="251" t="s">
        <v>446</v>
      </c>
      <c r="D15" s="252" t="s">
        <v>862</v>
      </c>
      <c r="E15" s="253" t="s">
        <v>863</v>
      </c>
      <c r="F15" s="254" t="s">
        <v>78</v>
      </c>
      <c r="G15" s="254" t="s">
        <v>79</v>
      </c>
      <c r="H15" s="254" t="s">
        <v>756</v>
      </c>
      <c r="I15" s="255">
        <f t="shared" si="1"/>
        <v>936</v>
      </c>
      <c r="J15" s="238"/>
      <c r="K15" s="238" t="s">
        <v>422</v>
      </c>
      <c r="L15" s="238" t="s">
        <v>422</v>
      </c>
      <c r="M15" s="238" t="s">
        <v>423</v>
      </c>
      <c r="N15" s="238" t="s">
        <v>428</v>
      </c>
      <c r="O15" s="238"/>
      <c r="P15" s="238"/>
      <c r="Q15" s="238"/>
      <c r="R15" s="256">
        <v>2.05</v>
      </c>
      <c r="S15" s="257" t="str">
        <f t="shared" si="0"/>
        <v>KSM</v>
      </c>
      <c r="T15" s="254" t="s">
        <v>864</v>
      </c>
      <c r="U15" s="246"/>
      <c r="V15" s="246"/>
    </row>
    <row r="16" spans="1:22" s="247" customFormat="1" ht="17.25" customHeight="1">
      <c r="A16" s="249">
        <v>7</v>
      </c>
      <c r="B16" s="250">
        <v>135</v>
      </c>
      <c r="C16" s="251" t="s">
        <v>376</v>
      </c>
      <c r="D16" s="252" t="s">
        <v>865</v>
      </c>
      <c r="E16" s="253" t="s">
        <v>866</v>
      </c>
      <c r="F16" s="254" t="s">
        <v>459</v>
      </c>
      <c r="G16" s="254" t="s">
        <v>253</v>
      </c>
      <c r="H16" s="254" t="s">
        <v>42</v>
      </c>
      <c r="I16" s="255">
        <f t="shared" si="1"/>
        <v>936</v>
      </c>
      <c r="J16" s="238" t="s">
        <v>422</v>
      </c>
      <c r="K16" s="238" t="s">
        <v>422</v>
      </c>
      <c r="L16" s="238" t="s">
        <v>422</v>
      </c>
      <c r="M16" s="238" t="s">
        <v>867</v>
      </c>
      <c r="N16" s="238" t="s">
        <v>428</v>
      </c>
      <c r="O16" s="238"/>
      <c r="P16" s="238"/>
      <c r="Q16" s="238"/>
      <c r="R16" s="256">
        <v>2.05</v>
      </c>
      <c r="S16" s="257" t="str">
        <f t="shared" si="0"/>
        <v>KSM</v>
      </c>
      <c r="T16" s="254" t="s">
        <v>868</v>
      </c>
      <c r="U16" s="246"/>
      <c r="V16" s="246"/>
    </row>
    <row r="17" spans="1:22" s="247" customFormat="1" ht="17.25" customHeight="1">
      <c r="A17" s="249">
        <v>8</v>
      </c>
      <c r="B17" s="250">
        <v>132</v>
      </c>
      <c r="C17" s="251" t="s">
        <v>869</v>
      </c>
      <c r="D17" s="252" t="s">
        <v>870</v>
      </c>
      <c r="E17" s="253" t="s">
        <v>871</v>
      </c>
      <c r="F17" s="254" t="s">
        <v>872</v>
      </c>
      <c r="G17" s="254" t="s">
        <v>253</v>
      </c>
      <c r="H17" s="254" t="s">
        <v>26</v>
      </c>
      <c r="I17" s="255">
        <f t="shared" si="1"/>
        <v>936</v>
      </c>
      <c r="J17" s="238"/>
      <c r="K17" s="238" t="s">
        <v>422</v>
      </c>
      <c r="L17" s="238" t="s">
        <v>867</v>
      </c>
      <c r="M17" s="238" t="s">
        <v>867</v>
      </c>
      <c r="N17" s="238" t="s">
        <v>428</v>
      </c>
      <c r="O17" s="238"/>
      <c r="P17" s="238"/>
      <c r="Q17" s="238"/>
      <c r="R17" s="256">
        <v>2.05</v>
      </c>
      <c r="S17" s="257" t="str">
        <f t="shared" si="0"/>
        <v>KSM</v>
      </c>
      <c r="T17" s="254" t="s">
        <v>873</v>
      </c>
      <c r="U17" s="246"/>
      <c r="V17" s="246"/>
    </row>
    <row r="18" spans="1:22" s="247" customFormat="1" ht="17.25" customHeight="1">
      <c r="A18" s="249">
        <v>9</v>
      </c>
      <c r="B18" s="250">
        <v>97</v>
      </c>
      <c r="C18" s="251" t="s">
        <v>874</v>
      </c>
      <c r="D18" s="252" t="s">
        <v>875</v>
      </c>
      <c r="E18" s="253" t="s">
        <v>876</v>
      </c>
      <c r="F18" s="254" t="s">
        <v>30</v>
      </c>
      <c r="G18" s="254"/>
      <c r="H18" s="254" t="s">
        <v>31</v>
      </c>
      <c r="I18" s="255">
        <f t="shared" si="1"/>
        <v>890</v>
      </c>
      <c r="J18" s="238" t="s">
        <v>422</v>
      </c>
      <c r="K18" s="238" t="s">
        <v>423</v>
      </c>
      <c r="L18" s="238" t="s">
        <v>422</v>
      </c>
      <c r="M18" s="238" t="s">
        <v>428</v>
      </c>
      <c r="N18" s="238"/>
      <c r="O18" s="238"/>
      <c r="P18" s="238"/>
      <c r="Q18" s="238"/>
      <c r="R18" s="256">
        <v>2</v>
      </c>
      <c r="S18" s="257" t="str">
        <f t="shared" si="0"/>
        <v>I A</v>
      </c>
      <c r="T18" s="254" t="s">
        <v>877</v>
      </c>
      <c r="U18" s="246"/>
      <c r="V18" s="246"/>
    </row>
    <row r="19" spans="1:22" s="247" customFormat="1" ht="17.25" customHeight="1">
      <c r="A19" s="249">
        <v>10</v>
      </c>
      <c r="B19" s="250">
        <v>52</v>
      </c>
      <c r="C19" s="251" t="s">
        <v>39</v>
      </c>
      <c r="D19" s="252" t="s">
        <v>878</v>
      </c>
      <c r="E19" s="253" t="s">
        <v>879</v>
      </c>
      <c r="F19" s="254" t="s">
        <v>30</v>
      </c>
      <c r="G19" s="254" t="s">
        <v>342</v>
      </c>
      <c r="H19" s="254"/>
      <c r="I19" s="255">
        <f t="shared" si="1"/>
        <v>890</v>
      </c>
      <c r="J19" s="238" t="s">
        <v>422</v>
      </c>
      <c r="K19" s="238" t="s">
        <v>422</v>
      </c>
      <c r="L19" s="238" t="s">
        <v>423</v>
      </c>
      <c r="M19" s="238" t="s">
        <v>428</v>
      </c>
      <c r="N19" s="238"/>
      <c r="O19" s="238"/>
      <c r="P19" s="238"/>
      <c r="Q19" s="238"/>
      <c r="R19" s="256">
        <v>2</v>
      </c>
      <c r="S19" s="257" t="str">
        <f t="shared" si="0"/>
        <v>I A</v>
      </c>
      <c r="T19" s="254" t="s">
        <v>48</v>
      </c>
      <c r="U19" s="246"/>
      <c r="V19" s="246"/>
    </row>
    <row r="20" spans="1:22" s="247" customFormat="1" ht="17.25" customHeight="1">
      <c r="A20" s="249">
        <v>10</v>
      </c>
      <c r="B20" s="250">
        <v>87</v>
      </c>
      <c r="C20" s="251" t="s">
        <v>349</v>
      </c>
      <c r="D20" s="252" t="s">
        <v>880</v>
      </c>
      <c r="E20" s="253" t="s">
        <v>881</v>
      </c>
      <c r="F20" s="254" t="s">
        <v>30</v>
      </c>
      <c r="G20" s="254"/>
      <c r="H20" s="254" t="s">
        <v>31</v>
      </c>
      <c r="I20" s="255">
        <f t="shared" si="1"/>
        <v>890</v>
      </c>
      <c r="J20" s="238"/>
      <c r="K20" s="238" t="s">
        <v>422</v>
      </c>
      <c r="L20" s="238" t="s">
        <v>423</v>
      </c>
      <c r="M20" s="238" t="s">
        <v>428</v>
      </c>
      <c r="N20" s="238"/>
      <c r="O20" s="238"/>
      <c r="P20" s="238"/>
      <c r="Q20" s="238"/>
      <c r="R20" s="256">
        <v>2</v>
      </c>
      <c r="S20" s="257" t="str">
        <f t="shared" si="0"/>
        <v>I A</v>
      </c>
      <c r="T20" s="254" t="s">
        <v>882</v>
      </c>
      <c r="U20" s="246"/>
      <c r="V20" s="246"/>
    </row>
    <row r="21" spans="1:22" s="247" customFormat="1" ht="17.25" customHeight="1">
      <c r="A21" s="249">
        <v>11</v>
      </c>
      <c r="B21" s="250">
        <v>76</v>
      </c>
      <c r="C21" s="251" t="s">
        <v>883</v>
      </c>
      <c r="D21" s="252" t="s">
        <v>884</v>
      </c>
      <c r="E21" s="253" t="s">
        <v>635</v>
      </c>
      <c r="F21" s="254" t="s">
        <v>331</v>
      </c>
      <c r="G21" s="254" t="s">
        <v>332</v>
      </c>
      <c r="H21" s="254" t="s">
        <v>352</v>
      </c>
      <c r="I21" s="255">
        <f t="shared" si="1"/>
        <v>845</v>
      </c>
      <c r="J21" s="238" t="s">
        <v>422</v>
      </c>
      <c r="K21" s="238" t="s">
        <v>423</v>
      </c>
      <c r="L21" s="238" t="s">
        <v>428</v>
      </c>
      <c r="M21" s="238"/>
      <c r="N21" s="238"/>
      <c r="O21" s="238"/>
      <c r="P21" s="238"/>
      <c r="Q21" s="238"/>
      <c r="R21" s="256">
        <v>1.95</v>
      </c>
      <c r="S21" s="257" t="str">
        <f t="shared" si="0"/>
        <v>I A</v>
      </c>
      <c r="T21" s="254" t="s">
        <v>618</v>
      </c>
      <c r="U21" s="246"/>
      <c r="V21" s="246"/>
    </row>
    <row r="22" spans="1:22" s="247" customFormat="1" ht="17.25" customHeight="1">
      <c r="A22" s="249">
        <v>12</v>
      </c>
      <c r="B22" s="250">
        <v>130</v>
      </c>
      <c r="C22" s="251" t="s">
        <v>138</v>
      </c>
      <c r="D22" s="252" t="s">
        <v>885</v>
      </c>
      <c r="E22" s="253" t="s">
        <v>886</v>
      </c>
      <c r="F22" s="254" t="s">
        <v>357</v>
      </c>
      <c r="G22" s="254" t="s">
        <v>253</v>
      </c>
      <c r="H22" s="254" t="s">
        <v>26</v>
      </c>
      <c r="I22" s="255">
        <f t="shared" si="1"/>
        <v>845</v>
      </c>
      <c r="J22" s="238" t="s">
        <v>422</v>
      </c>
      <c r="K22" s="238" t="s">
        <v>867</v>
      </c>
      <c r="L22" s="238" t="s">
        <v>428</v>
      </c>
      <c r="M22" s="238"/>
      <c r="N22" s="238"/>
      <c r="O22" s="238"/>
      <c r="P22" s="238"/>
      <c r="Q22" s="238"/>
      <c r="R22" s="256">
        <v>1.95</v>
      </c>
      <c r="S22" s="257" t="str">
        <f t="shared" si="0"/>
        <v>I A</v>
      </c>
      <c r="T22" s="254" t="s">
        <v>887</v>
      </c>
      <c r="U22" s="246"/>
      <c r="V22" s="246"/>
    </row>
    <row r="23" spans="1:22" s="247" customFormat="1" ht="17.25" customHeight="1">
      <c r="A23" s="249">
        <v>13</v>
      </c>
      <c r="B23" s="250">
        <v>61</v>
      </c>
      <c r="C23" s="251" t="s">
        <v>888</v>
      </c>
      <c r="D23" s="252" t="s">
        <v>856</v>
      </c>
      <c r="E23" s="253" t="s">
        <v>889</v>
      </c>
      <c r="F23" s="254" t="s">
        <v>890</v>
      </c>
      <c r="G23" s="254" t="s">
        <v>234</v>
      </c>
      <c r="H23" s="254" t="s">
        <v>338</v>
      </c>
      <c r="I23" s="255">
        <f t="shared" si="1"/>
        <v>800</v>
      </c>
      <c r="J23" s="238" t="s">
        <v>423</v>
      </c>
      <c r="K23" s="238" t="s">
        <v>428</v>
      </c>
      <c r="L23" s="238"/>
      <c r="M23" s="238"/>
      <c r="N23" s="238"/>
      <c r="O23" s="238"/>
      <c r="P23" s="238"/>
      <c r="Q23" s="238"/>
      <c r="R23" s="256">
        <v>1.9</v>
      </c>
      <c r="S23" s="257" t="str">
        <f t="shared" si="0"/>
        <v>I A</v>
      </c>
      <c r="T23" s="254" t="s">
        <v>891</v>
      </c>
      <c r="U23" s="246"/>
      <c r="V23" s="246"/>
    </row>
    <row r="24" spans="1:22" s="247" customFormat="1" ht="17.25" customHeight="1">
      <c r="A24" s="249">
        <v>13</v>
      </c>
      <c r="B24" s="250">
        <v>101</v>
      </c>
      <c r="C24" s="251" t="s">
        <v>145</v>
      </c>
      <c r="D24" s="252" t="s">
        <v>146</v>
      </c>
      <c r="E24" s="253" t="s">
        <v>147</v>
      </c>
      <c r="F24" s="254" t="s">
        <v>78</v>
      </c>
      <c r="G24" s="254" t="s">
        <v>79</v>
      </c>
      <c r="H24" s="254" t="s">
        <v>90</v>
      </c>
      <c r="I24" s="255">
        <f t="shared" si="1"/>
        <v>800</v>
      </c>
      <c r="J24" s="238" t="s">
        <v>423</v>
      </c>
      <c r="K24" s="238" t="s">
        <v>428</v>
      </c>
      <c r="L24" s="238"/>
      <c r="M24" s="238"/>
      <c r="N24" s="238"/>
      <c r="O24" s="238"/>
      <c r="P24" s="238"/>
      <c r="Q24" s="238"/>
      <c r="R24" s="256">
        <v>1.9</v>
      </c>
      <c r="S24" s="257" t="str">
        <f t="shared" si="0"/>
        <v>I A</v>
      </c>
      <c r="T24" s="254" t="s">
        <v>141</v>
      </c>
      <c r="U24" s="246"/>
      <c r="V24" s="246"/>
    </row>
    <row r="25" spans="1:22" s="247" customFormat="1" ht="17.25" customHeight="1">
      <c r="A25" s="249">
        <v>15</v>
      </c>
      <c r="B25" s="250">
        <v>149</v>
      </c>
      <c r="C25" s="251" t="s">
        <v>315</v>
      </c>
      <c r="D25" s="252" t="s">
        <v>892</v>
      </c>
      <c r="E25" s="253" t="s">
        <v>893</v>
      </c>
      <c r="F25" s="254" t="s">
        <v>23</v>
      </c>
      <c r="G25" s="254" t="s">
        <v>24</v>
      </c>
      <c r="H25" s="254" t="s">
        <v>338</v>
      </c>
      <c r="I25" s="255"/>
      <c r="J25" s="238" t="s">
        <v>867</v>
      </c>
      <c r="K25" s="238" t="s">
        <v>428</v>
      </c>
      <c r="L25" s="238"/>
      <c r="M25" s="238"/>
      <c r="N25" s="238"/>
      <c r="O25" s="238"/>
      <c r="P25" s="238"/>
      <c r="Q25" s="238"/>
      <c r="R25" s="256">
        <v>1.9</v>
      </c>
      <c r="S25" s="257" t="str">
        <f t="shared" si="0"/>
        <v>I A</v>
      </c>
      <c r="T25" s="254" t="s">
        <v>161</v>
      </c>
      <c r="U25" s="246"/>
      <c r="V25" s="246"/>
    </row>
  </sheetData>
  <sheetProtection/>
  <mergeCells count="23">
    <mergeCell ref="D9:D10"/>
    <mergeCell ref="T9:T10"/>
    <mergeCell ref="S9:S10"/>
    <mergeCell ref="E9:E10"/>
    <mergeCell ref="F9:F10"/>
    <mergeCell ref="G9:G10"/>
    <mergeCell ref="H9:H10"/>
    <mergeCell ref="H7:H8"/>
    <mergeCell ref="I7:I8"/>
    <mergeCell ref="R7:R8"/>
    <mergeCell ref="S7:S8"/>
    <mergeCell ref="T7:T8"/>
    <mergeCell ref="A9:A10"/>
    <mergeCell ref="B9:B10"/>
    <mergeCell ref="I9:I10"/>
    <mergeCell ref="R9:R10"/>
    <mergeCell ref="C9:C10"/>
    <mergeCell ref="A7:A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V25"/>
  <sheetViews>
    <sheetView zoomScalePageLayoutView="0" workbookViewId="0" topLeftCell="A7">
      <selection activeCell="J28" sqref="J28"/>
    </sheetView>
  </sheetViews>
  <sheetFormatPr defaultColWidth="12.140625" defaultRowHeight="12.75"/>
  <cols>
    <col min="1" max="1" width="3.7109375" style="8" customWidth="1"/>
    <col min="2" max="2" width="3.28125" style="7" hidden="1" customWidth="1"/>
    <col min="3" max="3" width="8.57421875" style="49" customWidth="1"/>
    <col min="4" max="4" width="13.8515625" style="49" customWidth="1"/>
    <col min="5" max="5" width="9.140625" style="11" customWidth="1"/>
    <col min="6" max="6" width="11.421875" style="52" customWidth="1"/>
    <col min="7" max="7" width="6.28125" style="52" customWidth="1"/>
    <col min="8" max="8" width="12.8515625" style="52" customWidth="1"/>
    <col min="9" max="9" width="5.7109375" style="188" customWidth="1"/>
    <col min="10" max="12" width="5.7109375" style="8" customWidth="1"/>
    <col min="13" max="13" width="3.7109375" style="8" hidden="1" customWidth="1"/>
    <col min="14" max="16" width="5.7109375" style="8" customWidth="1"/>
    <col min="17" max="17" width="6.421875" style="7" customWidth="1"/>
    <col min="18" max="18" width="4.7109375" style="7" customWidth="1"/>
    <col min="19" max="19" width="22.140625" style="8" customWidth="1"/>
    <col min="20" max="16384" width="12.140625" style="8" customWidth="1"/>
  </cols>
  <sheetData>
    <row r="1" spans="1:21" ht="18.75">
      <c r="A1" s="53" t="s">
        <v>19</v>
      </c>
      <c r="B1" s="187"/>
      <c r="C1" s="2"/>
      <c r="D1" s="2"/>
      <c r="E1" s="2"/>
      <c r="F1" s="3"/>
      <c r="G1" s="3"/>
      <c r="H1" s="3"/>
      <c r="S1" s="7"/>
      <c r="T1" s="7"/>
      <c r="U1" s="7"/>
    </row>
    <row r="2" spans="1:21" ht="18.75">
      <c r="A2" s="54" t="s">
        <v>18</v>
      </c>
      <c r="B2" s="189"/>
      <c r="C2" s="2"/>
      <c r="D2" s="2"/>
      <c r="E2" s="2"/>
      <c r="F2" s="3"/>
      <c r="G2" s="3"/>
      <c r="H2" s="3"/>
      <c r="S2" s="7"/>
      <c r="T2" s="7"/>
      <c r="U2" s="7"/>
    </row>
    <row r="3" spans="2:19" s="10" customFormat="1" ht="9" customHeight="1">
      <c r="B3" s="11"/>
      <c r="C3" s="11"/>
      <c r="D3" s="11"/>
      <c r="E3" s="11"/>
      <c r="F3" s="12"/>
      <c r="G3" s="12"/>
      <c r="H3" s="12"/>
      <c r="I3" s="190"/>
      <c r="Q3" s="11"/>
      <c r="R3" s="11"/>
      <c r="S3" s="8"/>
    </row>
    <row r="4" spans="1:19" s="10" customFormat="1" ht="16.5">
      <c r="A4" s="16" t="s">
        <v>568</v>
      </c>
      <c r="B4" s="191"/>
      <c r="C4" s="11"/>
      <c r="D4" s="11"/>
      <c r="E4" s="11"/>
      <c r="F4" s="12"/>
      <c r="G4" s="12"/>
      <c r="H4" s="12"/>
      <c r="I4" s="190"/>
      <c r="Q4" s="11"/>
      <c r="R4" s="11"/>
      <c r="S4" s="8"/>
    </row>
    <row r="5" spans="1:22" s="193" customFormat="1" ht="3.75" customHeight="1">
      <c r="A5" s="18"/>
      <c r="B5" s="18"/>
      <c r="C5" s="18"/>
      <c r="D5" s="18"/>
      <c r="E5" s="18"/>
      <c r="F5" s="19"/>
      <c r="G5" s="19"/>
      <c r="H5" s="19"/>
      <c r="I5" s="192"/>
      <c r="J5" s="18"/>
      <c r="K5" s="18"/>
      <c r="L5" s="18"/>
      <c r="M5" s="18"/>
      <c r="N5" s="18"/>
      <c r="O5" s="18"/>
      <c r="P5" s="18"/>
      <c r="Q5" s="128"/>
      <c r="R5" s="128"/>
      <c r="S5" s="128"/>
      <c r="V5" s="25"/>
    </row>
    <row r="6" spans="1:19" s="10" customFormat="1" ht="9.75" customHeight="1">
      <c r="A6" s="26"/>
      <c r="B6" s="27"/>
      <c r="C6" s="27"/>
      <c r="D6" s="11"/>
      <c r="E6" s="11"/>
      <c r="F6" s="12"/>
      <c r="G6" s="12"/>
      <c r="H6" s="12"/>
      <c r="I6" s="190"/>
      <c r="Q6" s="11"/>
      <c r="R6" s="11"/>
      <c r="S6" s="8"/>
    </row>
    <row r="7" spans="2:19" s="10" customFormat="1" ht="12.75" customHeight="1">
      <c r="B7" s="11"/>
      <c r="C7" s="11"/>
      <c r="D7" s="11"/>
      <c r="E7" s="11"/>
      <c r="F7" s="12"/>
      <c r="G7" s="12"/>
      <c r="H7" s="12"/>
      <c r="I7" s="190"/>
      <c r="J7" s="194"/>
      <c r="K7" s="195"/>
      <c r="L7" s="196" t="s">
        <v>1</v>
      </c>
      <c r="M7" s="196"/>
      <c r="N7" s="197"/>
      <c r="O7" s="195"/>
      <c r="P7" s="198"/>
      <c r="Q7" s="11"/>
      <c r="R7" s="11"/>
      <c r="S7" s="8"/>
    </row>
    <row r="8" spans="1:19" s="130" customFormat="1" ht="12.75">
      <c r="A8" s="199" t="s">
        <v>63</v>
      </c>
      <c r="B8" s="200" t="s">
        <v>2</v>
      </c>
      <c r="C8" s="33" t="s">
        <v>3</v>
      </c>
      <c r="D8" s="34" t="s">
        <v>4</v>
      </c>
      <c r="E8" s="201" t="s">
        <v>5</v>
      </c>
      <c r="F8" s="36" t="s">
        <v>6</v>
      </c>
      <c r="G8" s="36" t="s">
        <v>7</v>
      </c>
      <c r="H8" s="36" t="s">
        <v>8</v>
      </c>
      <c r="I8" s="202" t="s">
        <v>9</v>
      </c>
      <c r="J8" s="203" t="s">
        <v>10</v>
      </c>
      <c r="K8" s="203" t="s">
        <v>11</v>
      </c>
      <c r="L8" s="203" t="s">
        <v>12</v>
      </c>
      <c r="M8" s="203" t="s">
        <v>179</v>
      </c>
      <c r="N8" s="203" t="s">
        <v>13</v>
      </c>
      <c r="O8" s="203" t="s">
        <v>14</v>
      </c>
      <c r="P8" s="203" t="s">
        <v>15</v>
      </c>
      <c r="Q8" s="35" t="s">
        <v>16</v>
      </c>
      <c r="R8" s="35" t="s">
        <v>60</v>
      </c>
      <c r="S8" s="129" t="s">
        <v>17</v>
      </c>
    </row>
    <row r="9" spans="1:19" s="206" customFormat="1" ht="19.5" customHeight="1">
      <c r="A9" s="40">
        <v>1</v>
      </c>
      <c r="B9" s="41">
        <v>118</v>
      </c>
      <c r="C9" s="42" t="s">
        <v>83</v>
      </c>
      <c r="D9" s="43" t="s">
        <v>569</v>
      </c>
      <c r="E9" s="48" t="s">
        <v>570</v>
      </c>
      <c r="F9" s="44" t="s">
        <v>30</v>
      </c>
      <c r="G9" s="44" t="s">
        <v>47</v>
      </c>
      <c r="H9" s="44" t="s">
        <v>56</v>
      </c>
      <c r="I9" s="56">
        <f aca="true" t="shared" si="0" ref="I9:I20">IF(ISBLANK(Q9),"",TRUNC(1.9265*(Q9+49.75)^2)-5000)</f>
        <v>1024</v>
      </c>
      <c r="J9" s="204">
        <v>5.85</v>
      </c>
      <c r="K9" s="204" t="s">
        <v>59</v>
      </c>
      <c r="L9" s="204">
        <v>6.17</v>
      </c>
      <c r="M9" s="204"/>
      <c r="N9" s="204" t="s">
        <v>59</v>
      </c>
      <c r="O9" s="204" t="s">
        <v>59</v>
      </c>
      <c r="P9" s="204" t="s">
        <v>59</v>
      </c>
      <c r="Q9" s="205">
        <f aca="true" t="shared" si="1" ref="Q9:Q25">MAX(J9:L9,N9:P9)</f>
        <v>6.17</v>
      </c>
      <c r="R9" s="55" t="str">
        <f aca="true" t="shared" si="2" ref="R9:R25">IF(ISBLANK(Q9),"",IF(Q9&lt;4.6,"",IF(Q9&gt;=6.62,"TSM",IF(Q9&gt;=6.3,"SM",IF(Q9&gt;=6,"KSM",IF(Q9&gt;=5.6,"I A",IF(Q9&gt;=5.15,"II A",IF(Q9&gt;=4.6,"III A"))))))))</f>
        <v>KSM</v>
      </c>
      <c r="S9" s="44" t="s">
        <v>571</v>
      </c>
    </row>
    <row r="10" spans="1:19" s="206" customFormat="1" ht="19.5" customHeight="1">
      <c r="A10" s="40">
        <v>2</v>
      </c>
      <c r="B10" s="41">
        <v>117</v>
      </c>
      <c r="C10" s="42" t="s">
        <v>572</v>
      </c>
      <c r="D10" s="43" t="s">
        <v>573</v>
      </c>
      <c r="E10" s="48" t="s">
        <v>574</v>
      </c>
      <c r="F10" s="44" t="s">
        <v>575</v>
      </c>
      <c r="G10" s="44" t="s">
        <v>442</v>
      </c>
      <c r="H10" s="44" t="s">
        <v>576</v>
      </c>
      <c r="I10" s="56">
        <f t="shared" si="0"/>
        <v>996</v>
      </c>
      <c r="J10" s="204">
        <v>5.99</v>
      </c>
      <c r="K10" s="204">
        <v>6.04</v>
      </c>
      <c r="L10" s="204">
        <v>5.99</v>
      </c>
      <c r="M10" s="204"/>
      <c r="N10" s="204" t="s">
        <v>59</v>
      </c>
      <c r="O10" s="204" t="s">
        <v>59</v>
      </c>
      <c r="P10" s="204">
        <v>5.93</v>
      </c>
      <c r="Q10" s="205">
        <f t="shared" si="1"/>
        <v>6.04</v>
      </c>
      <c r="R10" s="55" t="str">
        <f t="shared" si="2"/>
        <v>KSM</v>
      </c>
      <c r="S10" s="44" t="s">
        <v>577</v>
      </c>
    </row>
    <row r="11" spans="1:19" s="206" customFormat="1" ht="19.5" customHeight="1">
      <c r="A11" s="40">
        <v>3</v>
      </c>
      <c r="B11" s="41">
        <v>139</v>
      </c>
      <c r="C11" s="42" t="s">
        <v>71</v>
      </c>
      <c r="D11" s="43" t="s">
        <v>578</v>
      </c>
      <c r="E11" s="48" t="s">
        <v>579</v>
      </c>
      <c r="F11" s="44" t="s">
        <v>53</v>
      </c>
      <c r="G11" s="44" t="s">
        <v>54</v>
      </c>
      <c r="H11" s="44" t="s">
        <v>42</v>
      </c>
      <c r="I11" s="56">
        <f t="shared" si="0"/>
        <v>966</v>
      </c>
      <c r="J11" s="204">
        <v>5.42</v>
      </c>
      <c r="K11" s="204">
        <v>5.7</v>
      </c>
      <c r="L11" s="204">
        <v>5.31</v>
      </c>
      <c r="M11" s="204"/>
      <c r="N11" s="204">
        <v>5.52</v>
      </c>
      <c r="O11" s="204" t="s">
        <v>59</v>
      </c>
      <c r="P11" s="204">
        <v>5.9</v>
      </c>
      <c r="Q11" s="205">
        <f t="shared" si="1"/>
        <v>5.9</v>
      </c>
      <c r="R11" s="55" t="str">
        <f t="shared" si="2"/>
        <v>I A</v>
      </c>
      <c r="S11" s="44" t="s">
        <v>580</v>
      </c>
    </row>
    <row r="12" spans="1:19" s="206" customFormat="1" ht="19.5" customHeight="1">
      <c r="A12" s="40">
        <v>4</v>
      </c>
      <c r="B12" s="41">
        <v>120</v>
      </c>
      <c r="C12" s="42" t="s">
        <v>200</v>
      </c>
      <c r="D12" s="43" t="s">
        <v>581</v>
      </c>
      <c r="E12" s="48" t="s">
        <v>582</v>
      </c>
      <c r="F12" s="44" t="s">
        <v>583</v>
      </c>
      <c r="G12" s="44" t="s">
        <v>234</v>
      </c>
      <c r="H12" s="44" t="s">
        <v>343</v>
      </c>
      <c r="I12" s="56">
        <f t="shared" si="0"/>
        <v>955</v>
      </c>
      <c r="J12" s="204" t="s">
        <v>59</v>
      </c>
      <c r="K12" s="204">
        <v>5.85</v>
      </c>
      <c r="L12" s="204">
        <v>5.85</v>
      </c>
      <c r="M12" s="204"/>
      <c r="N12" s="204" t="s">
        <v>59</v>
      </c>
      <c r="O12" s="207" t="s">
        <v>504</v>
      </c>
      <c r="P12" s="204" t="s">
        <v>59</v>
      </c>
      <c r="Q12" s="205">
        <f t="shared" si="1"/>
        <v>5.85</v>
      </c>
      <c r="R12" s="55" t="str">
        <f t="shared" si="2"/>
        <v>I A</v>
      </c>
      <c r="S12" s="44" t="s">
        <v>584</v>
      </c>
    </row>
    <row r="13" spans="1:19" s="206" customFormat="1" ht="19.5" customHeight="1">
      <c r="A13" s="40">
        <v>5</v>
      </c>
      <c r="B13" s="41">
        <v>66</v>
      </c>
      <c r="C13" s="42" t="s">
        <v>585</v>
      </c>
      <c r="D13" s="43" t="s">
        <v>586</v>
      </c>
      <c r="E13" s="48" t="s">
        <v>587</v>
      </c>
      <c r="F13" s="44" t="s">
        <v>583</v>
      </c>
      <c r="G13" s="44" t="s">
        <v>234</v>
      </c>
      <c r="H13" s="44" t="s">
        <v>588</v>
      </c>
      <c r="I13" s="56">
        <f t="shared" si="0"/>
        <v>942</v>
      </c>
      <c r="J13" s="204">
        <v>5.5</v>
      </c>
      <c r="K13" s="204">
        <v>5.79</v>
      </c>
      <c r="L13" s="204">
        <v>5.71</v>
      </c>
      <c r="M13" s="204"/>
      <c r="N13" s="204" t="s">
        <v>59</v>
      </c>
      <c r="O13" s="204" t="s">
        <v>59</v>
      </c>
      <c r="P13" s="204" t="s">
        <v>59</v>
      </c>
      <c r="Q13" s="205">
        <f t="shared" si="1"/>
        <v>5.79</v>
      </c>
      <c r="R13" s="55" t="str">
        <f t="shared" si="2"/>
        <v>I A</v>
      </c>
      <c r="S13" s="44" t="s">
        <v>589</v>
      </c>
    </row>
    <row r="14" spans="1:19" s="206" customFormat="1" ht="19.5" customHeight="1">
      <c r="A14" s="40">
        <v>6</v>
      </c>
      <c r="B14" s="41">
        <v>137</v>
      </c>
      <c r="C14" s="42" t="s">
        <v>590</v>
      </c>
      <c r="D14" s="43" t="s">
        <v>591</v>
      </c>
      <c r="E14" s="48" t="s">
        <v>592</v>
      </c>
      <c r="F14" s="44" t="s">
        <v>53</v>
      </c>
      <c r="G14" s="44" t="s">
        <v>593</v>
      </c>
      <c r="H14" s="44" t="s">
        <v>42</v>
      </c>
      <c r="I14" s="56">
        <f t="shared" si="0"/>
        <v>912</v>
      </c>
      <c r="J14" s="204">
        <v>5.59</v>
      </c>
      <c r="K14" s="204">
        <v>5.48</v>
      </c>
      <c r="L14" s="204">
        <v>5.57</v>
      </c>
      <c r="M14" s="204"/>
      <c r="N14" s="204" t="s">
        <v>59</v>
      </c>
      <c r="O14" s="204">
        <v>5.46</v>
      </c>
      <c r="P14" s="204">
        <v>5.65</v>
      </c>
      <c r="Q14" s="205">
        <f t="shared" si="1"/>
        <v>5.65</v>
      </c>
      <c r="R14" s="55" t="str">
        <f t="shared" si="2"/>
        <v>I A</v>
      </c>
      <c r="S14" s="44" t="s">
        <v>594</v>
      </c>
    </row>
    <row r="15" spans="1:19" s="206" customFormat="1" ht="19.5" customHeight="1">
      <c r="A15" s="40">
        <v>7</v>
      </c>
      <c r="B15" s="41">
        <v>142</v>
      </c>
      <c r="C15" s="42" t="s">
        <v>595</v>
      </c>
      <c r="D15" s="43" t="s">
        <v>596</v>
      </c>
      <c r="E15" s="48" t="s">
        <v>597</v>
      </c>
      <c r="F15" s="44" t="s">
        <v>53</v>
      </c>
      <c r="G15" s="44" t="s">
        <v>54</v>
      </c>
      <c r="H15" s="44"/>
      <c r="I15" s="56">
        <f t="shared" si="0"/>
        <v>910</v>
      </c>
      <c r="J15" s="204" t="s">
        <v>59</v>
      </c>
      <c r="K15" s="204">
        <v>5.63</v>
      </c>
      <c r="L15" s="204" t="s">
        <v>59</v>
      </c>
      <c r="M15" s="204"/>
      <c r="N15" s="204" t="s">
        <v>59</v>
      </c>
      <c r="O15" s="204">
        <v>5.17</v>
      </c>
      <c r="P15" s="204">
        <v>5.64</v>
      </c>
      <c r="Q15" s="205">
        <f t="shared" si="1"/>
        <v>5.64</v>
      </c>
      <c r="R15" s="55" t="str">
        <f t="shared" si="2"/>
        <v>I A</v>
      </c>
      <c r="S15" s="44" t="s">
        <v>225</v>
      </c>
    </row>
    <row r="16" spans="1:19" s="206" customFormat="1" ht="19.5" customHeight="1">
      <c r="A16" s="40">
        <v>8</v>
      </c>
      <c r="B16" s="41">
        <v>145</v>
      </c>
      <c r="C16" s="42" t="s">
        <v>598</v>
      </c>
      <c r="D16" s="43" t="s">
        <v>599</v>
      </c>
      <c r="E16" s="48" t="s">
        <v>600</v>
      </c>
      <c r="F16" s="44" t="s">
        <v>53</v>
      </c>
      <c r="G16" s="44" t="s">
        <v>54</v>
      </c>
      <c r="H16" s="44"/>
      <c r="I16" s="56">
        <f t="shared" si="0"/>
        <v>853</v>
      </c>
      <c r="J16" s="204">
        <v>5.37</v>
      </c>
      <c r="K16" s="204">
        <v>4.87</v>
      </c>
      <c r="L16" s="204">
        <v>5</v>
      </c>
      <c r="M16" s="204"/>
      <c r="N16" s="204">
        <v>4.83</v>
      </c>
      <c r="O16" s="204">
        <v>4.38</v>
      </c>
      <c r="P16" s="204" t="s">
        <v>59</v>
      </c>
      <c r="Q16" s="205">
        <f t="shared" si="1"/>
        <v>5.37</v>
      </c>
      <c r="R16" s="55" t="str">
        <f t="shared" si="2"/>
        <v>II A</v>
      </c>
      <c r="S16" s="44" t="s">
        <v>601</v>
      </c>
    </row>
    <row r="17" spans="1:19" s="206" customFormat="1" ht="19.5" customHeight="1">
      <c r="A17" s="40">
        <v>9</v>
      </c>
      <c r="B17" s="41">
        <v>141</v>
      </c>
      <c r="C17" s="42" t="s">
        <v>602</v>
      </c>
      <c r="D17" s="43" t="s">
        <v>603</v>
      </c>
      <c r="E17" s="48" t="s">
        <v>604</v>
      </c>
      <c r="F17" s="44" t="s">
        <v>53</v>
      </c>
      <c r="G17" s="44" t="s">
        <v>54</v>
      </c>
      <c r="H17" s="44" t="s">
        <v>198</v>
      </c>
      <c r="I17" s="56">
        <f t="shared" si="0"/>
        <v>836</v>
      </c>
      <c r="J17" s="204">
        <v>4.96</v>
      </c>
      <c r="K17" s="204">
        <v>5.29</v>
      </c>
      <c r="L17" s="204">
        <v>5.17</v>
      </c>
      <c r="M17" s="204"/>
      <c r="N17" s="204"/>
      <c r="O17" s="204"/>
      <c r="P17" s="204"/>
      <c r="Q17" s="205">
        <f t="shared" si="1"/>
        <v>5.29</v>
      </c>
      <c r="R17" s="55" t="str">
        <f t="shared" si="2"/>
        <v>II A</v>
      </c>
      <c r="S17" s="44" t="s">
        <v>225</v>
      </c>
    </row>
    <row r="18" spans="1:19" s="206" customFormat="1" ht="19.5" customHeight="1">
      <c r="A18" s="40">
        <v>10</v>
      </c>
      <c r="B18" s="41">
        <v>135</v>
      </c>
      <c r="C18" s="42" t="s">
        <v>244</v>
      </c>
      <c r="D18" s="43" t="s">
        <v>245</v>
      </c>
      <c r="E18" s="48" t="s">
        <v>246</v>
      </c>
      <c r="F18" s="44" t="s">
        <v>53</v>
      </c>
      <c r="G18" s="44" t="s">
        <v>54</v>
      </c>
      <c r="H18" s="44" t="s">
        <v>26</v>
      </c>
      <c r="I18" s="56">
        <f t="shared" si="0"/>
        <v>836</v>
      </c>
      <c r="J18" s="208">
        <v>5.29</v>
      </c>
      <c r="K18" s="204">
        <v>4.5</v>
      </c>
      <c r="L18" s="204" t="s">
        <v>504</v>
      </c>
      <c r="M18" s="204"/>
      <c r="N18" s="204"/>
      <c r="O18" s="204"/>
      <c r="P18" s="204"/>
      <c r="Q18" s="205">
        <f t="shared" si="1"/>
        <v>5.29</v>
      </c>
      <c r="R18" s="55" t="str">
        <f t="shared" si="2"/>
        <v>II A</v>
      </c>
      <c r="S18" s="44" t="s">
        <v>86</v>
      </c>
    </row>
    <row r="19" spans="1:19" s="206" customFormat="1" ht="19.5" customHeight="1">
      <c r="A19" s="40">
        <v>11</v>
      </c>
      <c r="B19" s="41">
        <v>114</v>
      </c>
      <c r="C19" s="42" t="s">
        <v>122</v>
      </c>
      <c r="D19" s="43" t="s">
        <v>123</v>
      </c>
      <c r="E19" s="48" t="s">
        <v>124</v>
      </c>
      <c r="F19" s="44" t="s">
        <v>30</v>
      </c>
      <c r="G19" s="44"/>
      <c r="H19" s="44" t="s">
        <v>31</v>
      </c>
      <c r="I19" s="56">
        <f t="shared" si="0"/>
        <v>810</v>
      </c>
      <c r="J19" s="204" t="s">
        <v>59</v>
      </c>
      <c r="K19" s="204" t="s">
        <v>59</v>
      </c>
      <c r="L19" s="204">
        <v>5.17</v>
      </c>
      <c r="M19" s="204"/>
      <c r="N19" s="204"/>
      <c r="O19" s="204"/>
      <c r="P19" s="204"/>
      <c r="Q19" s="205">
        <f t="shared" si="1"/>
        <v>5.17</v>
      </c>
      <c r="R19" s="55" t="str">
        <f t="shared" si="2"/>
        <v>II A</v>
      </c>
      <c r="S19" s="44" t="s">
        <v>125</v>
      </c>
    </row>
    <row r="20" spans="1:19" s="206" customFormat="1" ht="19.5" customHeight="1">
      <c r="A20" s="40">
        <v>12</v>
      </c>
      <c r="B20" s="41">
        <v>119</v>
      </c>
      <c r="C20" s="42" t="s">
        <v>605</v>
      </c>
      <c r="D20" s="43" t="s">
        <v>606</v>
      </c>
      <c r="E20" s="48" t="s">
        <v>607</v>
      </c>
      <c r="F20" s="44" t="s">
        <v>280</v>
      </c>
      <c r="G20" s="44" t="s">
        <v>281</v>
      </c>
      <c r="H20" s="44" t="s">
        <v>608</v>
      </c>
      <c r="I20" s="56">
        <f t="shared" si="0"/>
        <v>789</v>
      </c>
      <c r="J20" s="204">
        <v>4.86</v>
      </c>
      <c r="K20" s="204">
        <v>5.07</v>
      </c>
      <c r="L20" s="204">
        <v>4.87</v>
      </c>
      <c r="M20" s="204"/>
      <c r="N20" s="204"/>
      <c r="O20" s="204"/>
      <c r="P20" s="204"/>
      <c r="Q20" s="205">
        <f t="shared" si="1"/>
        <v>5.07</v>
      </c>
      <c r="R20" s="55" t="str">
        <f t="shared" si="2"/>
        <v>III A</v>
      </c>
      <c r="S20" s="44" t="s">
        <v>609</v>
      </c>
    </row>
    <row r="21" spans="1:19" s="206" customFormat="1" ht="19.5" customHeight="1">
      <c r="A21" s="40">
        <v>13</v>
      </c>
      <c r="B21" s="41">
        <v>147</v>
      </c>
      <c r="C21" s="42" t="s">
        <v>75</v>
      </c>
      <c r="D21" s="43" t="s">
        <v>610</v>
      </c>
      <c r="E21" s="48" t="s">
        <v>611</v>
      </c>
      <c r="F21" s="44" t="s">
        <v>23</v>
      </c>
      <c r="G21" s="44" t="s">
        <v>24</v>
      </c>
      <c r="H21" s="44" t="s">
        <v>214</v>
      </c>
      <c r="I21" s="56"/>
      <c r="J21" s="204" t="s">
        <v>59</v>
      </c>
      <c r="K21" s="204">
        <v>4.98</v>
      </c>
      <c r="L21" s="204" t="s">
        <v>59</v>
      </c>
      <c r="M21" s="204"/>
      <c r="N21" s="204"/>
      <c r="O21" s="204"/>
      <c r="P21" s="204"/>
      <c r="Q21" s="205">
        <f t="shared" si="1"/>
        <v>4.98</v>
      </c>
      <c r="R21" s="55" t="str">
        <f t="shared" si="2"/>
        <v>III A</v>
      </c>
      <c r="S21" s="44" t="s">
        <v>25</v>
      </c>
    </row>
    <row r="22" spans="1:19" s="206" customFormat="1" ht="19.5" customHeight="1">
      <c r="A22" s="40">
        <v>14</v>
      </c>
      <c r="B22" s="41">
        <v>144</v>
      </c>
      <c r="C22" s="42" t="s">
        <v>612</v>
      </c>
      <c r="D22" s="43" t="s">
        <v>613</v>
      </c>
      <c r="E22" s="48" t="s">
        <v>614</v>
      </c>
      <c r="F22" s="44" t="s">
        <v>53</v>
      </c>
      <c r="G22" s="44" t="s">
        <v>54</v>
      </c>
      <c r="H22" s="44" t="s">
        <v>198</v>
      </c>
      <c r="I22" s="56"/>
      <c r="J22" s="204">
        <v>4.62</v>
      </c>
      <c r="K22" s="204">
        <v>4.27</v>
      </c>
      <c r="L22" s="204" t="s">
        <v>59</v>
      </c>
      <c r="M22" s="204"/>
      <c r="N22" s="204"/>
      <c r="O22" s="204"/>
      <c r="P22" s="204"/>
      <c r="Q22" s="205">
        <f t="shared" si="1"/>
        <v>4.62</v>
      </c>
      <c r="R22" s="55" t="str">
        <f t="shared" si="2"/>
        <v>III A</v>
      </c>
      <c r="S22" s="44" t="s">
        <v>615</v>
      </c>
    </row>
    <row r="23" spans="1:19" s="206" customFormat="1" ht="19.5" customHeight="1">
      <c r="A23" s="40">
        <v>15</v>
      </c>
      <c r="B23" s="41">
        <v>124</v>
      </c>
      <c r="C23" s="42" t="s">
        <v>529</v>
      </c>
      <c r="D23" s="43" t="s">
        <v>616</v>
      </c>
      <c r="E23" s="48" t="s">
        <v>617</v>
      </c>
      <c r="F23" s="44" t="s">
        <v>331</v>
      </c>
      <c r="G23" s="44" t="s">
        <v>332</v>
      </c>
      <c r="H23" s="44" t="s">
        <v>352</v>
      </c>
      <c r="I23" s="56"/>
      <c r="J23" s="204">
        <v>4.44</v>
      </c>
      <c r="K23" s="204">
        <v>4.6</v>
      </c>
      <c r="L23" s="204">
        <v>4.48</v>
      </c>
      <c r="M23" s="204"/>
      <c r="N23" s="204"/>
      <c r="O23" s="204"/>
      <c r="P23" s="204"/>
      <c r="Q23" s="205">
        <f t="shared" si="1"/>
        <v>4.6</v>
      </c>
      <c r="R23" s="55" t="str">
        <f t="shared" si="2"/>
        <v>III A</v>
      </c>
      <c r="S23" s="44" t="s">
        <v>618</v>
      </c>
    </row>
    <row r="24" spans="1:19" s="206" customFormat="1" ht="19.5" customHeight="1">
      <c r="A24" s="40">
        <v>16</v>
      </c>
      <c r="B24" s="41">
        <v>148</v>
      </c>
      <c r="C24" s="42" t="s">
        <v>619</v>
      </c>
      <c r="D24" s="43" t="s">
        <v>620</v>
      </c>
      <c r="E24" s="48" t="s">
        <v>621</v>
      </c>
      <c r="F24" s="44" t="s">
        <v>23</v>
      </c>
      <c r="G24" s="44" t="s">
        <v>24</v>
      </c>
      <c r="H24" s="44" t="s">
        <v>214</v>
      </c>
      <c r="I24" s="56"/>
      <c r="J24" s="204" t="s">
        <v>59</v>
      </c>
      <c r="K24" s="204">
        <v>4.47</v>
      </c>
      <c r="L24" s="204">
        <v>4.56</v>
      </c>
      <c r="M24" s="204"/>
      <c r="N24" s="204"/>
      <c r="O24" s="204"/>
      <c r="P24" s="204"/>
      <c r="Q24" s="205">
        <f t="shared" si="1"/>
        <v>4.56</v>
      </c>
      <c r="R24" s="55">
        <f t="shared" si="2"/>
      </c>
      <c r="S24" s="44" t="s">
        <v>25</v>
      </c>
    </row>
    <row r="25" spans="1:19" s="206" customFormat="1" ht="19.5" customHeight="1">
      <c r="A25" s="40">
        <v>17</v>
      </c>
      <c r="B25" s="41">
        <v>125</v>
      </c>
      <c r="C25" s="42" t="s">
        <v>622</v>
      </c>
      <c r="D25" s="43" t="s">
        <v>623</v>
      </c>
      <c r="E25" s="48" t="s">
        <v>624</v>
      </c>
      <c r="F25" s="44" t="s">
        <v>331</v>
      </c>
      <c r="G25" s="44" t="s">
        <v>332</v>
      </c>
      <c r="H25" s="44" t="s">
        <v>436</v>
      </c>
      <c r="I25" s="56"/>
      <c r="J25" s="204">
        <v>4.22</v>
      </c>
      <c r="K25" s="204">
        <v>4.13</v>
      </c>
      <c r="L25" s="204" t="s">
        <v>504</v>
      </c>
      <c r="M25" s="204"/>
      <c r="N25" s="204"/>
      <c r="O25" s="204"/>
      <c r="P25" s="204"/>
      <c r="Q25" s="205">
        <f t="shared" si="1"/>
        <v>4.22</v>
      </c>
      <c r="R25" s="55">
        <f t="shared" si="2"/>
      </c>
      <c r="S25" s="44" t="s">
        <v>618</v>
      </c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4"/>
  </sheetPr>
  <dimension ref="A1:V22"/>
  <sheetViews>
    <sheetView zoomScalePageLayoutView="0" workbookViewId="0" topLeftCell="A1">
      <selection activeCell="K24" sqref="K24"/>
    </sheetView>
  </sheetViews>
  <sheetFormatPr defaultColWidth="12.140625" defaultRowHeight="12.75"/>
  <cols>
    <col min="1" max="1" width="4.28125" style="8" customWidth="1"/>
    <col min="2" max="2" width="3.28125" style="7" hidden="1" customWidth="1"/>
    <col min="3" max="3" width="10.421875" style="49" customWidth="1"/>
    <col min="4" max="4" width="13.00390625" style="49" customWidth="1"/>
    <col min="5" max="5" width="8.8515625" style="11" customWidth="1"/>
    <col min="6" max="6" width="10.7109375" style="52" customWidth="1"/>
    <col min="7" max="7" width="6.28125" style="52" customWidth="1"/>
    <col min="8" max="8" width="13.28125" style="169" customWidth="1"/>
    <col min="9" max="9" width="5.57421875" style="4" customWidth="1"/>
    <col min="10" max="12" width="5.7109375" style="5" customWidth="1"/>
    <col min="13" max="13" width="3.7109375" style="5" hidden="1" customWidth="1"/>
    <col min="14" max="16" width="5.7109375" style="5" customWidth="1"/>
    <col min="17" max="17" width="6.140625" style="6" customWidth="1"/>
    <col min="18" max="18" width="4.7109375" style="6" customWidth="1"/>
    <col min="19" max="19" width="21.28125" style="5" customWidth="1"/>
    <col min="20" max="16384" width="12.140625" style="8" customWidth="1"/>
  </cols>
  <sheetData>
    <row r="1" spans="1:21" ht="18.75">
      <c r="A1" s="53" t="s">
        <v>19</v>
      </c>
      <c r="B1" s="187"/>
      <c r="C1" s="2"/>
      <c r="D1" s="2"/>
      <c r="E1" s="2"/>
      <c r="F1" s="3"/>
      <c r="G1" s="3"/>
      <c r="H1" s="150"/>
      <c r="P1" s="6"/>
      <c r="S1" s="6"/>
      <c r="T1" s="7"/>
      <c r="U1" s="7"/>
    </row>
    <row r="2" spans="1:21" ht="18.75">
      <c r="A2" s="54" t="s">
        <v>18</v>
      </c>
      <c r="B2" s="189"/>
      <c r="C2" s="2"/>
      <c r="D2" s="2"/>
      <c r="E2" s="2"/>
      <c r="F2" s="3"/>
      <c r="G2" s="3"/>
      <c r="H2" s="150"/>
      <c r="P2" s="6"/>
      <c r="S2" s="6"/>
      <c r="T2" s="7"/>
      <c r="U2" s="7"/>
    </row>
    <row r="3" spans="2:19" s="10" customFormat="1" ht="9" customHeight="1">
      <c r="B3" s="11"/>
      <c r="C3" s="11"/>
      <c r="D3" s="11"/>
      <c r="E3" s="11"/>
      <c r="F3" s="12"/>
      <c r="G3" s="12"/>
      <c r="H3" s="152"/>
      <c r="I3" s="13"/>
      <c r="J3" s="14"/>
      <c r="K3" s="14"/>
      <c r="L3" s="14"/>
      <c r="M3" s="14"/>
      <c r="N3" s="14"/>
      <c r="O3" s="14"/>
      <c r="P3" s="14"/>
      <c r="Q3" s="15"/>
      <c r="R3" s="15"/>
      <c r="S3" s="5"/>
    </row>
    <row r="4" spans="1:19" s="10" customFormat="1" ht="16.5">
      <c r="A4" s="16" t="s">
        <v>902</v>
      </c>
      <c r="B4" s="191"/>
      <c r="C4" s="11"/>
      <c r="D4" s="11"/>
      <c r="E4" s="11"/>
      <c r="F4" s="12"/>
      <c r="G4" s="12"/>
      <c r="H4" s="152"/>
      <c r="I4" s="13"/>
      <c r="J4" s="14"/>
      <c r="K4" s="14"/>
      <c r="L4" s="14"/>
      <c r="M4" s="14"/>
      <c r="N4" s="14"/>
      <c r="O4" s="14"/>
      <c r="P4" s="14"/>
      <c r="Q4" s="15"/>
      <c r="R4" s="15"/>
      <c r="S4" s="5"/>
    </row>
    <row r="5" spans="1:19" s="25" customFormat="1" ht="3.75" customHeight="1">
      <c r="A5" s="18"/>
      <c r="B5" s="18"/>
      <c r="C5" s="18"/>
      <c r="D5" s="18"/>
      <c r="E5" s="18"/>
      <c r="F5" s="19"/>
      <c r="G5" s="19"/>
      <c r="H5" s="71"/>
      <c r="I5" s="20"/>
      <c r="J5" s="21"/>
      <c r="K5" s="21"/>
      <c r="L5" s="21"/>
      <c r="M5" s="21"/>
      <c r="N5" s="21"/>
      <c r="O5" s="22"/>
      <c r="P5" s="23"/>
      <c r="Q5" s="24"/>
      <c r="R5" s="24"/>
      <c r="S5" s="24"/>
    </row>
    <row r="6" spans="2:19" s="10" customFormat="1" ht="12.75" customHeight="1">
      <c r="B6" s="11"/>
      <c r="C6" s="11"/>
      <c r="D6" s="11"/>
      <c r="E6" s="11"/>
      <c r="F6" s="12"/>
      <c r="G6" s="12"/>
      <c r="H6" s="152"/>
      <c r="I6" s="13"/>
      <c r="J6" s="28"/>
      <c r="K6" s="29"/>
      <c r="L6" s="30" t="s">
        <v>1</v>
      </c>
      <c r="M6" s="30"/>
      <c r="N6" s="29"/>
      <c r="O6" s="29"/>
      <c r="P6" s="31"/>
      <c r="Q6" s="15"/>
      <c r="R6" s="15"/>
      <c r="S6" s="5"/>
    </row>
    <row r="7" spans="1:22" s="206" customFormat="1" ht="17.25" customHeight="1">
      <c r="A7" s="261" t="s">
        <v>63</v>
      </c>
      <c r="B7" s="262" t="s">
        <v>2</v>
      </c>
      <c r="C7" s="263" t="s">
        <v>3</v>
      </c>
      <c r="D7" s="245" t="s">
        <v>4</v>
      </c>
      <c r="E7" s="264" t="s">
        <v>5</v>
      </c>
      <c r="F7" s="265" t="s">
        <v>6</v>
      </c>
      <c r="G7" s="265" t="s">
        <v>7</v>
      </c>
      <c r="H7" s="266" t="s">
        <v>8</v>
      </c>
      <c r="I7" s="267" t="s">
        <v>9</v>
      </c>
      <c r="J7" s="91" t="s">
        <v>10</v>
      </c>
      <c r="K7" s="91" t="s">
        <v>11</v>
      </c>
      <c r="L7" s="91" t="s">
        <v>12</v>
      </c>
      <c r="M7" s="91" t="s">
        <v>179</v>
      </c>
      <c r="N7" s="91" t="s">
        <v>13</v>
      </c>
      <c r="O7" s="91" t="s">
        <v>14</v>
      </c>
      <c r="P7" s="91" t="s">
        <v>15</v>
      </c>
      <c r="Q7" s="91" t="s">
        <v>16</v>
      </c>
      <c r="R7" s="35" t="s">
        <v>60</v>
      </c>
      <c r="S7" s="268" t="s">
        <v>17</v>
      </c>
      <c r="T7" s="130"/>
      <c r="U7" s="130"/>
      <c r="V7" s="130"/>
    </row>
    <row r="8" spans="1:22" s="130" customFormat="1" ht="15">
      <c r="A8" s="269">
        <v>1</v>
      </c>
      <c r="B8" s="270">
        <v>47</v>
      </c>
      <c r="C8" s="271" t="s">
        <v>33</v>
      </c>
      <c r="D8" s="272" t="s">
        <v>903</v>
      </c>
      <c r="E8" s="273" t="s">
        <v>52</v>
      </c>
      <c r="F8" s="274" t="s">
        <v>30</v>
      </c>
      <c r="G8" s="274" t="s">
        <v>36</v>
      </c>
      <c r="H8" s="275" t="s">
        <v>56</v>
      </c>
      <c r="I8" s="37">
        <f aca="true" t="shared" si="0" ref="I8:I15">IF(ISBLANK(Q8),"",TRUNC(1.82116*(Q8+50)^2)-5000)</f>
        <v>1092</v>
      </c>
      <c r="J8" s="276">
        <v>4.92</v>
      </c>
      <c r="K8" s="276">
        <v>7.46</v>
      </c>
      <c r="L8" s="276" t="s">
        <v>504</v>
      </c>
      <c r="M8" s="276"/>
      <c r="N8" s="276">
        <v>7.84</v>
      </c>
      <c r="O8" s="276" t="s">
        <v>504</v>
      </c>
      <c r="P8" s="276" t="s">
        <v>59</v>
      </c>
      <c r="Q8" s="277">
        <f aca="true" t="shared" si="1" ref="Q8:Q15">MAX(J8:L8,N8:P8)</f>
        <v>7.84</v>
      </c>
      <c r="R8" s="278" t="str">
        <f aca="true" t="shared" si="2" ref="R8:R15">IF(ISBLANK(Q8),"",IF(Q8&lt;5.6,"",IF(Q8&gt;=8.05,"TSM",IF(Q8&gt;=7.65,"SM",IF(Q8&gt;=7.2,"KSM",IF(Q8&gt;=6.7,"I A",IF(Q8&gt;=6.2,"II A",IF(Q8&gt;=5.6,"III A"))))))))</f>
        <v>SM</v>
      </c>
      <c r="S8" s="275" t="s">
        <v>48</v>
      </c>
      <c r="T8" s="206"/>
      <c r="U8" s="206"/>
      <c r="V8" s="206"/>
    </row>
    <row r="9" spans="1:19" s="206" customFormat="1" ht="17.25" customHeight="1">
      <c r="A9" s="40">
        <v>2</v>
      </c>
      <c r="B9" s="41">
        <v>131</v>
      </c>
      <c r="C9" s="42" t="s">
        <v>834</v>
      </c>
      <c r="D9" s="43" t="s">
        <v>904</v>
      </c>
      <c r="E9" s="131" t="s">
        <v>905</v>
      </c>
      <c r="F9" s="44" t="s">
        <v>357</v>
      </c>
      <c r="G9" s="44" t="s">
        <v>187</v>
      </c>
      <c r="H9" s="46" t="s">
        <v>56</v>
      </c>
      <c r="I9" s="267">
        <f t="shared" si="0"/>
        <v>1021</v>
      </c>
      <c r="J9" s="45">
        <v>7.5</v>
      </c>
      <c r="K9" s="45" t="s">
        <v>504</v>
      </c>
      <c r="L9" s="45" t="s">
        <v>59</v>
      </c>
      <c r="M9" s="45"/>
      <c r="N9" s="45" t="s">
        <v>59</v>
      </c>
      <c r="O9" s="45" t="s">
        <v>59</v>
      </c>
      <c r="P9" s="45" t="s">
        <v>59</v>
      </c>
      <c r="Q9" s="57">
        <f t="shared" si="1"/>
        <v>7.5</v>
      </c>
      <c r="R9" s="55" t="str">
        <f t="shared" si="2"/>
        <v>KSM</v>
      </c>
      <c r="S9" s="46" t="s">
        <v>887</v>
      </c>
    </row>
    <row r="10" spans="1:19" s="206" customFormat="1" ht="17.25" customHeight="1">
      <c r="A10" s="40">
        <v>3</v>
      </c>
      <c r="B10" s="41">
        <v>63</v>
      </c>
      <c r="C10" s="42" t="s">
        <v>380</v>
      </c>
      <c r="D10" s="43" t="s">
        <v>906</v>
      </c>
      <c r="E10" s="131" t="s">
        <v>907</v>
      </c>
      <c r="F10" s="44" t="s">
        <v>890</v>
      </c>
      <c r="G10" s="44" t="s">
        <v>234</v>
      </c>
      <c r="H10" s="46" t="s">
        <v>49</v>
      </c>
      <c r="I10" s="267">
        <f t="shared" si="0"/>
        <v>998</v>
      </c>
      <c r="J10" s="45">
        <v>7.39</v>
      </c>
      <c r="K10" s="45">
        <v>7.34</v>
      </c>
      <c r="L10" s="45" t="s">
        <v>59</v>
      </c>
      <c r="M10" s="45"/>
      <c r="N10" s="45" t="s">
        <v>59</v>
      </c>
      <c r="O10" s="45" t="s">
        <v>59</v>
      </c>
      <c r="P10" s="45" t="s">
        <v>59</v>
      </c>
      <c r="Q10" s="57">
        <f t="shared" si="1"/>
        <v>7.39</v>
      </c>
      <c r="R10" s="55" t="str">
        <f t="shared" si="2"/>
        <v>KSM</v>
      </c>
      <c r="S10" s="46" t="s">
        <v>908</v>
      </c>
    </row>
    <row r="11" spans="1:19" s="206" customFormat="1" ht="17.25" customHeight="1">
      <c r="A11" s="40">
        <v>4</v>
      </c>
      <c r="B11" s="41">
        <v>136</v>
      </c>
      <c r="C11" s="42" t="s">
        <v>33</v>
      </c>
      <c r="D11" s="43" t="s">
        <v>909</v>
      </c>
      <c r="E11" s="131" t="s">
        <v>910</v>
      </c>
      <c r="F11" s="44" t="s">
        <v>911</v>
      </c>
      <c r="G11" s="44" t="s">
        <v>54</v>
      </c>
      <c r="H11" s="46" t="s">
        <v>690</v>
      </c>
      <c r="I11" s="267">
        <f t="shared" si="0"/>
        <v>983</v>
      </c>
      <c r="J11" s="45" t="s">
        <v>59</v>
      </c>
      <c r="K11" s="45">
        <v>7.06</v>
      </c>
      <c r="L11" s="45">
        <v>6.97</v>
      </c>
      <c r="M11" s="45"/>
      <c r="N11" s="45">
        <v>6.92</v>
      </c>
      <c r="O11" s="45">
        <v>7.25</v>
      </c>
      <c r="P11" s="45">
        <v>7.32</v>
      </c>
      <c r="Q11" s="57">
        <f t="shared" si="1"/>
        <v>7.32</v>
      </c>
      <c r="R11" s="55" t="str">
        <f t="shared" si="2"/>
        <v>KSM</v>
      </c>
      <c r="S11" s="46" t="s">
        <v>912</v>
      </c>
    </row>
    <row r="12" spans="1:19" s="206" customFormat="1" ht="17.25" customHeight="1">
      <c r="A12" s="40">
        <v>5</v>
      </c>
      <c r="B12" s="41">
        <v>102</v>
      </c>
      <c r="C12" s="42" t="s">
        <v>633</v>
      </c>
      <c r="D12" s="43" t="s">
        <v>913</v>
      </c>
      <c r="E12" s="131" t="s">
        <v>914</v>
      </c>
      <c r="F12" s="44" t="s">
        <v>78</v>
      </c>
      <c r="G12" s="44" t="s">
        <v>79</v>
      </c>
      <c r="H12" s="46" t="s">
        <v>756</v>
      </c>
      <c r="I12" s="267">
        <f t="shared" si="0"/>
        <v>869</v>
      </c>
      <c r="J12" s="45">
        <v>6.52</v>
      </c>
      <c r="K12" s="45">
        <v>6.38</v>
      </c>
      <c r="L12" s="45" t="s">
        <v>59</v>
      </c>
      <c r="M12" s="45"/>
      <c r="N12" s="45">
        <v>6.77</v>
      </c>
      <c r="O12" s="45">
        <v>4.34</v>
      </c>
      <c r="P12" s="45">
        <v>6.5</v>
      </c>
      <c r="Q12" s="57">
        <f t="shared" si="1"/>
        <v>6.77</v>
      </c>
      <c r="R12" s="55" t="str">
        <f t="shared" si="2"/>
        <v>I A</v>
      </c>
      <c r="S12" s="46" t="s">
        <v>939</v>
      </c>
    </row>
    <row r="13" spans="1:19" s="206" customFormat="1" ht="17.25" customHeight="1">
      <c r="A13" s="40">
        <v>6</v>
      </c>
      <c r="B13" s="41">
        <v>139</v>
      </c>
      <c r="C13" s="42" t="s">
        <v>148</v>
      </c>
      <c r="D13" s="43" t="s">
        <v>915</v>
      </c>
      <c r="E13" s="131" t="s">
        <v>916</v>
      </c>
      <c r="F13" s="44" t="s">
        <v>318</v>
      </c>
      <c r="G13" s="44" t="s">
        <v>54</v>
      </c>
      <c r="H13" s="46"/>
      <c r="I13" s="267">
        <f t="shared" si="0"/>
        <v>821</v>
      </c>
      <c r="J13" s="45">
        <v>6.54</v>
      </c>
      <c r="K13" s="45">
        <v>6.4</v>
      </c>
      <c r="L13" s="45">
        <v>6.4</v>
      </c>
      <c r="M13" s="45"/>
      <c r="N13" s="45">
        <v>6.46</v>
      </c>
      <c r="O13" s="45" t="s">
        <v>59</v>
      </c>
      <c r="P13" s="45">
        <v>6.46</v>
      </c>
      <c r="Q13" s="57">
        <f t="shared" si="1"/>
        <v>6.54</v>
      </c>
      <c r="R13" s="55" t="str">
        <f t="shared" si="2"/>
        <v>II A</v>
      </c>
      <c r="S13" s="46" t="s">
        <v>917</v>
      </c>
    </row>
    <row r="14" spans="1:19" s="206" customFormat="1" ht="17.25" customHeight="1">
      <c r="A14" s="40">
        <v>7</v>
      </c>
      <c r="B14" s="41">
        <v>138</v>
      </c>
      <c r="C14" s="42" t="s">
        <v>303</v>
      </c>
      <c r="D14" s="43" t="s">
        <v>918</v>
      </c>
      <c r="E14" s="131" t="s">
        <v>919</v>
      </c>
      <c r="F14" s="44" t="s">
        <v>801</v>
      </c>
      <c r="G14" s="44" t="s">
        <v>176</v>
      </c>
      <c r="H14" s="46"/>
      <c r="I14" s="267">
        <f t="shared" si="0"/>
        <v>815</v>
      </c>
      <c r="J14" s="45">
        <v>6.36</v>
      </c>
      <c r="K14" s="45">
        <v>6.51</v>
      </c>
      <c r="L14" s="45" t="s">
        <v>59</v>
      </c>
      <c r="M14" s="45"/>
      <c r="N14" s="45">
        <v>6.34</v>
      </c>
      <c r="O14" s="45" t="s">
        <v>59</v>
      </c>
      <c r="P14" s="45" t="s">
        <v>59</v>
      </c>
      <c r="Q14" s="57">
        <f t="shared" si="1"/>
        <v>6.51</v>
      </c>
      <c r="R14" s="55" t="str">
        <f t="shared" si="2"/>
        <v>II A</v>
      </c>
      <c r="S14" s="46" t="s">
        <v>920</v>
      </c>
    </row>
    <row r="15" spans="1:19" s="206" customFormat="1" ht="17.25" customHeight="1">
      <c r="A15" s="40">
        <v>8</v>
      </c>
      <c r="B15" s="41">
        <v>104</v>
      </c>
      <c r="C15" s="42" t="s">
        <v>33</v>
      </c>
      <c r="D15" s="43" t="s">
        <v>921</v>
      </c>
      <c r="E15" s="131" t="s">
        <v>922</v>
      </c>
      <c r="F15" s="44" t="s">
        <v>78</v>
      </c>
      <c r="G15" s="44" t="s">
        <v>79</v>
      </c>
      <c r="H15" s="46" t="s">
        <v>756</v>
      </c>
      <c r="I15" s="267">
        <f t="shared" si="0"/>
        <v>809</v>
      </c>
      <c r="J15" s="45">
        <v>6.48</v>
      </c>
      <c r="K15" s="45" t="s">
        <v>59</v>
      </c>
      <c r="L15" s="45">
        <v>6.31</v>
      </c>
      <c r="M15" s="45"/>
      <c r="N15" s="45">
        <v>6.25</v>
      </c>
      <c r="O15" s="45" t="s">
        <v>59</v>
      </c>
      <c r="P15" s="45" t="s">
        <v>59</v>
      </c>
      <c r="Q15" s="57">
        <f t="shared" si="1"/>
        <v>6.48</v>
      </c>
      <c r="R15" s="55" t="str">
        <f t="shared" si="2"/>
        <v>II A</v>
      </c>
      <c r="S15" s="46" t="s">
        <v>939</v>
      </c>
    </row>
    <row r="16" spans="1:19" s="206" customFormat="1" ht="17.25" customHeight="1">
      <c r="A16" s="40">
        <v>9</v>
      </c>
      <c r="B16" s="41">
        <v>37</v>
      </c>
      <c r="C16" s="42" t="s">
        <v>492</v>
      </c>
      <c r="D16" s="43" t="s">
        <v>923</v>
      </c>
      <c r="E16" s="131" t="s">
        <v>924</v>
      </c>
      <c r="F16" s="44" t="s">
        <v>441</v>
      </c>
      <c r="G16" s="44" t="s">
        <v>442</v>
      </c>
      <c r="H16" s="46" t="s">
        <v>779</v>
      </c>
      <c r="I16" s="267">
        <f>IF(ISBLANK(Q16),"",TRUNC(1.82116*(Q16+50)^2)-5000)</f>
        <v>797</v>
      </c>
      <c r="J16" s="45">
        <v>6.42</v>
      </c>
      <c r="K16" s="45">
        <v>5.93</v>
      </c>
      <c r="L16" s="45">
        <v>4.14</v>
      </c>
      <c r="M16" s="45"/>
      <c r="N16" s="45"/>
      <c r="O16" s="45"/>
      <c r="P16" s="45"/>
      <c r="Q16" s="57">
        <f aca="true" t="shared" si="3" ref="Q16:Q21">MAX(J16:L16,N16:P16)</f>
        <v>6.42</v>
      </c>
      <c r="R16" s="55" t="str">
        <f aca="true" t="shared" si="4" ref="R16:R21">IF(ISBLANK(Q16),"",IF(Q16&lt;5.6,"",IF(Q16&gt;=8.05,"TSM",IF(Q16&gt;=7.65,"SM",IF(Q16&gt;=7.2,"KSM",IF(Q16&gt;=6.7,"I A",IF(Q16&gt;=6.2,"II A",IF(Q16&gt;=5.6,"III A"))))))))</f>
        <v>II A</v>
      </c>
      <c r="S16" s="46" t="s">
        <v>780</v>
      </c>
    </row>
    <row r="17" spans="1:19" s="206" customFormat="1" ht="17.25" customHeight="1">
      <c r="A17" s="40">
        <v>10</v>
      </c>
      <c r="B17" s="41">
        <v>134</v>
      </c>
      <c r="C17" s="42" t="s">
        <v>480</v>
      </c>
      <c r="D17" s="43" t="s">
        <v>925</v>
      </c>
      <c r="E17" s="131" t="s">
        <v>926</v>
      </c>
      <c r="F17" s="44" t="s">
        <v>478</v>
      </c>
      <c r="G17" s="44" t="s">
        <v>187</v>
      </c>
      <c r="H17" s="46" t="s">
        <v>102</v>
      </c>
      <c r="I17" s="267">
        <f>IF(ISBLANK(Q17),"",TRUNC(1.82116*(Q17+50)^2)-5000)</f>
        <v>790</v>
      </c>
      <c r="J17" s="45">
        <v>6.39</v>
      </c>
      <c r="K17" s="45">
        <v>6.29</v>
      </c>
      <c r="L17" s="45">
        <v>6.33</v>
      </c>
      <c r="M17" s="45"/>
      <c r="N17" s="45"/>
      <c r="O17" s="45"/>
      <c r="P17" s="45"/>
      <c r="Q17" s="57">
        <f t="shared" si="3"/>
        <v>6.39</v>
      </c>
      <c r="R17" s="55" t="str">
        <f t="shared" si="4"/>
        <v>II A</v>
      </c>
      <c r="S17" s="46" t="s">
        <v>861</v>
      </c>
    </row>
    <row r="18" spans="1:19" s="206" customFormat="1" ht="17.25" customHeight="1">
      <c r="A18" s="40">
        <v>11</v>
      </c>
      <c r="B18" s="41">
        <v>113</v>
      </c>
      <c r="C18" s="42" t="s">
        <v>633</v>
      </c>
      <c r="D18" s="43" t="s">
        <v>927</v>
      </c>
      <c r="E18" s="131" t="s">
        <v>928</v>
      </c>
      <c r="F18" s="44" t="s">
        <v>233</v>
      </c>
      <c r="G18" s="44" t="s">
        <v>234</v>
      </c>
      <c r="H18" s="46"/>
      <c r="I18" s="267">
        <f>IF(ISBLANK(Q18),"",TRUNC(1.82116*(Q18+50)^2)-5000)</f>
        <v>766</v>
      </c>
      <c r="J18" s="45">
        <v>6.27</v>
      </c>
      <c r="K18" s="45">
        <v>6.18</v>
      </c>
      <c r="L18" s="45">
        <v>6.17</v>
      </c>
      <c r="M18" s="45"/>
      <c r="N18" s="45"/>
      <c r="O18" s="45"/>
      <c r="P18" s="45"/>
      <c r="Q18" s="57">
        <f t="shared" si="3"/>
        <v>6.27</v>
      </c>
      <c r="R18" s="55" t="str">
        <f t="shared" si="4"/>
        <v>II A</v>
      </c>
      <c r="S18" s="46" t="s">
        <v>636</v>
      </c>
    </row>
    <row r="19" spans="1:19" s="206" customFormat="1" ht="17.25" customHeight="1">
      <c r="A19" s="40">
        <v>12</v>
      </c>
      <c r="B19" s="41">
        <v>137</v>
      </c>
      <c r="C19" s="42" t="s">
        <v>929</v>
      </c>
      <c r="D19" s="43" t="s">
        <v>930</v>
      </c>
      <c r="E19" s="131" t="s">
        <v>931</v>
      </c>
      <c r="F19" s="44" t="s">
        <v>95</v>
      </c>
      <c r="G19" s="44" t="s">
        <v>54</v>
      </c>
      <c r="H19" s="46" t="s">
        <v>690</v>
      </c>
      <c r="I19" s="267">
        <f>IF(ISBLANK(Q19),"",TRUNC(1.82116*(Q19+50)^2)-5000)</f>
        <v>698</v>
      </c>
      <c r="J19" s="45">
        <v>3.83</v>
      </c>
      <c r="K19" s="45">
        <v>5.78</v>
      </c>
      <c r="L19" s="45">
        <v>5.94</v>
      </c>
      <c r="M19" s="45"/>
      <c r="N19" s="45"/>
      <c r="O19" s="45"/>
      <c r="P19" s="45"/>
      <c r="Q19" s="57">
        <f t="shared" si="3"/>
        <v>5.94</v>
      </c>
      <c r="R19" s="55" t="str">
        <f t="shared" si="4"/>
        <v>III A</v>
      </c>
      <c r="S19" s="46" t="s">
        <v>837</v>
      </c>
    </row>
    <row r="20" spans="1:19" s="206" customFormat="1" ht="17.25" customHeight="1">
      <c r="A20" s="40">
        <v>13</v>
      </c>
      <c r="B20" s="41">
        <v>140</v>
      </c>
      <c r="C20" s="42" t="s">
        <v>932</v>
      </c>
      <c r="D20" s="43" t="s">
        <v>933</v>
      </c>
      <c r="E20" s="131" t="s">
        <v>934</v>
      </c>
      <c r="F20" s="44" t="s">
        <v>53</v>
      </c>
      <c r="G20" s="44" t="s">
        <v>54</v>
      </c>
      <c r="H20" s="46"/>
      <c r="I20" s="267"/>
      <c r="J20" s="45">
        <v>5.41</v>
      </c>
      <c r="K20" s="45">
        <v>5.37</v>
      </c>
      <c r="L20" s="45" t="s">
        <v>59</v>
      </c>
      <c r="M20" s="45"/>
      <c r="N20" s="45"/>
      <c r="O20" s="45"/>
      <c r="P20" s="45"/>
      <c r="Q20" s="57">
        <f t="shared" si="3"/>
        <v>5.41</v>
      </c>
      <c r="R20" s="55">
        <f t="shared" si="4"/>
      </c>
      <c r="S20" s="46" t="s">
        <v>601</v>
      </c>
    </row>
    <row r="21" spans="1:19" s="206" customFormat="1" ht="17.25" customHeight="1">
      <c r="A21" s="40">
        <v>14</v>
      </c>
      <c r="B21" s="41">
        <v>75</v>
      </c>
      <c r="C21" s="42" t="s">
        <v>162</v>
      </c>
      <c r="D21" s="43" t="s">
        <v>935</v>
      </c>
      <c r="E21" s="131" t="s">
        <v>936</v>
      </c>
      <c r="F21" s="44" t="s">
        <v>331</v>
      </c>
      <c r="G21" s="44" t="s">
        <v>332</v>
      </c>
      <c r="H21" s="46" t="s">
        <v>352</v>
      </c>
      <c r="I21" s="267"/>
      <c r="J21" s="45">
        <v>5.06</v>
      </c>
      <c r="K21" s="45">
        <v>4.87</v>
      </c>
      <c r="L21" s="45">
        <v>5.02</v>
      </c>
      <c r="M21" s="45"/>
      <c r="N21" s="45"/>
      <c r="O21" s="45"/>
      <c r="P21" s="45"/>
      <c r="Q21" s="57">
        <f t="shared" si="3"/>
        <v>5.06</v>
      </c>
      <c r="R21" s="55">
        <f t="shared" si="4"/>
      </c>
      <c r="S21" s="46" t="s">
        <v>618</v>
      </c>
    </row>
    <row r="22" spans="1:19" s="206" customFormat="1" ht="17.25" customHeight="1">
      <c r="A22" s="40"/>
      <c r="B22" s="41">
        <v>78</v>
      </c>
      <c r="C22" s="42" t="s">
        <v>148</v>
      </c>
      <c r="D22" s="43" t="s">
        <v>937</v>
      </c>
      <c r="E22" s="131" t="s">
        <v>938</v>
      </c>
      <c r="F22" s="44" t="s">
        <v>331</v>
      </c>
      <c r="G22" s="44" t="s">
        <v>332</v>
      </c>
      <c r="H22" s="46" t="s">
        <v>436</v>
      </c>
      <c r="I22" s="267"/>
      <c r="J22" s="45" t="s">
        <v>59</v>
      </c>
      <c r="K22" s="45" t="s">
        <v>59</v>
      </c>
      <c r="L22" s="45" t="s">
        <v>59</v>
      </c>
      <c r="M22" s="45"/>
      <c r="N22" s="45"/>
      <c r="O22" s="45"/>
      <c r="P22" s="45"/>
      <c r="Q22" s="57" t="s">
        <v>408</v>
      </c>
      <c r="R22" s="55"/>
      <c r="S22" s="46" t="s">
        <v>618</v>
      </c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S15"/>
  <sheetViews>
    <sheetView zoomScalePageLayoutView="0" workbookViewId="0" topLeftCell="A1">
      <selection activeCell="A3" sqref="A3"/>
    </sheetView>
  </sheetViews>
  <sheetFormatPr defaultColWidth="12.140625" defaultRowHeight="12.75"/>
  <cols>
    <col min="1" max="1" width="5.00390625" style="8" customWidth="1"/>
    <col min="2" max="2" width="3.28125" style="8" hidden="1" customWidth="1"/>
    <col min="3" max="3" width="8.8515625" style="49" customWidth="1"/>
    <col min="4" max="4" width="12.28125" style="49" customWidth="1"/>
    <col min="5" max="5" width="9.421875" style="11" customWidth="1"/>
    <col min="6" max="6" width="8.421875" style="52" customWidth="1"/>
    <col min="7" max="7" width="6.00390625" style="52" customWidth="1"/>
    <col min="8" max="8" width="12.8515625" style="52" customWidth="1"/>
    <col min="9" max="9" width="5.8515625" style="4" customWidth="1"/>
    <col min="10" max="12" width="5.7109375" style="5" customWidth="1"/>
    <col min="13" max="13" width="3.7109375" style="5" hidden="1" customWidth="1"/>
    <col min="14" max="16" width="5.7109375" style="5" customWidth="1"/>
    <col min="17" max="17" width="5.8515625" style="6" customWidth="1"/>
    <col min="18" max="18" width="4.7109375" style="6" customWidth="1"/>
    <col min="19" max="19" width="23.421875" style="5" customWidth="1"/>
    <col min="20" max="16384" width="12.140625" style="8" customWidth="1"/>
  </cols>
  <sheetData>
    <row r="1" spans="1:19" ht="18.75">
      <c r="A1" s="53" t="s">
        <v>220</v>
      </c>
      <c r="B1" s="1"/>
      <c r="C1" s="2"/>
      <c r="D1" s="2"/>
      <c r="E1" s="2"/>
      <c r="F1" s="3"/>
      <c r="G1" s="3"/>
      <c r="H1" s="3"/>
      <c r="P1" s="6"/>
      <c r="S1" s="6"/>
    </row>
    <row r="2" spans="1:19" ht="18.75">
      <c r="A2" s="54" t="s">
        <v>18</v>
      </c>
      <c r="B2" s="9"/>
      <c r="C2" s="2"/>
      <c r="D2" s="2"/>
      <c r="E2" s="2"/>
      <c r="F2" s="3"/>
      <c r="G2" s="3"/>
      <c r="H2" s="3"/>
      <c r="P2" s="6"/>
      <c r="S2" s="6"/>
    </row>
    <row r="3" spans="3:19" s="10" customFormat="1" ht="9" customHeight="1">
      <c r="C3" s="11"/>
      <c r="D3" s="11"/>
      <c r="E3" s="11"/>
      <c r="F3" s="12"/>
      <c r="G3" s="12"/>
      <c r="H3" s="12"/>
      <c r="I3" s="13"/>
      <c r="J3" s="14"/>
      <c r="K3" s="14"/>
      <c r="L3" s="14"/>
      <c r="M3" s="14"/>
      <c r="N3" s="14"/>
      <c r="O3" s="14"/>
      <c r="P3" s="14"/>
      <c r="Q3" s="15"/>
      <c r="R3" s="15"/>
      <c r="S3" s="5"/>
    </row>
    <row r="4" spans="1:19" s="10" customFormat="1" ht="16.5">
      <c r="A4" s="16" t="s">
        <v>221</v>
      </c>
      <c r="B4" s="17"/>
      <c r="C4" s="11"/>
      <c r="D4" s="11"/>
      <c r="E4" s="11"/>
      <c r="F4" s="12"/>
      <c r="G4" s="12"/>
      <c r="H4" s="12"/>
      <c r="I4" s="13"/>
      <c r="J4" s="14"/>
      <c r="K4" s="14"/>
      <c r="L4" s="14"/>
      <c r="M4" s="14"/>
      <c r="N4" s="14"/>
      <c r="O4" s="14"/>
      <c r="P4" s="14"/>
      <c r="Q4" s="15"/>
      <c r="R4" s="15"/>
      <c r="S4" s="5"/>
    </row>
    <row r="5" spans="1:19" s="25" customFormat="1" ht="3.75" customHeight="1">
      <c r="A5" s="18"/>
      <c r="B5" s="18"/>
      <c r="C5" s="18"/>
      <c r="D5" s="18"/>
      <c r="E5" s="18"/>
      <c r="F5" s="19"/>
      <c r="G5" s="19"/>
      <c r="H5" s="19"/>
      <c r="I5" s="20"/>
      <c r="J5" s="21"/>
      <c r="K5" s="21"/>
      <c r="L5" s="21"/>
      <c r="M5" s="21"/>
      <c r="N5" s="21"/>
      <c r="O5" s="22"/>
      <c r="P5" s="23"/>
      <c r="Q5" s="24"/>
      <c r="R5" s="24"/>
      <c r="S5" s="24"/>
    </row>
    <row r="6" spans="2:18" ht="15.75">
      <c r="B6" s="26"/>
      <c r="C6" s="27"/>
      <c r="D6" s="11"/>
      <c r="F6" s="12"/>
      <c r="G6" s="12"/>
      <c r="H6" s="12"/>
      <c r="I6" s="13"/>
      <c r="J6" s="14"/>
      <c r="K6" s="14"/>
      <c r="L6" s="14"/>
      <c r="M6" s="14"/>
      <c r="N6" s="14"/>
      <c r="O6" s="14"/>
      <c r="P6" s="14"/>
      <c r="Q6" s="15"/>
      <c r="R6" s="15"/>
    </row>
    <row r="7" spans="1:18" ht="15">
      <c r="A7" s="10"/>
      <c r="B7" s="10"/>
      <c r="C7" s="11"/>
      <c r="D7" s="11"/>
      <c r="F7" s="12"/>
      <c r="G7" s="12"/>
      <c r="H7" s="12"/>
      <c r="I7" s="13"/>
      <c r="J7" s="28"/>
      <c r="K7" s="29"/>
      <c r="L7" s="30" t="s">
        <v>1</v>
      </c>
      <c r="M7" s="30"/>
      <c r="N7" s="29"/>
      <c r="O7" s="29"/>
      <c r="P7" s="31"/>
      <c r="Q7" s="15"/>
      <c r="R7" s="15"/>
    </row>
    <row r="8" spans="1:19" ht="10.5" customHeight="1">
      <c r="A8" s="138" t="s">
        <v>63</v>
      </c>
      <c r="B8" s="32" t="s">
        <v>2</v>
      </c>
      <c r="C8" s="33" t="s">
        <v>3</v>
      </c>
      <c r="D8" s="34" t="s">
        <v>4</v>
      </c>
      <c r="E8" s="35" t="s">
        <v>5</v>
      </c>
      <c r="F8" s="36" t="s">
        <v>6</v>
      </c>
      <c r="G8" s="36" t="s">
        <v>7</v>
      </c>
      <c r="H8" s="36" t="s">
        <v>8</v>
      </c>
      <c r="I8" s="37" t="s">
        <v>9</v>
      </c>
      <c r="J8" s="38" t="s">
        <v>10</v>
      </c>
      <c r="K8" s="38" t="s">
        <v>11</v>
      </c>
      <c r="L8" s="38" t="s">
        <v>12</v>
      </c>
      <c r="M8" s="38" t="s">
        <v>179</v>
      </c>
      <c r="N8" s="38" t="s">
        <v>13</v>
      </c>
      <c r="O8" s="38" t="s">
        <v>14</v>
      </c>
      <c r="P8" s="38" t="s">
        <v>15</v>
      </c>
      <c r="Q8" s="38" t="s">
        <v>16</v>
      </c>
      <c r="R8" s="38" t="s">
        <v>60</v>
      </c>
      <c r="S8" s="39" t="s">
        <v>17</v>
      </c>
    </row>
    <row r="9" spans="1:19" s="47" customFormat="1" ht="21" customHeight="1">
      <c r="A9" s="40">
        <v>1</v>
      </c>
      <c r="B9" s="41">
        <v>143</v>
      </c>
      <c r="C9" s="42" t="s">
        <v>222</v>
      </c>
      <c r="D9" s="43" t="s">
        <v>223</v>
      </c>
      <c r="E9" s="48" t="s">
        <v>224</v>
      </c>
      <c r="F9" s="44" t="s">
        <v>53</v>
      </c>
      <c r="G9" s="44" t="s">
        <v>54</v>
      </c>
      <c r="H9" s="44"/>
      <c r="I9" s="56">
        <f aca="true" t="shared" si="0" ref="I9:I15">IF(ISBLANK(Q9),"",TRUNC(0.449264*(Q9+102.4956)^2)-5000)</f>
        <v>1015</v>
      </c>
      <c r="J9" s="45" t="s">
        <v>59</v>
      </c>
      <c r="K9" s="45" t="s">
        <v>59</v>
      </c>
      <c r="L9" s="45">
        <v>13.13</v>
      </c>
      <c r="M9" s="45"/>
      <c r="N9" s="45" t="s">
        <v>59</v>
      </c>
      <c r="O9" s="45" t="s">
        <v>59</v>
      </c>
      <c r="P9" s="45">
        <v>13.22</v>
      </c>
      <c r="Q9" s="57">
        <f aca="true" t="shared" si="1" ref="Q9:Q15">MAX(J9:L9,N9:P9)</f>
        <v>13.22</v>
      </c>
      <c r="R9" s="55" t="str">
        <f>IF(ISBLANK(Q9),"",IF(Q9&lt;10.4,"",IF(Q9&gt;=14,"TSM",IF(Q9&gt;=13.45,"SM",IF(Q9&gt;=12.8,"KSM",IF(Q9&gt;=12,"I A",IF(Q9&gt;=11.2,"II A",IF(Q9&gt;=10.4,"III A"))))))))</f>
        <v>KSM</v>
      </c>
      <c r="S9" s="46" t="s">
        <v>225</v>
      </c>
    </row>
    <row r="10" spans="1:19" s="47" customFormat="1" ht="21" customHeight="1">
      <c r="A10" s="40">
        <v>2</v>
      </c>
      <c r="B10" s="41">
        <v>74</v>
      </c>
      <c r="C10" s="42" t="s">
        <v>226</v>
      </c>
      <c r="D10" s="43" t="s">
        <v>227</v>
      </c>
      <c r="E10" s="48" t="s">
        <v>228</v>
      </c>
      <c r="F10" s="44" t="s">
        <v>30</v>
      </c>
      <c r="G10" s="44" t="s">
        <v>47</v>
      </c>
      <c r="H10" s="44" t="s">
        <v>42</v>
      </c>
      <c r="I10" s="56">
        <f t="shared" si="0"/>
        <v>949</v>
      </c>
      <c r="J10" s="45">
        <v>12.37</v>
      </c>
      <c r="K10" s="45">
        <v>12.38</v>
      </c>
      <c r="L10" s="45">
        <v>12.58</v>
      </c>
      <c r="M10" s="45"/>
      <c r="N10" s="45">
        <v>12.55</v>
      </c>
      <c r="O10" s="45">
        <v>12.57</v>
      </c>
      <c r="P10" s="45">
        <v>12.46</v>
      </c>
      <c r="Q10" s="57">
        <f t="shared" si="1"/>
        <v>12.58</v>
      </c>
      <c r="R10" s="55" t="str">
        <f aca="true" t="shared" si="2" ref="R10:R15">IF(ISBLANK(Q10),"",IF(Q10&lt;10.4,"",IF(Q10&gt;=14,"TSM",IF(Q10&gt;=13.45,"SM",IF(Q10&gt;=12.8,"KSM",IF(Q10&gt;=12,"I A",IF(Q10&gt;=11.2,"II A",IF(Q10&gt;=10.4,"III A"))))))))</f>
        <v>I A</v>
      </c>
      <c r="S10" s="46" t="s">
        <v>229</v>
      </c>
    </row>
    <row r="11" spans="1:19" s="47" customFormat="1" ht="21" customHeight="1">
      <c r="A11" s="40">
        <v>3</v>
      </c>
      <c r="B11" s="41">
        <v>132</v>
      </c>
      <c r="C11" s="42" t="s">
        <v>230</v>
      </c>
      <c r="D11" s="43" t="s">
        <v>231</v>
      </c>
      <c r="E11" s="48" t="s">
        <v>232</v>
      </c>
      <c r="F11" s="44" t="s">
        <v>233</v>
      </c>
      <c r="G11" s="44" t="s">
        <v>234</v>
      </c>
      <c r="H11" s="44" t="s">
        <v>49</v>
      </c>
      <c r="I11" s="56">
        <f t="shared" si="0"/>
        <v>905</v>
      </c>
      <c r="J11" s="45">
        <v>12.16</v>
      </c>
      <c r="K11" s="45">
        <v>12.16</v>
      </c>
      <c r="L11" s="45" t="s">
        <v>59</v>
      </c>
      <c r="M11" s="45"/>
      <c r="N11" s="45" t="s">
        <v>59</v>
      </c>
      <c r="O11" s="45" t="s">
        <v>59</v>
      </c>
      <c r="P11" s="45" t="s">
        <v>59</v>
      </c>
      <c r="Q11" s="57">
        <f t="shared" si="1"/>
        <v>12.16</v>
      </c>
      <c r="R11" s="55" t="str">
        <f t="shared" si="2"/>
        <v>I A</v>
      </c>
      <c r="S11" s="46" t="s">
        <v>235</v>
      </c>
    </row>
    <row r="12" spans="1:19" s="47" customFormat="1" ht="21" customHeight="1">
      <c r="A12" s="40">
        <v>4</v>
      </c>
      <c r="B12" s="41">
        <v>149</v>
      </c>
      <c r="C12" s="42" t="s">
        <v>236</v>
      </c>
      <c r="D12" s="43" t="s">
        <v>237</v>
      </c>
      <c r="E12" s="48" t="s">
        <v>238</v>
      </c>
      <c r="F12" s="44" t="s">
        <v>23</v>
      </c>
      <c r="G12" s="44" t="s">
        <v>24</v>
      </c>
      <c r="H12" s="44" t="s">
        <v>49</v>
      </c>
      <c r="I12" s="56">
        <f t="shared" si="0"/>
        <v>867</v>
      </c>
      <c r="J12" s="45" t="s">
        <v>59</v>
      </c>
      <c r="K12" s="45" t="s">
        <v>59</v>
      </c>
      <c r="L12" s="45">
        <v>11.79</v>
      </c>
      <c r="M12" s="45"/>
      <c r="N12" s="45" t="s">
        <v>59</v>
      </c>
      <c r="O12" s="45" t="s">
        <v>59</v>
      </c>
      <c r="P12" s="45">
        <v>11.69</v>
      </c>
      <c r="Q12" s="57">
        <f t="shared" si="1"/>
        <v>11.79</v>
      </c>
      <c r="R12" s="55" t="str">
        <f t="shared" si="2"/>
        <v>II A</v>
      </c>
      <c r="S12" s="46" t="s">
        <v>25</v>
      </c>
    </row>
    <row r="13" spans="1:19" s="47" customFormat="1" ht="21" customHeight="1">
      <c r="A13" s="40">
        <v>5</v>
      </c>
      <c r="B13" s="41">
        <v>82</v>
      </c>
      <c r="C13" s="42" t="s">
        <v>239</v>
      </c>
      <c r="D13" s="43" t="s">
        <v>240</v>
      </c>
      <c r="E13" s="48" t="s">
        <v>241</v>
      </c>
      <c r="F13" s="44" t="s">
        <v>30</v>
      </c>
      <c r="G13" s="44"/>
      <c r="H13" s="44" t="s">
        <v>242</v>
      </c>
      <c r="I13" s="56">
        <f t="shared" si="0"/>
        <v>866</v>
      </c>
      <c r="J13" s="45" t="s">
        <v>59</v>
      </c>
      <c r="K13" s="45">
        <v>11.55</v>
      </c>
      <c r="L13" s="45">
        <v>11.78</v>
      </c>
      <c r="M13" s="45"/>
      <c r="N13" s="45">
        <v>11.38</v>
      </c>
      <c r="O13" s="45" t="s">
        <v>59</v>
      </c>
      <c r="P13" s="45" t="s">
        <v>59</v>
      </c>
      <c r="Q13" s="57">
        <f t="shared" si="1"/>
        <v>11.78</v>
      </c>
      <c r="R13" s="55" t="str">
        <f t="shared" si="2"/>
        <v>II A</v>
      </c>
      <c r="S13" s="46" t="s">
        <v>243</v>
      </c>
    </row>
    <row r="14" spans="1:19" s="47" customFormat="1" ht="21" customHeight="1">
      <c r="A14" s="40">
        <v>6</v>
      </c>
      <c r="B14" s="41">
        <v>129</v>
      </c>
      <c r="C14" s="42" t="s">
        <v>83</v>
      </c>
      <c r="D14" s="43" t="s">
        <v>84</v>
      </c>
      <c r="E14" s="48" t="s">
        <v>85</v>
      </c>
      <c r="F14" s="44" t="s">
        <v>53</v>
      </c>
      <c r="G14" s="44" t="s">
        <v>54</v>
      </c>
      <c r="H14" s="44" t="s">
        <v>26</v>
      </c>
      <c r="I14" s="56">
        <f t="shared" si="0"/>
        <v>841</v>
      </c>
      <c r="J14" s="45" t="s">
        <v>59</v>
      </c>
      <c r="K14" s="45" t="s">
        <v>59</v>
      </c>
      <c r="L14" s="45" t="s">
        <v>59</v>
      </c>
      <c r="M14" s="45"/>
      <c r="N14" s="45" t="s">
        <v>59</v>
      </c>
      <c r="O14" s="45" t="s">
        <v>59</v>
      </c>
      <c r="P14" s="45">
        <v>11.53</v>
      </c>
      <c r="Q14" s="57">
        <f t="shared" si="1"/>
        <v>11.53</v>
      </c>
      <c r="R14" s="55" t="str">
        <f t="shared" si="2"/>
        <v>II A</v>
      </c>
      <c r="S14" s="46" t="s">
        <v>86</v>
      </c>
    </row>
    <row r="15" spans="1:19" s="47" customFormat="1" ht="21" customHeight="1">
      <c r="A15" s="40">
        <v>7</v>
      </c>
      <c r="B15" s="41">
        <v>135</v>
      </c>
      <c r="C15" s="42" t="s">
        <v>244</v>
      </c>
      <c r="D15" s="43" t="s">
        <v>245</v>
      </c>
      <c r="E15" s="48" t="s">
        <v>246</v>
      </c>
      <c r="F15" s="44" t="s">
        <v>53</v>
      </c>
      <c r="G15" s="44" t="s">
        <v>54</v>
      </c>
      <c r="H15" s="44" t="s">
        <v>26</v>
      </c>
      <c r="I15" s="56">
        <f t="shared" si="0"/>
        <v>816</v>
      </c>
      <c r="J15" s="45" t="s">
        <v>59</v>
      </c>
      <c r="K15" s="45" t="s">
        <v>59</v>
      </c>
      <c r="L15" s="45" t="s">
        <v>59</v>
      </c>
      <c r="M15" s="45"/>
      <c r="N15" s="45" t="s">
        <v>59</v>
      </c>
      <c r="O15" s="45">
        <v>11.29</v>
      </c>
      <c r="P15" s="45" t="s">
        <v>59</v>
      </c>
      <c r="Q15" s="57">
        <f t="shared" si="1"/>
        <v>11.29</v>
      </c>
      <c r="R15" s="55" t="str">
        <f t="shared" si="2"/>
        <v>II A</v>
      </c>
      <c r="S15" s="46" t="s">
        <v>86</v>
      </c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4"/>
  </sheetPr>
  <dimension ref="A1:T16"/>
  <sheetViews>
    <sheetView zoomScalePageLayoutView="0" workbookViewId="0" topLeftCell="A1">
      <selection activeCell="R21" sqref="R21"/>
    </sheetView>
  </sheetViews>
  <sheetFormatPr defaultColWidth="12.140625" defaultRowHeight="12.75"/>
  <cols>
    <col min="1" max="1" width="3.8515625" style="8" customWidth="1"/>
    <col min="2" max="2" width="3.28125" style="8" hidden="1" customWidth="1"/>
    <col min="3" max="3" width="8.8515625" style="49" customWidth="1"/>
    <col min="4" max="4" width="12.28125" style="49" customWidth="1"/>
    <col min="5" max="5" width="9.421875" style="11" customWidth="1"/>
    <col min="6" max="6" width="8.421875" style="52" customWidth="1"/>
    <col min="7" max="7" width="6.00390625" style="52" customWidth="1"/>
    <col min="8" max="8" width="12.8515625" style="52" customWidth="1"/>
    <col min="9" max="9" width="5.8515625" style="4" customWidth="1"/>
    <col min="10" max="15" width="5.7109375" style="5" customWidth="1"/>
    <col min="16" max="16" width="5.8515625" style="6" customWidth="1"/>
    <col min="17" max="17" width="4.7109375" style="6" customWidth="1"/>
    <col min="18" max="18" width="23.421875" style="5" customWidth="1"/>
    <col min="19" max="16384" width="12.140625" style="8" customWidth="1"/>
  </cols>
  <sheetData>
    <row r="1" spans="1:20" ht="18.75">
      <c r="A1" s="53" t="s">
        <v>19</v>
      </c>
      <c r="B1" s="1"/>
      <c r="C1" s="2"/>
      <c r="D1" s="2"/>
      <c r="E1" s="2"/>
      <c r="F1" s="3"/>
      <c r="G1" s="3"/>
      <c r="H1" s="3"/>
      <c r="O1" s="6"/>
      <c r="R1" s="6"/>
      <c r="S1" s="7"/>
      <c r="T1" s="7"/>
    </row>
    <row r="2" spans="1:20" ht="18.75">
      <c r="A2" s="54" t="s">
        <v>18</v>
      </c>
      <c r="B2" s="9"/>
      <c r="C2" s="2"/>
      <c r="D2" s="2"/>
      <c r="E2" s="2"/>
      <c r="F2" s="3"/>
      <c r="G2" s="3"/>
      <c r="H2" s="3"/>
      <c r="O2" s="6"/>
      <c r="R2" s="6"/>
      <c r="S2" s="7"/>
      <c r="T2" s="7"/>
    </row>
    <row r="3" spans="3:18" s="10" customFormat="1" ht="9" customHeight="1">
      <c r="C3" s="11"/>
      <c r="D3" s="11"/>
      <c r="E3" s="11"/>
      <c r="F3" s="12"/>
      <c r="G3" s="12"/>
      <c r="H3" s="12"/>
      <c r="I3" s="13"/>
      <c r="J3" s="14"/>
      <c r="K3" s="14"/>
      <c r="L3" s="14"/>
      <c r="M3" s="14"/>
      <c r="N3" s="14"/>
      <c r="O3" s="14"/>
      <c r="P3" s="15"/>
      <c r="Q3" s="15"/>
      <c r="R3" s="5"/>
    </row>
    <row r="4" spans="1:18" s="10" customFormat="1" ht="16.5">
      <c r="A4" s="16" t="s">
        <v>0</v>
      </c>
      <c r="B4" s="17"/>
      <c r="C4" s="11"/>
      <c r="D4" s="11"/>
      <c r="E4" s="11"/>
      <c r="F4" s="12"/>
      <c r="G4" s="12"/>
      <c r="H4" s="12"/>
      <c r="I4" s="13"/>
      <c r="J4" s="14"/>
      <c r="K4" s="14"/>
      <c r="L4" s="14"/>
      <c r="M4" s="14"/>
      <c r="N4" s="14"/>
      <c r="O4" s="14"/>
      <c r="P4" s="15"/>
      <c r="Q4" s="15"/>
      <c r="R4" s="5"/>
    </row>
    <row r="5" spans="1:18" s="25" customFormat="1" ht="3.75" customHeight="1">
      <c r="A5" s="18"/>
      <c r="B5" s="18"/>
      <c r="C5" s="18"/>
      <c r="D5" s="18"/>
      <c r="E5" s="18"/>
      <c r="F5" s="19"/>
      <c r="G5" s="19"/>
      <c r="H5" s="19"/>
      <c r="I5" s="20"/>
      <c r="J5" s="21"/>
      <c r="K5" s="21"/>
      <c r="L5" s="21"/>
      <c r="M5" s="21"/>
      <c r="N5" s="22"/>
      <c r="O5" s="23"/>
      <c r="P5" s="24"/>
      <c r="Q5" s="24"/>
      <c r="R5" s="24"/>
    </row>
    <row r="6" spans="2:17" ht="15.75">
      <c r="B6" s="26"/>
      <c r="C6" s="27"/>
      <c r="D6" s="11"/>
      <c r="F6" s="12"/>
      <c r="G6" s="12"/>
      <c r="H6" s="12"/>
      <c r="I6" s="13"/>
      <c r="J6" s="14"/>
      <c r="K6" s="14"/>
      <c r="L6" s="14"/>
      <c r="M6" s="14"/>
      <c r="N6" s="14"/>
      <c r="O6" s="14"/>
      <c r="P6" s="15"/>
      <c r="Q6" s="15"/>
    </row>
    <row r="7" spans="1:17" ht="15">
      <c r="A7" s="10"/>
      <c r="B7" s="10"/>
      <c r="C7" s="11"/>
      <c r="D7" s="11"/>
      <c r="F7" s="12"/>
      <c r="G7" s="12"/>
      <c r="H7" s="12"/>
      <c r="I7" s="13"/>
      <c r="J7" s="28"/>
      <c r="K7" s="29"/>
      <c r="L7" s="30" t="s">
        <v>1</v>
      </c>
      <c r="M7" s="29"/>
      <c r="N7" s="29"/>
      <c r="O7" s="31"/>
      <c r="P7" s="15"/>
      <c r="Q7" s="15"/>
    </row>
    <row r="8" spans="1:18" ht="12.75">
      <c r="A8" s="58" t="s">
        <v>63</v>
      </c>
      <c r="B8" s="32" t="s">
        <v>2</v>
      </c>
      <c r="C8" s="33" t="s">
        <v>3</v>
      </c>
      <c r="D8" s="34" t="s">
        <v>4</v>
      </c>
      <c r="E8" s="35" t="s">
        <v>5</v>
      </c>
      <c r="F8" s="36" t="s">
        <v>6</v>
      </c>
      <c r="G8" s="36" t="s">
        <v>7</v>
      </c>
      <c r="H8" s="36" t="s">
        <v>8</v>
      </c>
      <c r="I8" s="37" t="s">
        <v>9</v>
      </c>
      <c r="J8" s="38" t="s">
        <v>10</v>
      </c>
      <c r="K8" s="38" t="s">
        <v>11</v>
      </c>
      <c r="L8" s="38" t="s">
        <v>12</v>
      </c>
      <c r="M8" s="38" t="s">
        <v>13</v>
      </c>
      <c r="N8" s="38" t="s">
        <v>14</v>
      </c>
      <c r="O8" s="38" t="s">
        <v>15</v>
      </c>
      <c r="P8" s="38" t="s">
        <v>16</v>
      </c>
      <c r="Q8" s="38" t="s">
        <v>60</v>
      </c>
      <c r="R8" s="39" t="s">
        <v>17</v>
      </c>
    </row>
    <row r="9" spans="1:18" s="47" customFormat="1" ht="21" customHeight="1">
      <c r="A9" s="40">
        <v>1</v>
      </c>
      <c r="B9" s="41">
        <v>56</v>
      </c>
      <c r="C9" s="42" t="s">
        <v>39</v>
      </c>
      <c r="D9" s="43" t="s">
        <v>40</v>
      </c>
      <c r="E9" s="48" t="s">
        <v>41</v>
      </c>
      <c r="F9" s="44" t="s">
        <v>30</v>
      </c>
      <c r="G9" s="44"/>
      <c r="H9" s="44" t="s">
        <v>42</v>
      </c>
      <c r="I9" s="56">
        <f aca="true" t="shared" si="0" ref="I9:I15">IF(ISBLANK(P9),"",TRUNC(0.48028*(P9+96.2128)^2)-5000)</f>
        <v>973</v>
      </c>
      <c r="J9" s="45" t="s">
        <v>59</v>
      </c>
      <c r="K9" s="45">
        <v>15.15</v>
      </c>
      <c r="L9" s="45">
        <v>14.96</v>
      </c>
      <c r="M9" s="45" t="s">
        <v>59</v>
      </c>
      <c r="N9" s="45" t="s">
        <v>59</v>
      </c>
      <c r="O9" s="45">
        <v>15.31</v>
      </c>
      <c r="P9" s="57">
        <f>MAX(J9:L9,M9:O9)</f>
        <v>15.31</v>
      </c>
      <c r="Q9" s="55" t="str">
        <f aca="true" t="shared" si="1" ref="Q9:Q15">IF(ISBLANK(P9),"",IF(P9&lt;12.2,"",IF(P9&gt;=16.65,"TSM",IF(P9&gt;=16.1,"SM",IF(P9&gt;=15.2,"KSM",IF(P9&gt;=14.2,"I A",IF(P9&gt;=13.2,"II A",IF(P9&gt;=12.2,"III A"))))))))</f>
        <v>KSM</v>
      </c>
      <c r="R9" s="46" t="s">
        <v>43</v>
      </c>
    </row>
    <row r="10" spans="1:18" s="47" customFormat="1" ht="21" customHeight="1">
      <c r="A10" s="40">
        <v>2</v>
      </c>
      <c r="B10" s="41">
        <v>44</v>
      </c>
      <c r="C10" s="42" t="s">
        <v>44</v>
      </c>
      <c r="D10" s="43" t="s">
        <v>45</v>
      </c>
      <c r="E10" s="48" t="s">
        <v>46</v>
      </c>
      <c r="F10" s="44" t="s">
        <v>30</v>
      </c>
      <c r="G10" s="44" t="s">
        <v>47</v>
      </c>
      <c r="H10" s="44" t="s">
        <v>56</v>
      </c>
      <c r="I10" s="56">
        <f t="shared" si="0"/>
        <v>932</v>
      </c>
      <c r="J10" s="45">
        <v>14.88</v>
      </c>
      <c r="K10" s="45">
        <v>14.26</v>
      </c>
      <c r="L10" s="45">
        <v>14.67</v>
      </c>
      <c r="M10" s="45">
        <v>14.78</v>
      </c>
      <c r="N10" s="45">
        <v>14.93</v>
      </c>
      <c r="O10" s="45">
        <v>14.88</v>
      </c>
      <c r="P10" s="57">
        <f>MAX(J10:L10,M10:O10)</f>
        <v>14.93</v>
      </c>
      <c r="Q10" s="55" t="str">
        <f t="shared" si="1"/>
        <v>I A</v>
      </c>
      <c r="R10" s="46" t="s">
        <v>48</v>
      </c>
    </row>
    <row r="11" spans="1:18" s="47" customFormat="1" ht="21" customHeight="1">
      <c r="A11" s="40">
        <v>3</v>
      </c>
      <c r="B11" s="41">
        <v>137</v>
      </c>
      <c r="C11" s="42" t="s">
        <v>50</v>
      </c>
      <c r="D11" s="43" t="s">
        <v>51</v>
      </c>
      <c r="E11" s="48" t="s">
        <v>52</v>
      </c>
      <c r="F11" s="44" t="s">
        <v>53</v>
      </c>
      <c r="G11" s="44" t="s">
        <v>54</v>
      </c>
      <c r="H11" s="44" t="s">
        <v>26</v>
      </c>
      <c r="I11" s="56">
        <f t="shared" si="0"/>
        <v>905</v>
      </c>
      <c r="J11" s="45" t="s">
        <v>59</v>
      </c>
      <c r="K11" s="45">
        <v>14.5</v>
      </c>
      <c r="L11" s="45">
        <v>14.32</v>
      </c>
      <c r="M11" s="45">
        <v>13.92</v>
      </c>
      <c r="N11" s="45">
        <v>14.67</v>
      </c>
      <c r="O11" s="45">
        <v>14.42</v>
      </c>
      <c r="P11" s="57">
        <f>MAX(J11:L11,M11:O11)</f>
        <v>14.67</v>
      </c>
      <c r="Q11" s="55" t="str">
        <f t="shared" si="1"/>
        <v>I A</v>
      </c>
      <c r="R11" s="46" t="s">
        <v>55</v>
      </c>
    </row>
    <row r="12" spans="1:18" s="47" customFormat="1" ht="21" customHeight="1">
      <c r="A12" s="40">
        <v>4</v>
      </c>
      <c r="B12" s="41">
        <v>147</v>
      </c>
      <c r="C12" s="42" t="s">
        <v>20</v>
      </c>
      <c r="D12" s="43" t="s">
        <v>21</v>
      </c>
      <c r="E12" s="48" t="s">
        <v>22</v>
      </c>
      <c r="F12" s="44" t="s">
        <v>23</v>
      </c>
      <c r="G12" s="44" t="s">
        <v>24</v>
      </c>
      <c r="H12" s="44" t="s">
        <v>49</v>
      </c>
      <c r="I12" s="56">
        <f t="shared" si="0"/>
        <v>832</v>
      </c>
      <c r="J12" s="45" t="s">
        <v>59</v>
      </c>
      <c r="K12" s="45">
        <v>13.99</v>
      </c>
      <c r="L12" s="45" t="s">
        <v>59</v>
      </c>
      <c r="M12" s="45" t="s">
        <v>59</v>
      </c>
      <c r="N12" s="45" t="s">
        <v>59</v>
      </c>
      <c r="O12" s="45" t="s">
        <v>59</v>
      </c>
      <c r="P12" s="57">
        <f>MAX(J12:L12,M12:O12)</f>
        <v>13.99</v>
      </c>
      <c r="Q12" s="55" t="str">
        <f t="shared" si="1"/>
        <v>II A</v>
      </c>
      <c r="R12" s="46" t="s">
        <v>25</v>
      </c>
    </row>
    <row r="13" spans="1:18" s="47" customFormat="1" ht="21" customHeight="1">
      <c r="A13" s="40">
        <v>5</v>
      </c>
      <c r="B13" s="41">
        <v>95</v>
      </c>
      <c r="C13" s="42" t="s">
        <v>27</v>
      </c>
      <c r="D13" s="43" t="s">
        <v>28</v>
      </c>
      <c r="E13" s="48" t="s">
        <v>29</v>
      </c>
      <c r="F13" s="44" t="s">
        <v>30</v>
      </c>
      <c r="G13" s="44"/>
      <c r="H13" s="44" t="s">
        <v>31</v>
      </c>
      <c r="I13" s="56">
        <f t="shared" si="0"/>
        <v>814</v>
      </c>
      <c r="J13" s="45" t="s">
        <v>59</v>
      </c>
      <c r="K13" s="45" t="s">
        <v>59</v>
      </c>
      <c r="L13" s="45">
        <v>13.82</v>
      </c>
      <c r="M13" s="45" t="s">
        <v>59</v>
      </c>
      <c r="N13" s="45" t="s">
        <v>59</v>
      </c>
      <c r="O13" s="45" t="s">
        <v>59</v>
      </c>
      <c r="P13" s="57">
        <v>13.82</v>
      </c>
      <c r="Q13" s="55" t="str">
        <f t="shared" si="1"/>
        <v>II A</v>
      </c>
      <c r="R13" s="46" t="s">
        <v>32</v>
      </c>
    </row>
    <row r="14" spans="1:18" s="47" customFormat="1" ht="21" customHeight="1">
      <c r="A14" s="40">
        <v>6</v>
      </c>
      <c r="B14" s="41">
        <v>80</v>
      </c>
      <c r="C14" s="42" t="s">
        <v>58</v>
      </c>
      <c r="D14" s="43" t="s">
        <v>57</v>
      </c>
      <c r="E14" s="48" t="s">
        <v>38</v>
      </c>
      <c r="F14" s="44" t="s">
        <v>30</v>
      </c>
      <c r="G14" s="44" t="s">
        <v>36</v>
      </c>
      <c r="H14" s="44" t="s">
        <v>31</v>
      </c>
      <c r="I14" s="56">
        <f t="shared" si="0"/>
        <v>725</v>
      </c>
      <c r="J14" s="45">
        <v>12.6</v>
      </c>
      <c r="K14" s="45">
        <v>12.97</v>
      </c>
      <c r="L14" s="45">
        <v>12.94</v>
      </c>
      <c r="M14" s="45">
        <v>12.66</v>
      </c>
      <c r="N14" s="45">
        <v>12.91</v>
      </c>
      <c r="O14" s="45">
        <v>12.37</v>
      </c>
      <c r="P14" s="57">
        <f>MAX(J14:L14,M14:O14)</f>
        <v>12.97</v>
      </c>
      <c r="Q14" s="55" t="str">
        <f t="shared" si="1"/>
        <v>III A</v>
      </c>
      <c r="R14" s="46" t="s">
        <v>37</v>
      </c>
    </row>
    <row r="15" spans="1:18" s="47" customFormat="1" ht="21" customHeight="1">
      <c r="A15" s="40">
        <v>7</v>
      </c>
      <c r="B15" s="41">
        <v>86</v>
      </c>
      <c r="C15" s="42" t="s">
        <v>33</v>
      </c>
      <c r="D15" s="43" t="s">
        <v>34</v>
      </c>
      <c r="E15" s="48" t="s">
        <v>35</v>
      </c>
      <c r="F15" s="44" t="s">
        <v>30</v>
      </c>
      <c r="G15" s="44" t="s">
        <v>36</v>
      </c>
      <c r="H15" s="44" t="s">
        <v>31</v>
      </c>
      <c r="I15" s="56">
        <f t="shared" si="0"/>
        <v>649</v>
      </c>
      <c r="J15" s="45">
        <v>12.24</v>
      </c>
      <c r="K15" s="45" t="s">
        <v>59</v>
      </c>
      <c r="L15" s="45" t="s">
        <v>59</v>
      </c>
      <c r="M15" s="45" t="s">
        <v>59</v>
      </c>
      <c r="N15" s="45" t="s">
        <v>59</v>
      </c>
      <c r="O15" s="45" t="s">
        <v>59</v>
      </c>
      <c r="P15" s="57">
        <v>12.24</v>
      </c>
      <c r="Q15" s="55" t="str">
        <f t="shared" si="1"/>
        <v>III A</v>
      </c>
      <c r="R15" s="46" t="s">
        <v>37</v>
      </c>
    </row>
    <row r="16" spans="3:18" s="47" customFormat="1" ht="15">
      <c r="C16" s="49"/>
      <c r="D16" s="49"/>
      <c r="E16" s="11"/>
      <c r="F16" s="50"/>
      <c r="G16" s="50"/>
      <c r="H16" s="50"/>
      <c r="I16" s="4"/>
      <c r="J16" s="51"/>
      <c r="K16" s="51"/>
      <c r="L16" s="51"/>
      <c r="M16" s="51"/>
      <c r="N16" s="51"/>
      <c r="O16" s="51"/>
      <c r="P16" s="6"/>
      <c r="Q16" s="6"/>
      <c r="R16" s="51"/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U16"/>
  <sheetViews>
    <sheetView zoomScalePageLayoutView="0" workbookViewId="0" topLeftCell="A1">
      <selection activeCell="O14" sqref="O14"/>
    </sheetView>
  </sheetViews>
  <sheetFormatPr defaultColWidth="12.140625" defaultRowHeight="12.75"/>
  <cols>
    <col min="1" max="1" width="4.28125" style="8" customWidth="1"/>
    <col min="2" max="2" width="3.28125" style="8" hidden="1" customWidth="1"/>
    <col min="3" max="3" width="9.00390625" style="49" customWidth="1"/>
    <col min="4" max="4" width="13.140625" style="49" customWidth="1"/>
    <col min="5" max="5" width="8.8515625" style="11" customWidth="1"/>
    <col min="6" max="6" width="11.57421875" style="52" customWidth="1"/>
    <col min="7" max="7" width="6.28125" style="52" customWidth="1"/>
    <col min="8" max="8" width="12.57421875" style="52" customWidth="1"/>
    <col min="9" max="9" width="6.7109375" style="4" customWidth="1"/>
    <col min="10" max="12" width="5.7109375" style="5" customWidth="1"/>
    <col min="13" max="13" width="4.421875" style="5" hidden="1" customWidth="1"/>
    <col min="14" max="16" width="5.7109375" style="5" customWidth="1"/>
    <col min="17" max="17" width="6.140625" style="6" customWidth="1"/>
    <col min="18" max="18" width="4.7109375" style="6" customWidth="1"/>
    <col min="19" max="19" width="22.140625" style="8" customWidth="1"/>
    <col min="20" max="16384" width="12.140625" style="8" customWidth="1"/>
  </cols>
  <sheetData>
    <row r="1" spans="1:21" ht="18.75">
      <c r="A1" s="53" t="s">
        <v>19</v>
      </c>
      <c r="B1" s="1"/>
      <c r="C1" s="2"/>
      <c r="D1" s="2"/>
      <c r="E1" s="2"/>
      <c r="F1" s="3"/>
      <c r="G1" s="3"/>
      <c r="H1" s="3"/>
      <c r="P1" s="6"/>
      <c r="S1" s="7"/>
      <c r="T1" s="7"/>
      <c r="U1" s="7"/>
    </row>
    <row r="2" spans="1:21" ht="18.75">
      <c r="A2" s="54" t="s">
        <v>18</v>
      </c>
      <c r="B2" s="9"/>
      <c r="C2" s="2"/>
      <c r="D2" s="2"/>
      <c r="E2" s="2"/>
      <c r="F2" s="3"/>
      <c r="G2" s="3"/>
      <c r="H2" s="3"/>
      <c r="P2" s="6"/>
      <c r="S2" s="7"/>
      <c r="T2" s="7"/>
      <c r="U2" s="7"/>
    </row>
    <row r="3" spans="3:19" s="10" customFormat="1" ht="9" customHeight="1">
      <c r="C3" s="11"/>
      <c r="D3" s="11"/>
      <c r="E3" s="11"/>
      <c r="F3" s="12"/>
      <c r="G3" s="12"/>
      <c r="H3" s="12"/>
      <c r="I3" s="13"/>
      <c r="J3" s="14"/>
      <c r="K3" s="14"/>
      <c r="L3" s="14"/>
      <c r="M3" s="14"/>
      <c r="N3" s="14"/>
      <c r="O3" s="14"/>
      <c r="P3" s="14"/>
      <c r="Q3" s="15"/>
      <c r="R3" s="15"/>
      <c r="S3" s="8"/>
    </row>
    <row r="4" spans="1:19" s="10" customFormat="1" ht="16.5">
      <c r="A4" s="16" t="s">
        <v>178</v>
      </c>
      <c r="B4" s="17"/>
      <c r="C4" s="11"/>
      <c r="D4" s="11"/>
      <c r="E4" s="11"/>
      <c r="F4" s="12"/>
      <c r="G4" s="12"/>
      <c r="H4" s="12"/>
      <c r="I4" s="13"/>
      <c r="J4" s="14"/>
      <c r="K4" s="14"/>
      <c r="L4" s="14"/>
      <c r="M4" s="14"/>
      <c r="N4" s="14"/>
      <c r="O4" s="14"/>
      <c r="P4" s="14"/>
      <c r="Q4" s="15"/>
      <c r="R4" s="15"/>
      <c r="S4" s="8"/>
    </row>
    <row r="5" spans="1:19" s="25" customFormat="1" ht="3.75" customHeight="1">
      <c r="A5" s="18"/>
      <c r="B5" s="18"/>
      <c r="C5" s="18"/>
      <c r="D5" s="18"/>
      <c r="E5" s="18"/>
      <c r="F5" s="19"/>
      <c r="G5" s="19"/>
      <c r="H5" s="19"/>
      <c r="I5" s="20"/>
      <c r="J5" s="21"/>
      <c r="K5" s="21"/>
      <c r="L5" s="21"/>
      <c r="M5" s="21"/>
      <c r="N5" s="21"/>
      <c r="O5" s="22"/>
      <c r="P5" s="23"/>
      <c r="Q5" s="24"/>
      <c r="R5" s="24"/>
      <c r="S5" s="128"/>
    </row>
    <row r="6" spans="1:19" s="10" customFormat="1" ht="15" customHeight="1">
      <c r="A6" s="8"/>
      <c r="B6" s="26"/>
      <c r="C6" s="27"/>
      <c r="D6" s="11"/>
      <c r="E6" s="11"/>
      <c r="F6" s="12"/>
      <c r="G6" s="12"/>
      <c r="H6" s="12"/>
      <c r="I6" s="13"/>
      <c r="J6" s="14"/>
      <c r="K6" s="14"/>
      <c r="L6" s="14"/>
      <c r="M6" s="14"/>
      <c r="N6" s="14"/>
      <c r="O6" s="14"/>
      <c r="P6" s="14"/>
      <c r="Q6" s="15"/>
      <c r="R6" s="15"/>
      <c r="S6" s="8"/>
    </row>
    <row r="7" spans="3:19" s="10" customFormat="1" ht="12.75" customHeight="1">
      <c r="C7" s="11"/>
      <c r="D7" s="11"/>
      <c r="E7" s="11"/>
      <c r="F7" s="12"/>
      <c r="G7" s="12"/>
      <c r="H7" s="12"/>
      <c r="I7" s="13"/>
      <c r="J7" s="28"/>
      <c r="K7" s="29"/>
      <c r="L7" s="30" t="s">
        <v>1</v>
      </c>
      <c r="M7" s="30"/>
      <c r="N7" s="29"/>
      <c r="O7" s="29"/>
      <c r="P7" s="31"/>
      <c r="Q7" s="15"/>
      <c r="R7" s="15"/>
      <c r="S7" s="8"/>
    </row>
    <row r="8" spans="1:19" s="130" customFormat="1" ht="12.75">
      <c r="A8" s="58" t="s">
        <v>63</v>
      </c>
      <c r="B8" s="32" t="s">
        <v>2</v>
      </c>
      <c r="C8" s="33" t="s">
        <v>3</v>
      </c>
      <c r="D8" s="34" t="s">
        <v>4</v>
      </c>
      <c r="E8" s="35" t="s">
        <v>5</v>
      </c>
      <c r="F8" s="36" t="s">
        <v>6</v>
      </c>
      <c r="G8" s="36" t="s">
        <v>7</v>
      </c>
      <c r="H8" s="36" t="s">
        <v>8</v>
      </c>
      <c r="I8" s="37" t="s">
        <v>9</v>
      </c>
      <c r="J8" s="38" t="s">
        <v>10</v>
      </c>
      <c r="K8" s="38" t="s">
        <v>11</v>
      </c>
      <c r="L8" s="38" t="s">
        <v>12</v>
      </c>
      <c r="M8" s="38" t="s">
        <v>179</v>
      </c>
      <c r="N8" s="38" t="s">
        <v>13</v>
      </c>
      <c r="O8" s="38" t="s">
        <v>14</v>
      </c>
      <c r="P8" s="38" t="s">
        <v>15</v>
      </c>
      <c r="Q8" s="38" t="s">
        <v>16</v>
      </c>
      <c r="R8" s="38" t="s">
        <v>60</v>
      </c>
      <c r="S8" s="129" t="s">
        <v>17</v>
      </c>
    </row>
    <row r="9" spans="1:19" s="137" customFormat="1" ht="21" customHeight="1">
      <c r="A9" s="40">
        <v>1</v>
      </c>
      <c r="B9" s="41">
        <v>128</v>
      </c>
      <c r="C9" s="42" t="s">
        <v>180</v>
      </c>
      <c r="D9" s="43" t="s">
        <v>181</v>
      </c>
      <c r="E9" s="131" t="s">
        <v>182</v>
      </c>
      <c r="F9" s="44" t="s">
        <v>30</v>
      </c>
      <c r="G9" s="44"/>
      <c r="H9" s="44" t="s">
        <v>31</v>
      </c>
      <c r="I9" s="132">
        <f aca="true" t="shared" si="0" ref="I9:I16">IF(ISBLANK(Q9),"",TRUNC(0.04384*(Q9+675)^2)-20000)</f>
        <v>940</v>
      </c>
      <c r="J9" s="133">
        <v>16.13</v>
      </c>
      <c r="K9" s="133">
        <v>16.03</v>
      </c>
      <c r="L9" s="133">
        <v>15.91</v>
      </c>
      <c r="M9" s="134"/>
      <c r="N9" s="133" t="s">
        <v>59</v>
      </c>
      <c r="O9" s="133">
        <v>15.79</v>
      </c>
      <c r="P9" s="133" t="s">
        <v>59</v>
      </c>
      <c r="Q9" s="135">
        <f aca="true" t="shared" si="1" ref="Q9:Q16">MAX(J9:L9,N9:P9)</f>
        <v>16.13</v>
      </c>
      <c r="R9" s="136" t="str">
        <f aca="true" t="shared" si="2" ref="R9:R16">IF(ISBLANK(Q9),"",IF(Q9&lt;8.5,"",IF(Q9&gt;=17.2,"TSM",IF(Q9&gt;=15.8,"SM",IF(Q9&gt;=14,"KSM",IF(Q9&gt;=12,"I A",IF(Q9&gt;=10,"II A",IF(Q9&gt;=8.5,"III A"))))))))</f>
        <v>SM</v>
      </c>
      <c r="S9" s="44" t="s">
        <v>183</v>
      </c>
    </row>
    <row r="10" spans="1:19" s="137" customFormat="1" ht="21" customHeight="1">
      <c r="A10" s="40">
        <v>2</v>
      </c>
      <c r="B10" s="41">
        <v>136</v>
      </c>
      <c r="C10" s="42" t="s">
        <v>96</v>
      </c>
      <c r="D10" s="43" t="s">
        <v>184</v>
      </c>
      <c r="E10" s="131" t="s">
        <v>185</v>
      </c>
      <c r="F10" s="44" t="s">
        <v>186</v>
      </c>
      <c r="G10" s="44" t="s">
        <v>187</v>
      </c>
      <c r="H10" s="44" t="s">
        <v>188</v>
      </c>
      <c r="I10" s="132">
        <f t="shared" si="0"/>
        <v>869</v>
      </c>
      <c r="J10" s="133">
        <v>14.3</v>
      </c>
      <c r="K10" s="133">
        <v>14.52</v>
      </c>
      <c r="L10" s="133">
        <v>14.94</v>
      </c>
      <c r="M10" s="134"/>
      <c r="N10" s="133" t="s">
        <v>59</v>
      </c>
      <c r="O10" s="133">
        <v>14.96</v>
      </c>
      <c r="P10" s="133">
        <v>14.86</v>
      </c>
      <c r="Q10" s="135">
        <f t="shared" si="1"/>
        <v>14.96</v>
      </c>
      <c r="R10" s="136" t="str">
        <f t="shared" si="2"/>
        <v>KSM</v>
      </c>
      <c r="S10" s="44" t="s">
        <v>189</v>
      </c>
    </row>
    <row r="11" spans="1:19" s="137" customFormat="1" ht="21" customHeight="1">
      <c r="A11" s="40">
        <v>3</v>
      </c>
      <c r="B11" s="41">
        <v>140</v>
      </c>
      <c r="C11" s="42" t="s">
        <v>190</v>
      </c>
      <c r="D11" s="43" t="s">
        <v>191</v>
      </c>
      <c r="E11" s="131" t="s">
        <v>192</v>
      </c>
      <c r="F11" s="44" t="s">
        <v>193</v>
      </c>
      <c r="G11" s="44" t="s">
        <v>54</v>
      </c>
      <c r="H11" s="44"/>
      <c r="I11" s="132">
        <f t="shared" si="0"/>
        <v>797</v>
      </c>
      <c r="J11" s="133">
        <v>12.61</v>
      </c>
      <c r="K11" s="133">
        <v>13.11</v>
      </c>
      <c r="L11" s="133">
        <v>13.77</v>
      </c>
      <c r="M11" s="134"/>
      <c r="N11" s="133">
        <v>12.88</v>
      </c>
      <c r="O11" s="133">
        <v>13.53</v>
      </c>
      <c r="P11" s="133" t="s">
        <v>59</v>
      </c>
      <c r="Q11" s="135">
        <f t="shared" si="1"/>
        <v>13.77</v>
      </c>
      <c r="R11" s="136" t="str">
        <f t="shared" si="2"/>
        <v>I A</v>
      </c>
      <c r="S11" s="44" t="s">
        <v>194</v>
      </c>
    </row>
    <row r="12" spans="1:19" s="137" customFormat="1" ht="21" customHeight="1">
      <c r="A12" s="40">
        <v>4</v>
      </c>
      <c r="B12" s="41">
        <v>129</v>
      </c>
      <c r="C12" s="42" t="s">
        <v>195</v>
      </c>
      <c r="D12" s="43" t="s">
        <v>196</v>
      </c>
      <c r="E12" s="131" t="s">
        <v>197</v>
      </c>
      <c r="F12" s="44" t="s">
        <v>53</v>
      </c>
      <c r="G12" s="44"/>
      <c r="H12" s="44" t="s">
        <v>198</v>
      </c>
      <c r="I12" s="132">
        <f t="shared" si="0"/>
        <v>776</v>
      </c>
      <c r="J12" s="133">
        <v>12.87</v>
      </c>
      <c r="K12" s="133">
        <v>13.38</v>
      </c>
      <c r="L12" s="133">
        <v>13.33</v>
      </c>
      <c r="M12" s="134"/>
      <c r="N12" s="133">
        <v>13.35</v>
      </c>
      <c r="O12" s="133">
        <v>13.42</v>
      </c>
      <c r="P12" s="133" t="s">
        <v>59</v>
      </c>
      <c r="Q12" s="135">
        <f t="shared" si="1"/>
        <v>13.42</v>
      </c>
      <c r="R12" s="136" t="str">
        <f t="shared" si="2"/>
        <v>I A</v>
      </c>
      <c r="S12" s="44" t="s">
        <v>199</v>
      </c>
    </row>
    <row r="13" spans="1:19" s="137" customFormat="1" ht="21" customHeight="1">
      <c r="A13" s="40">
        <v>5</v>
      </c>
      <c r="B13" s="41">
        <v>144</v>
      </c>
      <c r="C13" s="42" t="s">
        <v>200</v>
      </c>
      <c r="D13" s="43" t="s">
        <v>201</v>
      </c>
      <c r="E13" s="131" t="s">
        <v>202</v>
      </c>
      <c r="F13" s="44" t="s">
        <v>53</v>
      </c>
      <c r="G13" s="44" t="s">
        <v>54</v>
      </c>
      <c r="H13" s="44" t="s">
        <v>203</v>
      </c>
      <c r="I13" s="132">
        <f t="shared" si="0"/>
        <v>742</v>
      </c>
      <c r="J13" s="133" t="s">
        <v>59</v>
      </c>
      <c r="K13" s="133">
        <v>12.85</v>
      </c>
      <c r="L13" s="133">
        <v>12.26</v>
      </c>
      <c r="M13" s="134"/>
      <c r="N13" s="133">
        <v>12.45</v>
      </c>
      <c r="O13" s="133">
        <v>12.52</v>
      </c>
      <c r="P13" s="133">
        <v>12.42</v>
      </c>
      <c r="Q13" s="135">
        <f t="shared" si="1"/>
        <v>12.85</v>
      </c>
      <c r="R13" s="136" t="str">
        <f t="shared" si="2"/>
        <v>I A</v>
      </c>
      <c r="S13" s="44" t="s">
        <v>204</v>
      </c>
    </row>
    <row r="14" spans="1:19" s="137" customFormat="1" ht="21" customHeight="1">
      <c r="A14" s="40">
        <v>6</v>
      </c>
      <c r="B14" s="41">
        <v>116</v>
      </c>
      <c r="C14" s="42" t="s">
        <v>113</v>
      </c>
      <c r="D14" s="43" t="s">
        <v>205</v>
      </c>
      <c r="E14" s="131" t="s">
        <v>206</v>
      </c>
      <c r="F14" s="44" t="s">
        <v>207</v>
      </c>
      <c r="G14" s="44" t="s">
        <v>208</v>
      </c>
      <c r="H14" s="44" t="s">
        <v>209</v>
      </c>
      <c r="I14" s="132">
        <f t="shared" si="0"/>
        <v>735</v>
      </c>
      <c r="J14" s="133">
        <v>12.13</v>
      </c>
      <c r="K14" s="133" t="s">
        <v>59</v>
      </c>
      <c r="L14" s="133">
        <v>12.69</v>
      </c>
      <c r="M14" s="134"/>
      <c r="N14" s="133" t="s">
        <v>59</v>
      </c>
      <c r="O14" s="133">
        <v>12.73</v>
      </c>
      <c r="P14" s="133" t="s">
        <v>59</v>
      </c>
      <c r="Q14" s="135">
        <f t="shared" si="1"/>
        <v>12.73</v>
      </c>
      <c r="R14" s="136" t="str">
        <f t="shared" si="2"/>
        <v>I A</v>
      </c>
      <c r="S14" s="44" t="s">
        <v>210</v>
      </c>
    </row>
    <row r="15" spans="1:19" s="137" customFormat="1" ht="21" customHeight="1">
      <c r="A15" s="40">
        <v>7</v>
      </c>
      <c r="B15" s="41">
        <v>150</v>
      </c>
      <c r="C15" s="42" t="s">
        <v>211</v>
      </c>
      <c r="D15" s="43" t="s">
        <v>212</v>
      </c>
      <c r="E15" s="131" t="s">
        <v>213</v>
      </c>
      <c r="F15" s="44" t="s">
        <v>23</v>
      </c>
      <c r="G15" s="44" t="s">
        <v>24</v>
      </c>
      <c r="H15" s="44" t="s">
        <v>214</v>
      </c>
      <c r="I15" s="132">
        <f t="shared" si="0"/>
        <v>646</v>
      </c>
      <c r="J15" s="133" t="s">
        <v>59</v>
      </c>
      <c r="K15" s="133">
        <v>10.79</v>
      </c>
      <c r="L15" s="133" t="s">
        <v>59</v>
      </c>
      <c r="M15" s="134"/>
      <c r="N15" s="133">
        <v>11.26</v>
      </c>
      <c r="O15" s="133">
        <v>11.21</v>
      </c>
      <c r="P15" s="133">
        <v>11.12</v>
      </c>
      <c r="Q15" s="135">
        <f t="shared" si="1"/>
        <v>11.26</v>
      </c>
      <c r="R15" s="136" t="str">
        <f t="shared" si="2"/>
        <v>II A</v>
      </c>
      <c r="S15" s="44" t="s">
        <v>161</v>
      </c>
    </row>
    <row r="16" spans="1:19" s="137" customFormat="1" ht="21" customHeight="1">
      <c r="A16" s="40">
        <v>8</v>
      </c>
      <c r="B16" s="41">
        <v>146</v>
      </c>
      <c r="C16" s="42" t="s">
        <v>215</v>
      </c>
      <c r="D16" s="43" t="s">
        <v>216</v>
      </c>
      <c r="E16" s="131" t="s">
        <v>217</v>
      </c>
      <c r="F16" s="44" t="s">
        <v>23</v>
      </c>
      <c r="G16" s="44" t="s">
        <v>24</v>
      </c>
      <c r="H16" s="44" t="s">
        <v>218</v>
      </c>
      <c r="I16" s="132">
        <f t="shared" si="0"/>
        <v>614</v>
      </c>
      <c r="J16" s="133">
        <v>10.73</v>
      </c>
      <c r="K16" s="133" t="s">
        <v>59</v>
      </c>
      <c r="L16" s="133" t="s">
        <v>59</v>
      </c>
      <c r="M16" s="134"/>
      <c r="N16" s="133">
        <v>10.47</v>
      </c>
      <c r="O16" s="133" t="s">
        <v>59</v>
      </c>
      <c r="P16" s="133">
        <v>10.52</v>
      </c>
      <c r="Q16" s="135">
        <f t="shared" si="1"/>
        <v>10.73</v>
      </c>
      <c r="R16" s="136" t="str">
        <f t="shared" si="2"/>
        <v>II A</v>
      </c>
      <c r="S16" s="44" t="s">
        <v>219</v>
      </c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4"/>
  </sheetPr>
  <dimension ref="A1:U20"/>
  <sheetViews>
    <sheetView zoomScalePageLayoutView="0" workbookViewId="0" topLeftCell="A1">
      <selection activeCell="L22" sqref="L22"/>
    </sheetView>
  </sheetViews>
  <sheetFormatPr defaultColWidth="12.140625" defaultRowHeight="12.75"/>
  <cols>
    <col min="1" max="1" width="4.421875" style="5" customWidth="1"/>
    <col min="2" max="2" width="3.28125" style="5" hidden="1" customWidth="1"/>
    <col min="3" max="3" width="11.57421875" style="168" customWidth="1"/>
    <col min="4" max="4" width="13.140625" style="168" customWidth="1"/>
    <col min="5" max="5" width="8.8515625" style="15" customWidth="1"/>
    <col min="6" max="6" width="11.00390625" style="169" customWidth="1"/>
    <col min="7" max="7" width="6.28125" style="169" customWidth="1"/>
    <col min="8" max="8" width="13.7109375" style="169" customWidth="1"/>
    <col min="9" max="9" width="5.8515625" style="4" customWidth="1"/>
    <col min="10" max="12" width="5.7109375" style="5" customWidth="1"/>
    <col min="13" max="13" width="5.7109375" style="5" hidden="1" customWidth="1"/>
    <col min="14" max="16" width="5.7109375" style="5" customWidth="1"/>
    <col min="17" max="17" width="6.7109375" style="6" customWidth="1"/>
    <col min="18" max="18" width="4.7109375" style="6" customWidth="1"/>
    <col min="19" max="19" width="20.7109375" style="5" customWidth="1"/>
    <col min="20" max="16384" width="12.140625" style="5" customWidth="1"/>
  </cols>
  <sheetData>
    <row r="1" spans="1:21" ht="18.75">
      <c r="A1" s="59" t="s">
        <v>19</v>
      </c>
      <c r="B1" s="148"/>
      <c r="C1" s="149"/>
      <c r="D1" s="149"/>
      <c r="E1" s="149"/>
      <c r="F1" s="150"/>
      <c r="G1" s="150"/>
      <c r="H1" s="150"/>
      <c r="P1" s="6"/>
      <c r="S1" s="6"/>
      <c r="T1" s="6"/>
      <c r="U1" s="6"/>
    </row>
    <row r="2" spans="1:21" ht="18.75">
      <c r="A2" s="68" t="s">
        <v>18</v>
      </c>
      <c r="B2" s="151"/>
      <c r="C2" s="149"/>
      <c r="D2" s="149"/>
      <c r="E2" s="149"/>
      <c r="F2" s="150"/>
      <c r="G2" s="150"/>
      <c r="H2" s="150"/>
      <c r="P2" s="6"/>
      <c r="S2" s="6"/>
      <c r="T2" s="6"/>
      <c r="U2" s="6"/>
    </row>
    <row r="3" spans="3:19" s="14" customFormat="1" ht="9" customHeight="1">
      <c r="C3" s="15"/>
      <c r="D3" s="15"/>
      <c r="E3" s="15"/>
      <c r="F3" s="152"/>
      <c r="G3" s="152"/>
      <c r="H3" s="152"/>
      <c r="I3" s="13"/>
      <c r="Q3" s="15"/>
      <c r="R3" s="15"/>
      <c r="S3" s="5"/>
    </row>
    <row r="4" spans="1:19" s="14" customFormat="1" ht="16.5">
      <c r="A4" s="153" t="s">
        <v>371</v>
      </c>
      <c r="B4" s="154"/>
      <c r="C4" s="15"/>
      <c r="D4" s="15"/>
      <c r="E4" s="15"/>
      <c r="F4" s="152"/>
      <c r="G4" s="152"/>
      <c r="H4" s="152"/>
      <c r="I4" s="13"/>
      <c r="Q4" s="15"/>
      <c r="R4" s="15"/>
      <c r="S4" s="5"/>
    </row>
    <row r="5" spans="1:19" s="67" customFormat="1" ht="3.75" customHeight="1">
      <c r="A5" s="21"/>
      <c r="B5" s="21"/>
      <c r="C5" s="21"/>
      <c r="D5" s="21"/>
      <c r="E5" s="21"/>
      <c r="F5" s="71"/>
      <c r="G5" s="71"/>
      <c r="H5" s="71"/>
      <c r="I5" s="20"/>
      <c r="J5" s="21"/>
      <c r="K5" s="21"/>
      <c r="L5" s="21"/>
      <c r="M5" s="21"/>
      <c r="N5" s="21"/>
      <c r="O5" s="22"/>
      <c r="P5" s="23"/>
      <c r="Q5" s="24"/>
      <c r="R5" s="24"/>
      <c r="S5" s="24"/>
    </row>
    <row r="6" spans="1:19" s="14" customFormat="1" ht="15" customHeight="1">
      <c r="A6" s="5"/>
      <c r="B6" s="155"/>
      <c r="C6" s="156"/>
      <c r="D6" s="15"/>
      <c r="E6" s="15"/>
      <c r="F6" s="152"/>
      <c r="G6" s="152"/>
      <c r="H6" s="152"/>
      <c r="I6" s="13"/>
      <c r="Q6" s="15"/>
      <c r="R6" s="15"/>
      <c r="S6" s="5"/>
    </row>
    <row r="7" spans="3:19" s="14" customFormat="1" ht="12.75" customHeight="1">
      <c r="C7" s="15"/>
      <c r="D7" s="15"/>
      <c r="E7" s="15"/>
      <c r="F7" s="152"/>
      <c r="G7" s="152"/>
      <c r="H7" s="152"/>
      <c r="I7" s="13"/>
      <c r="J7" s="28"/>
      <c r="K7" s="29"/>
      <c r="L7" s="30" t="s">
        <v>1</v>
      </c>
      <c r="M7" s="30"/>
      <c r="N7" s="29"/>
      <c r="O7" s="29"/>
      <c r="P7" s="31"/>
      <c r="Q7" s="15"/>
      <c r="R7" s="15"/>
      <c r="S7" s="5"/>
    </row>
    <row r="8" spans="1:19" s="162" customFormat="1" ht="12.75">
      <c r="A8" s="157" t="s">
        <v>63</v>
      </c>
      <c r="B8" s="158" t="s">
        <v>2</v>
      </c>
      <c r="C8" s="159" t="s">
        <v>3</v>
      </c>
      <c r="D8" s="160" t="s">
        <v>4</v>
      </c>
      <c r="E8" s="38" t="s">
        <v>5</v>
      </c>
      <c r="F8" s="161" t="s">
        <v>6</v>
      </c>
      <c r="G8" s="161" t="s">
        <v>7</v>
      </c>
      <c r="H8" s="161" t="s">
        <v>8</v>
      </c>
      <c r="I8" s="37" t="s">
        <v>9</v>
      </c>
      <c r="J8" s="38" t="s">
        <v>10</v>
      </c>
      <c r="K8" s="38" t="s">
        <v>11</v>
      </c>
      <c r="L8" s="38" t="s">
        <v>12</v>
      </c>
      <c r="M8" s="38" t="s">
        <v>179</v>
      </c>
      <c r="N8" s="38" t="s">
        <v>13</v>
      </c>
      <c r="O8" s="38" t="s">
        <v>14</v>
      </c>
      <c r="P8" s="38" t="s">
        <v>15</v>
      </c>
      <c r="Q8" s="38" t="s">
        <v>16</v>
      </c>
      <c r="R8" s="38" t="s">
        <v>60</v>
      </c>
      <c r="S8" s="39" t="s">
        <v>17</v>
      </c>
    </row>
    <row r="9" spans="1:19" s="51" customFormat="1" ht="21" customHeight="1">
      <c r="A9" s="147">
        <v>1</v>
      </c>
      <c r="B9" s="163">
        <v>146</v>
      </c>
      <c r="C9" s="164" t="s">
        <v>303</v>
      </c>
      <c r="D9" s="165" t="s">
        <v>372</v>
      </c>
      <c r="E9" s="166" t="s">
        <v>373</v>
      </c>
      <c r="F9" s="46" t="s">
        <v>23</v>
      </c>
      <c r="G9" s="46" t="s">
        <v>24</v>
      </c>
      <c r="H9" s="46" t="s">
        <v>374</v>
      </c>
      <c r="I9" s="56">
        <f aca="true" t="shared" si="0" ref="I9:I18">IF(ISBLANK(Q9),"",TRUNC(0.042172*(Q9+687.7)^2)-20000)</f>
        <v>1014</v>
      </c>
      <c r="J9" s="45">
        <v>16.88</v>
      </c>
      <c r="K9" s="45">
        <v>17.49</v>
      </c>
      <c r="L9" s="45" t="s">
        <v>59</v>
      </c>
      <c r="M9" s="167">
        <v>7</v>
      </c>
      <c r="N9" s="45" t="s">
        <v>59</v>
      </c>
      <c r="O9" s="45" t="s">
        <v>59</v>
      </c>
      <c r="P9" s="45">
        <v>18.2</v>
      </c>
      <c r="Q9" s="57">
        <f aca="true" t="shared" si="1" ref="Q9:Q18">MAX(J9:L9,N9:P9)</f>
        <v>18.2</v>
      </c>
      <c r="R9" s="55" t="str">
        <f aca="true" t="shared" si="2" ref="R9:R18">IF(ISBLANK(Q9),"",IF(Q9&lt;10.2,"",IF(Q9&gt;=19.9,"TSM",IF(Q9&gt;=17.5,"SM",IF(Q9&gt;=15.6,"KSM",IF(Q9&gt;=13.8,"I A",IF(Q9&gt;=12,"II A",IF(Q9&gt;=10.2,"III A"))))))))</f>
        <v>SM</v>
      </c>
      <c r="S9" s="46" t="s">
        <v>375</v>
      </c>
    </row>
    <row r="10" spans="1:19" s="51" customFormat="1" ht="21" customHeight="1">
      <c r="A10" s="147">
        <v>2</v>
      </c>
      <c r="B10" s="163">
        <v>145</v>
      </c>
      <c r="C10" s="164" t="s">
        <v>376</v>
      </c>
      <c r="D10" s="165" t="s">
        <v>377</v>
      </c>
      <c r="E10" s="166" t="s">
        <v>378</v>
      </c>
      <c r="F10" s="46" t="s">
        <v>23</v>
      </c>
      <c r="G10" s="46" t="s">
        <v>24</v>
      </c>
      <c r="H10" s="46" t="s">
        <v>218</v>
      </c>
      <c r="I10" s="56">
        <f t="shared" si="0"/>
        <v>1012</v>
      </c>
      <c r="J10" s="45">
        <v>17</v>
      </c>
      <c r="K10" s="45">
        <v>17.25</v>
      </c>
      <c r="L10" s="45">
        <v>17.58</v>
      </c>
      <c r="M10" s="167">
        <v>8</v>
      </c>
      <c r="N10" s="45">
        <v>17.8</v>
      </c>
      <c r="O10" s="45">
        <v>18.18</v>
      </c>
      <c r="P10" s="45">
        <v>17.18</v>
      </c>
      <c r="Q10" s="57">
        <f t="shared" si="1"/>
        <v>18.18</v>
      </c>
      <c r="R10" s="55" t="str">
        <f t="shared" si="2"/>
        <v>SM</v>
      </c>
      <c r="S10" s="46" t="s">
        <v>379</v>
      </c>
    </row>
    <row r="11" spans="1:19" s="51" customFormat="1" ht="21" customHeight="1">
      <c r="A11" s="147">
        <v>3</v>
      </c>
      <c r="B11" s="163">
        <v>126</v>
      </c>
      <c r="C11" s="164" t="s">
        <v>380</v>
      </c>
      <c r="D11" s="165" t="s">
        <v>381</v>
      </c>
      <c r="E11" s="166" t="s">
        <v>136</v>
      </c>
      <c r="F11" s="46" t="s">
        <v>53</v>
      </c>
      <c r="G11" s="46" t="s">
        <v>54</v>
      </c>
      <c r="H11" s="46"/>
      <c r="I11" s="56">
        <f t="shared" si="0"/>
        <v>952</v>
      </c>
      <c r="J11" s="45">
        <v>15.23</v>
      </c>
      <c r="K11" s="45" t="s">
        <v>59</v>
      </c>
      <c r="L11" s="45">
        <v>15.65</v>
      </c>
      <c r="M11" s="167">
        <v>6</v>
      </c>
      <c r="N11" s="45">
        <v>16.16</v>
      </c>
      <c r="O11" s="45">
        <v>17.17</v>
      </c>
      <c r="P11" s="45" t="s">
        <v>59</v>
      </c>
      <c r="Q11" s="57">
        <f t="shared" si="1"/>
        <v>17.17</v>
      </c>
      <c r="R11" s="55" t="str">
        <f t="shared" si="2"/>
        <v>KSM</v>
      </c>
      <c r="S11" s="46" t="s">
        <v>382</v>
      </c>
    </row>
    <row r="12" spans="1:19" s="51" customFormat="1" ht="21" customHeight="1">
      <c r="A12" s="147">
        <v>4</v>
      </c>
      <c r="B12" s="163">
        <v>127</v>
      </c>
      <c r="C12" s="164" t="s">
        <v>383</v>
      </c>
      <c r="D12" s="165" t="s">
        <v>384</v>
      </c>
      <c r="E12" s="166" t="s">
        <v>385</v>
      </c>
      <c r="F12" s="46" t="s">
        <v>53</v>
      </c>
      <c r="G12" s="46" t="s">
        <v>187</v>
      </c>
      <c r="H12" s="46" t="s">
        <v>42</v>
      </c>
      <c r="I12" s="56">
        <f t="shared" si="0"/>
        <v>869</v>
      </c>
      <c r="J12" s="45">
        <v>15.61</v>
      </c>
      <c r="K12" s="45" t="s">
        <v>59</v>
      </c>
      <c r="L12" s="45" t="s">
        <v>59</v>
      </c>
      <c r="M12" s="167">
        <v>5</v>
      </c>
      <c r="N12" s="45">
        <v>15.12</v>
      </c>
      <c r="O12" s="45" t="s">
        <v>59</v>
      </c>
      <c r="P12" s="45">
        <v>15.77</v>
      </c>
      <c r="Q12" s="57">
        <f t="shared" si="1"/>
        <v>15.77</v>
      </c>
      <c r="R12" s="55" t="str">
        <f t="shared" si="2"/>
        <v>KSM</v>
      </c>
      <c r="S12" s="46" t="s">
        <v>386</v>
      </c>
    </row>
    <row r="13" spans="1:19" s="51" customFormat="1" ht="21" customHeight="1">
      <c r="A13" s="147">
        <v>5</v>
      </c>
      <c r="B13" s="163">
        <v>144</v>
      </c>
      <c r="C13" s="164" t="s">
        <v>387</v>
      </c>
      <c r="D13" s="165" t="s">
        <v>388</v>
      </c>
      <c r="E13" s="166" t="s">
        <v>389</v>
      </c>
      <c r="F13" s="46" t="s">
        <v>23</v>
      </c>
      <c r="G13" s="46" t="s">
        <v>24</v>
      </c>
      <c r="H13" s="46" t="s">
        <v>218</v>
      </c>
      <c r="I13" s="56">
        <f t="shared" si="0"/>
        <v>850</v>
      </c>
      <c r="J13" s="45">
        <v>14.83</v>
      </c>
      <c r="K13" s="45">
        <v>14.82</v>
      </c>
      <c r="L13" s="45">
        <v>15.45</v>
      </c>
      <c r="M13" s="167">
        <v>4</v>
      </c>
      <c r="N13" s="45" t="s">
        <v>59</v>
      </c>
      <c r="O13" s="45" t="s">
        <v>59</v>
      </c>
      <c r="P13" s="45">
        <v>14.79</v>
      </c>
      <c r="Q13" s="57">
        <f t="shared" si="1"/>
        <v>15.45</v>
      </c>
      <c r="R13" s="55" t="str">
        <f t="shared" si="2"/>
        <v>I A</v>
      </c>
      <c r="S13" s="46" t="s">
        <v>379</v>
      </c>
    </row>
    <row r="14" spans="1:19" s="51" customFormat="1" ht="21" customHeight="1">
      <c r="A14" s="147">
        <v>6</v>
      </c>
      <c r="B14" s="163">
        <v>119</v>
      </c>
      <c r="C14" s="164" t="s">
        <v>390</v>
      </c>
      <c r="D14" s="165" t="s">
        <v>391</v>
      </c>
      <c r="E14" s="166" t="s">
        <v>392</v>
      </c>
      <c r="F14" s="46" t="s">
        <v>53</v>
      </c>
      <c r="G14" s="46" t="s">
        <v>54</v>
      </c>
      <c r="H14" s="46"/>
      <c r="I14" s="56">
        <f t="shared" si="0"/>
        <v>843</v>
      </c>
      <c r="J14" s="45">
        <v>14.52</v>
      </c>
      <c r="K14" s="45">
        <v>14.8</v>
      </c>
      <c r="L14" s="45" t="s">
        <v>59</v>
      </c>
      <c r="M14" s="167">
        <v>3</v>
      </c>
      <c r="N14" s="45">
        <v>15.33</v>
      </c>
      <c r="O14" s="45">
        <v>15.29</v>
      </c>
      <c r="P14" s="45" t="s">
        <v>59</v>
      </c>
      <c r="Q14" s="57">
        <f t="shared" si="1"/>
        <v>15.33</v>
      </c>
      <c r="R14" s="55" t="str">
        <f t="shared" si="2"/>
        <v>I A</v>
      </c>
      <c r="S14" s="46" t="s">
        <v>382</v>
      </c>
    </row>
    <row r="15" spans="1:19" s="51" customFormat="1" ht="21" customHeight="1">
      <c r="A15" s="147">
        <v>7</v>
      </c>
      <c r="B15" s="163">
        <v>128</v>
      </c>
      <c r="C15" s="164" t="s">
        <v>387</v>
      </c>
      <c r="D15" s="165" t="s">
        <v>393</v>
      </c>
      <c r="E15" s="166" t="s">
        <v>394</v>
      </c>
      <c r="F15" s="46" t="s">
        <v>53</v>
      </c>
      <c r="G15" s="46" t="s">
        <v>187</v>
      </c>
      <c r="H15" s="46" t="s">
        <v>188</v>
      </c>
      <c r="I15" s="56">
        <f t="shared" si="0"/>
        <v>829</v>
      </c>
      <c r="J15" s="45">
        <v>14.6</v>
      </c>
      <c r="K15" s="45" t="s">
        <v>59</v>
      </c>
      <c r="L15" s="45">
        <v>14.59</v>
      </c>
      <c r="M15" s="167">
        <v>2</v>
      </c>
      <c r="N15" s="45" t="s">
        <v>59</v>
      </c>
      <c r="O15" s="45">
        <v>15.09</v>
      </c>
      <c r="P15" s="45" t="s">
        <v>59</v>
      </c>
      <c r="Q15" s="57">
        <f t="shared" si="1"/>
        <v>15.09</v>
      </c>
      <c r="R15" s="55" t="str">
        <f t="shared" si="2"/>
        <v>I A</v>
      </c>
      <c r="S15" s="46" t="s">
        <v>386</v>
      </c>
    </row>
    <row r="16" spans="1:19" s="51" customFormat="1" ht="21" customHeight="1">
      <c r="A16" s="147">
        <v>8</v>
      </c>
      <c r="B16" s="163">
        <v>143</v>
      </c>
      <c r="C16" s="164" t="s">
        <v>395</v>
      </c>
      <c r="D16" s="165" t="s">
        <v>396</v>
      </c>
      <c r="E16" s="166" t="s">
        <v>397</v>
      </c>
      <c r="F16" s="46" t="s">
        <v>23</v>
      </c>
      <c r="G16" s="46" t="s">
        <v>24</v>
      </c>
      <c r="H16" s="46" t="s">
        <v>218</v>
      </c>
      <c r="I16" s="56">
        <f t="shared" si="0"/>
        <v>799</v>
      </c>
      <c r="J16" s="45">
        <v>13.61</v>
      </c>
      <c r="K16" s="45">
        <v>14.59</v>
      </c>
      <c r="L16" s="45" t="s">
        <v>59</v>
      </c>
      <c r="M16" s="167">
        <v>1</v>
      </c>
      <c r="N16" s="45" t="s">
        <v>59</v>
      </c>
      <c r="O16" s="45" t="s">
        <v>59</v>
      </c>
      <c r="P16" s="45" t="s">
        <v>59</v>
      </c>
      <c r="Q16" s="57">
        <f t="shared" si="1"/>
        <v>14.59</v>
      </c>
      <c r="R16" s="55" t="str">
        <f t="shared" si="2"/>
        <v>I A</v>
      </c>
      <c r="S16" s="46" t="s">
        <v>398</v>
      </c>
    </row>
    <row r="17" spans="1:19" s="51" customFormat="1" ht="21" customHeight="1">
      <c r="A17" s="147">
        <v>9</v>
      </c>
      <c r="B17" s="163">
        <v>149</v>
      </c>
      <c r="C17" s="164" t="s">
        <v>399</v>
      </c>
      <c r="D17" s="165" t="s">
        <v>400</v>
      </c>
      <c r="E17" s="166" t="s">
        <v>401</v>
      </c>
      <c r="F17" s="46" t="s">
        <v>23</v>
      </c>
      <c r="G17" s="46" t="s">
        <v>24</v>
      </c>
      <c r="H17" s="46" t="s">
        <v>338</v>
      </c>
      <c r="I17" s="56">
        <f t="shared" si="0"/>
        <v>753</v>
      </c>
      <c r="J17" s="45">
        <v>12.45</v>
      </c>
      <c r="K17" s="45">
        <v>13.27</v>
      </c>
      <c r="L17" s="45">
        <v>13.81</v>
      </c>
      <c r="M17" s="45"/>
      <c r="N17" s="45"/>
      <c r="O17" s="45"/>
      <c r="P17" s="45"/>
      <c r="Q17" s="57">
        <f t="shared" si="1"/>
        <v>13.81</v>
      </c>
      <c r="R17" s="55" t="str">
        <f t="shared" si="2"/>
        <v>I A</v>
      </c>
      <c r="S17" s="46" t="s">
        <v>402</v>
      </c>
    </row>
    <row r="18" spans="1:19" s="51" customFormat="1" ht="21" customHeight="1">
      <c r="A18" s="147">
        <v>10</v>
      </c>
      <c r="B18" s="163">
        <v>58</v>
      </c>
      <c r="C18" s="164" t="s">
        <v>349</v>
      </c>
      <c r="D18" s="165" t="s">
        <v>403</v>
      </c>
      <c r="E18" s="166" t="s">
        <v>404</v>
      </c>
      <c r="F18" s="46" t="s">
        <v>30</v>
      </c>
      <c r="G18" s="46"/>
      <c r="H18" s="46"/>
      <c r="I18" s="56">
        <f t="shared" si="0"/>
        <v>744</v>
      </c>
      <c r="J18" s="45">
        <v>13.66</v>
      </c>
      <c r="K18" s="45" t="s">
        <v>59</v>
      </c>
      <c r="L18" s="45" t="s">
        <v>59</v>
      </c>
      <c r="M18" s="45"/>
      <c r="N18" s="45"/>
      <c r="O18" s="45"/>
      <c r="P18" s="45"/>
      <c r="Q18" s="57">
        <f t="shared" si="1"/>
        <v>13.66</v>
      </c>
      <c r="R18" s="55" t="str">
        <f t="shared" si="2"/>
        <v>II A</v>
      </c>
      <c r="S18" s="46" t="s">
        <v>405</v>
      </c>
    </row>
    <row r="19" spans="1:19" s="51" customFormat="1" ht="21" customHeight="1">
      <c r="A19" s="147"/>
      <c r="B19" s="163">
        <v>54</v>
      </c>
      <c r="C19" s="164" t="s">
        <v>387</v>
      </c>
      <c r="D19" s="165" t="s">
        <v>444</v>
      </c>
      <c r="E19" s="166">
        <v>32409</v>
      </c>
      <c r="F19" s="46" t="s">
        <v>30</v>
      </c>
      <c r="G19" s="46" t="s">
        <v>342</v>
      </c>
      <c r="H19" s="46"/>
      <c r="I19" s="56"/>
      <c r="J19" s="45" t="s">
        <v>59</v>
      </c>
      <c r="K19" s="45" t="s">
        <v>504</v>
      </c>
      <c r="L19" s="45" t="s">
        <v>504</v>
      </c>
      <c r="M19" s="45"/>
      <c r="N19" s="45"/>
      <c r="O19" s="45"/>
      <c r="P19" s="45"/>
      <c r="Q19" s="57" t="s">
        <v>408</v>
      </c>
      <c r="R19" s="55"/>
      <c r="S19" s="46" t="s">
        <v>505</v>
      </c>
    </row>
    <row r="20" spans="1:19" s="51" customFormat="1" ht="21" customHeight="1">
      <c r="A20" s="147"/>
      <c r="B20" s="163">
        <v>54</v>
      </c>
      <c r="C20" s="164" t="s">
        <v>406</v>
      </c>
      <c r="D20" s="165" t="s">
        <v>407</v>
      </c>
      <c r="E20" s="166">
        <v>32909</v>
      </c>
      <c r="F20" s="46" t="s">
        <v>30</v>
      </c>
      <c r="G20" s="46" t="s">
        <v>342</v>
      </c>
      <c r="H20" s="46"/>
      <c r="I20" s="56"/>
      <c r="J20" s="45" t="s">
        <v>59</v>
      </c>
      <c r="K20" s="45" t="s">
        <v>59</v>
      </c>
      <c r="L20" s="45" t="s">
        <v>59</v>
      </c>
      <c r="M20" s="45"/>
      <c r="N20" s="45"/>
      <c r="O20" s="45"/>
      <c r="P20" s="45"/>
      <c r="Q20" s="57" t="s">
        <v>408</v>
      </c>
      <c r="R20" s="55"/>
      <c r="S20" s="46" t="s">
        <v>409</v>
      </c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53"/>
  <sheetViews>
    <sheetView zoomScalePageLayoutView="0" workbookViewId="0" topLeftCell="A1">
      <selection activeCell="D30" sqref="D30"/>
    </sheetView>
  </sheetViews>
  <sheetFormatPr defaultColWidth="12.140625" defaultRowHeight="12.75"/>
  <cols>
    <col min="1" max="1" width="4.7109375" style="109" customWidth="1"/>
    <col min="2" max="2" width="4.421875" style="21" hidden="1" customWidth="1"/>
    <col min="3" max="3" width="9.8515625" style="110" customWidth="1"/>
    <col min="4" max="4" width="14.8515625" style="110" customWidth="1"/>
    <col min="5" max="5" width="9.421875" style="21" customWidth="1"/>
    <col min="6" max="6" width="15.57421875" style="70" customWidth="1"/>
    <col min="7" max="7" width="9.28125" style="70" customWidth="1"/>
    <col min="8" max="8" width="14.140625" style="70" customWidth="1"/>
    <col min="9" max="9" width="6.421875" style="20" customWidth="1"/>
    <col min="10" max="10" width="7.8515625" style="21" bestFit="1" customWidth="1"/>
    <col min="11" max="11" width="4.8515625" style="21" bestFit="1" customWidth="1"/>
    <col min="12" max="12" width="7.421875" style="21" customWidth="1"/>
    <col min="13" max="13" width="4.8515625" style="21" customWidth="1"/>
    <col min="14" max="14" width="5.421875" style="21" customWidth="1"/>
    <col min="15" max="15" width="25.140625" style="22" customWidth="1"/>
    <col min="16" max="16" width="3.57421875" style="67" hidden="1" customWidth="1"/>
    <col min="17" max="16384" width="12.140625" style="66" customWidth="1"/>
  </cols>
  <sheetData>
    <row r="1" spans="1:15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1"/>
      <c r="N1" s="61"/>
      <c r="O1" s="64"/>
    </row>
    <row r="2" spans="1:15" ht="16.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1"/>
      <c r="N2" s="61"/>
      <c r="O2" s="64"/>
    </row>
    <row r="3" spans="1:8" ht="2.25" customHeight="1">
      <c r="A3" s="70"/>
      <c r="C3" s="21"/>
      <c r="D3" s="21"/>
      <c r="F3" s="71"/>
      <c r="G3" s="71"/>
      <c r="H3" s="71"/>
    </row>
    <row r="4" spans="1:8" ht="15.75" customHeight="1">
      <c r="A4" s="72" t="s">
        <v>940</v>
      </c>
      <c r="B4" s="73"/>
      <c r="C4" s="21"/>
      <c r="D4" s="21"/>
      <c r="F4" s="74"/>
      <c r="G4" s="71"/>
      <c r="H4" s="71"/>
    </row>
    <row r="5" spans="3:8" ht="6.75" customHeight="1">
      <c r="C5" s="21"/>
      <c r="D5" s="21"/>
      <c r="F5" s="71"/>
      <c r="G5" s="71"/>
      <c r="H5" s="71"/>
    </row>
    <row r="6" spans="1:8" ht="12.75" customHeight="1">
      <c r="A6" s="76"/>
      <c r="B6" s="77"/>
      <c r="C6" s="78"/>
      <c r="D6" s="79" t="s">
        <v>977</v>
      </c>
      <c r="E6" s="79"/>
      <c r="F6" s="71"/>
      <c r="G6" s="71"/>
      <c r="H6" s="71"/>
    </row>
    <row r="7" spans="1:8" ht="3.75" customHeight="1">
      <c r="A7" s="21"/>
      <c r="C7" s="21"/>
      <c r="D7" s="21"/>
      <c r="F7" s="71"/>
      <c r="G7" s="71"/>
      <c r="H7" s="71"/>
    </row>
    <row r="8" spans="1:15" ht="12" customHeight="1">
      <c r="A8" s="80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121" t="s">
        <v>9</v>
      </c>
      <c r="J8" s="80" t="s">
        <v>64</v>
      </c>
      <c r="K8" s="122" t="s">
        <v>65</v>
      </c>
      <c r="L8" s="80" t="s">
        <v>66</v>
      </c>
      <c r="M8" s="122" t="s">
        <v>65</v>
      </c>
      <c r="N8" s="80" t="s">
        <v>60</v>
      </c>
      <c r="O8" s="123" t="s">
        <v>17</v>
      </c>
    </row>
    <row r="9" spans="1:16" s="103" customFormat="1" ht="16.5" customHeight="1">
      <c r="A9" s="112">
        <v>1</v>
      </c>
      <c r="B9" s="92">
        <v>148</v>
      </c>
      <c r="C9" s="93" t="s">
        <v>602</v>
      </c>
      <c r="D9" s="94" t="s">
        <v>941</v>
      </c>
      <c r="E9" s="95" t="s">
        <v>910</v>
      </c>
      <c r="F9" s="96" t="s">
        <v>53</v>
      </c>
      <c r="G9" s="96" t="s">
        <v>54</v>
      </c>
      <c r="H9" s="97" t="s">
        <v>56</v>
      </c>
      <c r="I9" s="56">
        <f>IF(ISBLANK(L9),"",TRUNC(17.22*(L9-15.4)^2))</f>
        <v>1002</v>
      </c>
      <c r="J9" s="127">
        <v>7.81</v>
      </c>
      <c r="K9" s="100">
        <v>0.154</v>
      </c>
      <c r="L9" s="124">
        <v>7.77</v>
      </c>
      <c r="M9" s="100">
        <v>0.155</v>
      </c>
      <c r="N9" s="221" t="str">
        <f>IF(ISBLANK(L9),"",IF(L9&gt;9.04,"",IF(L9&lt;=7.25,"TSM",IF(L9&lt;=7.45,"SM",IF(L9&lt;=7.7,"KSM",IF(L9&lt;=8,"I A",IF(L9&lt;=8.44,"II A",IF(L9&lt;=9.04,"III A"))))))))</f>
        <v>I A</v>
      </c>
      <c r="O9" s="96" t="s">
        <v>55</v>
      </c>
      <c r="P9" s="103" t="s">
        <v>978</v>
      </c>
    </row>
    <row r="10" spans="1:16" s="103" customFormat="1" ht="16.5" customHeight="1">
      <c r="A10" s="112">
        <v>2</v>
      </c>
      <c r="B10" s="92">
        <v>80</v>
      </c>
      <c r="C10" s="93" t="s">
        <v>96</v>
      </c>
      <c r="D10" s="94" t="s">
        <v>111</v>
      </c>
      <c r="E10" s="95" t="s">
        <v>112</v>
      </c>
      <c r="F10" s="96" t="s">
        <v>108</v>
      </c>
      <c r="G10" s="96"/>
      <c r="H10" s="97"/>
      <c r="I10" s="56" t="s">
        <v>474</v>
      </c>
      <c r="J10" s="124">
        <v>7.76</v>
      </c>
      <c r="K10" s="100">
        <v>0.152</v>
      </c>
      <c r="L10" s="127">
        <v>7.77</v>
      </c>
      <c r="M10" s="100" t="s">
        <v>103</v>
      </c>
      <c r="N10" s="221" t="str">
        <f>IF(ISBLANK(J10),"",IF(J10&gt;9.04,"",IF(J10&lt;=7.25,"TSM",IF(J10&lt;=7.45,"SM",IF(J10&lt;=7.7,"KSM",IF(J10&lt;=8,"I A",IF(J10&lt;=8.44,"II A",IF(J10&lt;=9.04,"III A"))))))))</f>
        <v>I A</v>
      </c>
      <c r="O10" s="96" t="s">
        <v>110</v>
      </c>
      <c r="P10" s="103" t="s">
        <v>979</v>
      </c>
    </row>
    <row r="11" spans="1:15" s="103" customFormat="1" ht="16.5" customHeight="1">
      <c r="A11" s="112">
        <v>3</v>
      </c>
      <c r="B11" s="92">
        <v>146</v>
      </c>
      <c r="C11" s="93" t="s">
        <v>244</v>
      </c>
      <c r="D11" s="94" t="s">
        <v>942</v>
      </c>
      <c r="E11" s="95" t="s">
        <v>943</v>
      </c>
      <c r="F11" s="96" t="s">
        <v>53</v>
      </c>
      <c r="G11" s="96" t="s">
        <v>54</v>
      </c>
      <c r="H11" s="97" t="s">
        <v>26</v>
      </c>
      <c r="I11" s="56">
        <f>IF(ISBLANK(J11),"",TRUNC(17.22*(J11-15.4)^2))</f>
        <v>963</v>
      </c>
      <c r="J11" s="124">
        <v>7.92</v>
      </c>
      <c r="K11" s="100" t="s">
        <v>103</v>
      </c>
      <c r="L11" s="127">
        <v>7.97</v>
      </c>
      <c r="M11" s="100">
        <v>0.156</v>
      </c>
      <c r="N11" s="221" t="str">
        <f>IF(ISBLANK(J11),"",IF(J11&gt;9.04,"",IF(J11&lt;=7.25,"TSM",IF(J11&lt;=7.45,"SM",IF(J11&lt;=7.7,"KSM",IF(J11&lt;=8,"I A",IF(J11&lt;=8.44,"II A",IF(J11&lt;=9.04,"III A"))))))))</f>
        <v>I A</v>
      </c>
      <c r="O11" s="96" t="s">
        <v>580</v>
      </c>
    </row>
    <row r="12" spans="1:15" s="103" customFormat="1" ht="16.5" customHeight="1">
      <c r="A12" s="112">
        <v>4</v>
      </c>
      <c r="B12" s="92">
        <v>149</v>
      </c>
      <c r="C12" s="93" t="s">
        <v>509</v>
      </c>
      <c r="D12" s="94" t="s">
        <v>944</v>
      </c>
      <c r="E12" s="95" t="s">
        <v>945</v>
      </c>
      <c r="F12" s="96" t="s">
        <v>23</v>
      </c>
      <c r="G12" s="96" t="s">
        <v>24</v>
      </c>
      <c r="H12" s="97" t="s">
        <v>490</v>
      </c>
      <c r="I12" s="56">
        <f>IF(ISBLANK(J12),"",TRUNC(17.22*(J12-15.4)^2))</f>
        <v>940</v>
      </c>
      <c r="J12" s="124">
        <v>8.01</v>
      </c>
      <c r="K12" s="100">
        <v>0.264</v>
      </c>
      <c r="L12" s="127">
        <v>8.03</v>
      </c>
      <c r="M12" s="100">
        <v>0.297</v>
      </c>
      <c r="N12" s="221" t="str">
        <f>IF(ISBLANK(J12),"",IF(J12&gt;9.04,"",IF(J12&lt;=7.25,"TSM",IF(J12&lt;=7.45,"SM",IF(J12&lt;=7.7,"KSM",IF(J12&lt;=8,"I A",IF(J12&lt;=8.44,"II A",IF(J12&lt;=9.04,"III A"))))))))</f>
        <v>II A</v>
      </c>
      <c r="O12" s="96" t="s">
        <v>491</v>
      </c>
    </row>
    <row r="13" spans="1:16" s="103" customFormat="1" ht="16.5" customHeight="1">
      <c r="A13" s="112">
        <v>5</v>
      </c>
      <c r="B13" s="92">
        <v>137</v>
      </c>
      <c r="C13" s="93" t="s">
        <v>590</v>
      </c>
      <c r="D13" s="94" t="s">
        <v>591</v>
      </c>
      <c r="E13" s="95" t="s">
        <v>592</v>
      </c>
      <c r="F13" s="96" t="s">
        <v>53</v>
      </c>
      <c r="G13" s="96" t="s">
        <v>593</v>
      </c>
      <c r="H13" s="97" t="s">
        <v>42</v>
      </c>
      <c r="I13" s="56">
        <f>IF(ISBLANK(L13),"",TRUNC(17.22*(L13-15.4)^2))</f>
        <v>932</v>
      </c>
      <c r="J13" s="127">
        <v>8.08</v>
      </c>
      <c r="K13" s="100">
        <v>0.535</v>
      </c>
      <c r="L13" s="124">
        <v>8.04</v>
      </c>
      <c r="M13" s="100">
        <v>0.142</v>
      </c>
      <c r="N13" s="221" t="str">
        <f>IF(ISBLANK(L13),"",IF(L13&gt;9.04,"",IF(L13&lt;=7.25,"TSM",IF(L13&lt;=7.45,"SM",IF(L13&lt;=7.7,"KSM",IF(L13&lt;=8,"I A",IF(L13&lt;=8.44,"II A",IF(L13&lt;=9.04,"III A"))))))))</f>
        <v>II A</v>
      </c>
      <c r="O13" s="96" t="s">
        <v>594</v>
      </c>
      <c r="P13" s="103" t="s">
        <v>980</v>
      </c>
    </row>
    <row r="14" spans="1:16" s="103" customFormat="1" ht="16.5" customHeight="1">
      <c r="A14" s="112">
        <v>5</v>
      </c>
      <c r="B14" s="92">
        <v>130</v>
      </c>
      <c r="C14" s="93" t="s">
        <v>954</v>
      </c>
      <c r="D14" s="94" t="s">
        <v>955</v>
      </c>
      <c r="E14" s="95" t="s">
        <v>956</v>
      </c>
      <c r="F14" s="96" t="s">
        <v>53</v>
      </c>
      <c r="G14" s="96" t="s">
        <v>54</v>
      </c>
      <c r="H14" s="97" t="s">
        <v>713</v>
      </c>
      <c r="I14" s="56">
        <f>IF(ISBLANK(J14),"",TRUNC(17.22*(J14-15.4)^2))</f>
        <v>945</v>
      </c>
      <c r="J14" s="124">
        <v>7.99</v>
      </c>
      <c r="K14" s="100">
        <v>0.187</v>
      </c>
      <c r="L14" s="127">
        <v>8.04</v>
      </c>
      <c r="M14" s="100">
        <v>0.172</v>
      </c>
      <c r="N14" s="221" t="str">
        <f>IF(ISBLANK(J14),"",IF(J14&gt;9.04,"",IF(J14&lt;=7.25,"TSM",IF(J14&lt;=7.45,"SM",IF(J14&lt;=7.7,"KSM",IF(J14&lt;=8,"I A",IF(J14&lt;=8.44,"II A",IF(J14&lt;=9.04,"III A"))))))))</f>
        <v>I A</v>
      </c>
      <c r="O14" s="96" t="s">
        <v>86</v>
      </c>
      <c r="P14" s="103" t="s">
        <v>980</v>
      </c>
    </row>
    <row r="15" spans="3:8" ht="6.75" customHeight="1">
      <c r="C15" s="21"/>
      <c r="D15" s="21"/>
      <c r="F15" s="71"/>
      <c r="G15" s="71"/>
      <c r="H15" s="71"/>
    </row>
    <row r="16" spans="1:8" ht="12.75" customHeight="1">
      <c r="A16" s="76"/>
      <c r="B16" s="77"/>
      <c r="C16" s="78"/>
      <c r="D16" s="79" t="s">
        <v>981</v>
      </c>
      <c r="E16" s="79"/>
      <c r="F16" s="71"/>
      <c r="G16" s="71"/>
      <c r="H16" s="71"/>
    </row>
    <row r="17" spans="1:8" ht="3.75" customHeight="1">
      <c r="A17" s="21"/>
      <c r="C17" s="21"/>
      <c r="D17" s="21"/>
      <c r="F17" s="71"/>
      <c r="G17" s="71"/>
      <c r="H17" s="71"/>
    </row>
    <row r="18" spans="1:15" ht="12" customHeight="1">
      <c r="A18" s="80" t="s">
        <v>63</v>
      </c>
      <c r="B18" s="115" t="s">
        <v>2</v>
      </c>
      <c r="C18" s="116" t="s">
        <v>3</v>
      </c>
      <c r="D18" s="117" t="s">
        <v>4</v>
      </c>
      <c r="E18" s="118" t="s">
        <v>5</v>
      </c>
      <c r="F18" s="119" t="s">
        <v>6</v>
      </c>
      <c r="G18" s="120" t="s">
        <v>7</v>
      </c>
      <c r="H18" s="119" t="s">
        <v>8</v>
      </c>
      <c r="I18" s="121" t="s">
        <v>9</v>
      </c>
      <c r="J18" s="80" t="s">
        <v>64</v>
      </c>
      <c r="K18" s="122" t="s">
        <v>65</v>
      </c>
      <c r="L18" s="80" t="s">
        <v>66</v>
      </c>
      <c r="M18" s="122" t="s">
        <v>65</v>
      </c>
      <c r="N18" s="80" t="s">
        <v>60</v>
      </c>
      <c r="O18" s="123" t="s">
        <v>17</v>
      </c>
    </row>
    <row r="19" spans="1:15" s="103" customFormat="1" ht="16.5" customHeight="1">
      <c r="A19" s="112">
        <v>7</v>
      </c>
      <c r="B19" s="92">
        <v>112</v>
      </c>
      <c r="C19" s="93" t="s">
        <v>972</v>
      </c>
      <c r="D19" s="94" t="s">
        <v>973</v>
      </c>
      <c r="E19" s="95" t="s">
        <v>974</v>
      </c>
      <c r="F19" s="96" t="s">
        <v>30</v>
      </c>
      <c r="G19" s="96"/>
      <c r="H19" s="97" t="s">
        <v>31</v>
      </c>
      <c r="I19" s="56">
        <f>IF(ISBLANK(L19),"",TRUNC(17.22*(L19-15.4)^2))</f>
        <v>932</v>
      </c>
      <c r="J19" s="127">
        <v>8.12</v>
      </c>
      <c r="K19" s="100" t="s">
        <v>103</v>
      </c>
      <c r="L19" s="124">
        <v>8.04</v>
      </c>
      <c r="M19" s="100">
        <v>0.388</v>
      </c>
      <c r="N19" s="221" t="str">
        <f>IF(ISBLANK(L19),"",IF(L19&gt;9.04,"",IF(L19&lt;=7.25,"TSM",IF(L19&lt;=7.45,"SM",IF(L19&lt;=7.7,"KSM",IF(L19&lt;=8,"I A",IF(L19&lt;=8.44,"II A",IF(L19&lt;=9.04,"III A"))))))))</f>
        <v>II A</v>
      </c>
      <c r="O19" s="96" t="s">
        <v>963</v>
      </c>
    </row>
    <row r="20" spans="1:15" s="103" customFormat="1" ht="16.5" customHeight="1">
      <c r="A20" s="112">
        <v>8</v>
      </c>
      <c r="B20" s="92">
        <v>107</v>
      </c>
      <c r="C20" s="93" t="s">
        <v>364</v>
      </c>
      <c r="D20" s="94" t="s">
        <v>949</v>
      </c>
      <c r="E20" s="95" t="s">
        <v>950</v>
      </c>
      <c r="F20" s="96" t="s">
        <v>331</v>
      </c>
      <c r="G20" s="96" t="s">
        <v>332</v>
      </c>
      <c r="H20" s="97" t="s">
        <v>333</v>
      </c>
      <c r="I20" s="56">
        <f>IF(ISBLANK(L20),"",TRUNC(17.22*(L20-15.4)^2))</f>
        <v>920</v>
      </c>
      <c r="J20" s="127">
        <v>8.22</v>
      </c>
      <c r="K20" s="100">
        <v>0.224</v>
      </c>
      <c r="L20" s="124">
        <v>8.09</v>
      </c>
      <c r="M20" s="100">
        <v>0.236</v>
      </c>
      <c r="N20" s="221" t="str">
        <f>IF(ISBLANK(L20),"",IF(L20&gt;9.04,"",IF(L20&lt;=7.25,"TSM",IF(L20&lt;=7.45,"SM",IF(L20&lt;=7.7,"KSM",IF(L20&lt;=8,"I A",IF(L20&lt;=8.44,"II A",IF(L20&lt;=9.04,"III A"))))))))</f>
        <v>II A</v>
      </c>
      <c r="O20" s="96" t="s">
        <v>334</v>
      </c>
    </row>
    <row r="21" spans="1:15" s="103" customFormat="1" ht="16.5" customHeight="1">
      <c r="A21" s="112">
        <v>9</v>
      </c>
      <c r="B21" s="92">
        <v>67</v>
      </c>
      <c r="C21" s="93" t="s">
        <v>222</v>
      </c>
      <c r="D21" s="94" t="s">
        <v>957</v>
      </c>
      <c r="E21" s="95" t="s">
        <v>958</v>
      </c>
      <c r="F21" s="96" t="s">
        <v>583</v>
      </c>
      <c r="G21" s="96" t="s">
        <v>234</v>
      </c>
      <c r="H21" s="97" t="s">
        <v>588</v>
      </c>
      <c r="I21" s="56">
        <f>IF(ISBLANK(L21),"",TRUNC(17.22*(L21-15.4)^2))</f>
        <v>917</v>
      </c>
      <c r="J21" s="127">
        <v>8.13</v>
      </c>
      <c r="K21" s="100">
        <v>0.197</v>
      </c>
      <c r="L21" s="124">
        <v>8.1</v>
      </c>
      <c r="M21" s="100">
        <v>0.201</v>
      </c>
      <c r="N21" s="221" t="str">
        <f>IF(ISBLANK(L21),"",IF(L21&gt;9.04,"",IF(L21&lt;=7.25,"TSM",IF(L21&lt;=7.45,"SM",IF(L21&lt;=7.7,"KSM",IF(L21&lt;=8,"I A",IF(L21&lt;=8.44,"II A",IF(L21&lt;=9.04,"III A"))))))))</f>
        <v>II A</v>
      </c>
      <c r="O21" s="96" t="s">
        <v>589</v>
      </c>
    </row>
    <row r="22" spans="1:15" s="103" customFormat="1" ht="16.5" customHeight="1">
      <c r="A22" s="112">
        <v>10</v>
      </c>
      <c r="B22" s="92">
        <v>63</v>
      </c>
      <c r="C22" s="93" t="s">
        <v>622</v>
      </c>
      <c r="D22" s="94" t="s">
        <v>946</v>
      </c>
      <c r="E22" s="95" t="s">
        <v>947</v>
      </c>
      <c r="F22" s="96" t="s">
        <v>53</v>
      </c>
      <c r="G22" s="96" t="s">
        <v>54</v>
      </c>
      <c r="H22" s="97" t="s">
        <v>203</v>
      </c>
      <c r="I22" s="56">
        <f>IF(ISBLANK(L22),"",TRUNC(17.22*(L22-15.4)^2))</f>
        <v>912</v>
      </c>
      <c r="J22" s="127">
        <v>8.17</v>
      </c>
      <c r="K22" s="100" t="s">
        <v>103</v>
      </c>
      <c r="L22" s="124">
        <v>8.12</v>
      </c>
      <c r="M22" s="100">
        <v>0.234</v>
      </c>
      <c r="N22" s="221" t="str">
        <f>IF(ISBLANK(L22),"",IF(L22&gt;9.04,"",IF(L22&lt;=7.25,"TSM",IF(L22&lt;=7.45,"SM",IF(L22&lt;=7.7,"KSM",IF(L22&lt;=8,"I A",IF(L22&lt;=8.44,"II A",IF(L22&lt;=9.04,"III A"))))))))</f>
        <v>II A</v>
      </c>
      <c r="O22" s="96" t="s">
        <v>948</v>
      </c>
    </row>
    <row r="23" spans="1:15" s="103" customFormat="1" ht="16.5" customHeight="1">
      <c r="A23" s="112">
        <v>11</v>
      </c>
      <c r="B23" s="92">
        <v>93</v>
      </c>
      <c r="C23" s="93" t="s">
        <v>964</v>
      </c>
      <c r="D23" s="94" t="s">
        <v>606</v>
      </c>
      <c r="E23" s="95" t="s">
        <v>965</v>
      </c>
      <c r="F23" s="96" t="s">
        <v>280</v>
      </c>
      <c r="G23" s="96" t="s">
        <v>281</v>
      </c>
      <c r="H23" s="97" t="s">
        <v>608</v>
      </c>
      <c r="I23" s="56">
        <f>IF(ISBLANK(L23),"",TRUNC(17.22*(L23-15.4)^2))</f>
        <v>868</v>
      </c>
      <c r="J23" s="127">
        <v>8.39</v>
      </c>
      <c r="K23" s="100" t="s">
        <v>103</v>
      </c>
      <c r="L23" s="124">
        <v>8.3</v>
      </c>
      <c r="M23" s="100">
        <v>0.183</v>
      </c>
      <c r="N23" s="221" t="str">
        <f>IF(ISBLANK(L23),"",IF(L23&gt;9.04,"",IF(L23&lt;=7.25,"TSM",IF(L23&lt;=7.45,"SM",IF(L23&lt;=7.7,"KSM",IF(L23&lt;=8,"I A",IF(L23&lt;=8.44,"II A",IF(L23&lt;=9.04,"III A"))))))))</f>
        <v>II A</v>
      </c>
      <c r="O23" s="96" t="s">
        <v>609</v>
      </c>
    </row>
    <row r="24" spans="1:15" s="103" customFormat="1" ht="16.5" customHeight="1">
      <c r="A24" s="112">
        <v>12</v>
      </c>
      <c r="B24" s="92">
        <v>111</v>
      </c>
      <c r="C24" s="93" t="s">
        <v>959</v>
      </c>
      <c r="D24" s="94" t="s">
        <v>960</v>
      </c>
      <c r="E24" s="95" t="s">
        <v>961</v>
      </c>
      <c r="F24" s="96" t="s">
        <v>30</v>
      </c>
      <c r="G24" s="96"/>
      <c r="H24" s="97" t="s">
        <v>31</v>
      </c>
      <c r="I24" s="56">
        <f>IF(ISBLANK(J24),"",TRUNC(17.22*(J24-15.4)^2))</f>
        <v>846</v>
      </c>
      <c r="J24" s="124">
        <v>8.39</v>
      </c>
      <c r="K24" s="100">
        <v>0.278</v>
      </c>
      <c r="L24" s="124" t="s">
        <v>109</v>
      </c>
      <c r="M24" s="100"/>
      <c r="N24" s="221" t="str">
        <f>IF(ISBLANK(J24),"",IF(J24&gt;9.04,"",IF(J24&lt;=7.25,"TSM",IF(J24&lt;=7.45,"SM",IF(J24&lt;=7.7,"KSM",IF(J24&lt;=8,"I A",IF(J24&lt;=8.44,"II A",IF(J24&lt;=9.04,"III A"))))))))</f>
        <v>II A</v>
      </c>
      <c r="O24" s="96" t="s">
        <v>963</v>
      </c>
    </row>
    <row r="25" spans="1:8" ht="3.75" customHeight="1">
      <c r="A25" s="21"/>
      <c r="C25" s="21"/>
      <c r="D25" s="21"/>
      <c r="F25" s="71"/>
      <c r="G25" s="71"/>
      <c r="H25" s="71"/>
    </row>
    <row r="26" spans="1:15" ht="12" customHeight="1">
      <c r="A26" s="80" t="s">
        <v>63</v>
      </c>
      <c r="B26" s="115" t="s">
        <v>2</v>
      </c>
      <c r="C26" s="116" t="s">
        <v>3</v>
      </c>
      <c r="D26" s="117" t="s">
        <v>4</v>
      </c>
      <c r="E26" s="118" t="s">
        <v>5</v>
      </c>
      <c r="F26" s="119" t="s">
        <v>6</v>
      </c>
      <c r="G26" s="120" t="s">
        <v>7</v>
      </c>
      <c r="H26" s="119" t="s">
        <v>8</v>
      </c>
      <c r="I26" s="121" t="s">
        <v>9</v>
      </c>
      <c r="J26" s="80" t="s">
        <v>64</v>
      </c>
      <c r="K26" s="122" t="s">
        <v>65</v>
      </c>
      <c r="L26" s="80" t="s">
        <v>66</v>
      </c>
      <c r="M26" s="122" t="s">
        <v>65</v>
      </c>
      <c r="N26" s="80" t="s">
        <v>60</v>
      </c>
      <c r="O26" s="123" t="s">
        <v>17</v>
      </c>
    </row>
    <row r="27" spans="1:15" s="103" customFormat="1" ht="16.5" customHeight="1">
      <c r="A27" s="91" t="s">
        <v>348</v>
      </c>
      <c r="B27" s="92">
        <v>138</v>
      </c>
      <c r="C27" s="93" t="s">
        <v>612</v>
      </c>
      <c r="D27" s="94" t="s">
        <v>967</v>
      </c>
      <c r="E27" s="95" t="s">
        <v>136</v>
      </c>
      <c r="F27" s="96" t="s">
        <v>53</v>
      </c>
      <c r="G27" s="96" t="s">
        <v>54</v>
      </c>
      <c r="H27" s="97" t="s">
        <v>968</v>
      </c>
      <c r="I27" s="56">
        <f>IF(ISBLANK(J27),"",TRUNC(17.22*(J27-15.4)^2))</f>
        <v>831</v>
      </c>
      <c r="J27" s="124">
        <v>8.45</v>
      </c>
      <c r="K27" s="100">
        <v>0.206</v>
      </c>
      <c r="L27" s="124"/>
      <c r="M27" s="100"/>
      <c r="N27" s="221" t="str">
        <f aca="true" t="shared" si="0" ref="N27:N32">IF(ISBLANK(J27),"",IF(J27&gt;9.04,"",IF(J27&lt;=7.25,"TSM",IF(J27&lt;=7.45,"SM",IF(J27&lt;=7.7,"KSM",IF(J27&lt;=8,"I A",IF(J27&lt;=8.44,"II A",IF(J27&lt;=9.04,"III A"))))))))</f>
        <v>III A</v>
      </c>
      <c r="O27" s="96" t="s">
        <v>549</v>
      </c>
    </row>
    <row r="28" spans="1:15" s="103" customFormat="1" ht="16.5" customHeight="1">
      <c r="A28" s="91" t="s">
        <v>495</v>
      </c>
      <c r="B28" s="92">
        <v>110</v>
      </c>
      <c r="C28" s="93" t="s">
        <v>75</v>
      </c>
      <c r="D28" s="94" t="s">
        <v>951</v>
      </c>
      <c r="E28" s="95" t="s">
        <v>267</v>
      </c>
      <c r="F28" s="96" t="s">
        <v>30</v>
      </c>
      <c r="G28" s="96" t="s">
        <v>36</v>
      </c>
      <c r="H28" s="97" t="s">
        <v>952</v>
      </c>
      <c r="I28" s="56"/>
      <c r="J28" s="124">
        <v>8.48</v>
      </c>
      <c r="K28" s="100">
        <v>0.298</v>
      </c>
      <c r="L28" s="124"/>
      <c r="M28" s="100"/>
      <c r="N28" s="221" t="str">
        <f t="shared" si="0"/>
        <v>III A</v>
      </c>
      <c r="O28" s="96" t="s">
        <v>953</v>
      </c>
    </row>
    <row r="29" spans="1:15" s="103" customFormat="1" ht="16.5" customHeight="1">
      <c r="A29" s="91" t="s">
        <v>982</v>
      </c>
      <c r="B29" s="92">
        <v>144</v>
      </c>
      <c r="C29" s="93" t="s">
        <v>612</v>
      </c>
      <c r="D29" s="94" t="s">
        <v>613</v>
      </c>
      <c r="E29" s="95" t="s">
        <v>614</v>
      </c>
      <c r="F29" s="96" t="s">
        <v>53</v>
      </c>
      <c r="G29" s="96" t="s">
        <v>54</v>
      </c>
      <c r="H29" s="97" t="s">
        <v>198</v>
      </c>
      <c r="I29" s="56"/>
      <c r="J29" s="124">
        <v>8.53</v>
      </c>
      <c r="K29" s="100" t="s">
        <v>103</v>
      </c>
      <c r="L29" s="124"/>
      <c r="M29" s="100"/>
      <c r="N29" s="221" t="str">
        <f t="shared" si="0"/>
        <v>III A</v>
      </c>
      <c r="O29" s="96" t="s">
        <v>615</v>
      </c>
    </row>
    <row r="30" spans="1:15" s="103" customFormat="1" ht="16.5" customHeight="1">
      <c r="A30" s="91" t="s">
        <v>983</v>
      </c>
      <c r="B30" s="92">
        <v>91</v>
      </c>
      <c r="C30" s="93" t="s">
        <v>230</v>
      </c>
      <c r="D30" s="94" t="s">
        <v>975</v>
      </c>
      <c r="E30" s="95" t="s">
        <v>976</v>
      </c>
      <c r="F30" s="96" t="s">
        <v>280</v>
      </c>
      <c r="G30" s="96" t="s">
        <v>281</v>
      </c>
      <c r="H30" s="97" t="s">
        <v>608</v>
      </c>
      <c r="I30" s="56"/>
      <c r="J30" s="124">
        <v>8.62</v>
      </c>
      <c r="K30" s="100">
        <v>0.583</v>
      </c>
      <c r="L30" s="124"/>
      <c r="M30" s="100"/>
      <c r="N30" s="221" t="str">
        <f t="shared" si="0"/>
        <v>III A</v>
      </c>
      <c r="O30" s="96" t="s">
        <v>523</v>
      </c>
    </row>
    <row r="31" spans="1:15" s="103" customFormat="1" ht="16.5" customHeight="1">
      <c r="A31" s="91" t="s">
        <v>984</v>
      </c>
      <c r="B31" s="92">
        <v>102</v>
      </c>
      <c r="C31" s="93" t="s">
        <v>96</v>
      </c>
      <c r="D31" s="94" t="s">
        <v>969</v>
      </c>
      <c r="E31" s="95" t="s">
        <v>970</v>
      </c>
      <c r="F31" s="96" t="s">
        <v>331</v>
      </c>
      <c r="G31" s="96" t="s">
        <v>332</v>
      </c>
      <c r="H31" s="97" t="s">
        <v>352</v>
      </c>
      <c r="I31" s="56"/>
      <c r="J31" s="124">
        <v>8.73</v>
      </c>
      <c r="K31" s="100">
        <v>0.683</v>
      </c>
      <c r="L31" s="124"/>
      <c r="M31" s="100"/>
      <c r="N31" s="221" t="str">
        <f t="shared" si="0"/>
        <v>III A</v>
      </c>
      <c r="O31" s="96" t="s">
        <v>971</v>
      </c>
    </row>
    <row r="32" spans="1:15" s="103" customFormat="1" ht="16.5" customHeight="1">
      <c r="A32" s="91" t="s">
        <v>985</v>
      </c>
      <c r="B32" s="92">
        <v>89</v>
      </c>
      <c r="C32" s="93" t="s">
        <v>750</v>
      </c>
      <c r="D32" s="94" t="s">
        <v>751</v>
      </c>
      <c r="E32" s="95" t="s">
        <v>752</v>
      </c>
      <c r="F32" s="96" t="s">
        <v>30</v>
      </c>
      <c r="G32" s="96" t="s">
        <v>306</v>
      </c>
      <c r="H32" s="97" t="s">
        <v>260</v>
      </c>
      <c r="I32" s="56"/>
      <c r="J32" s="124">
        <v>8.79</v>
      </c>
      <c r="K32" s="100" t="s">
        <v>103</v>
      </c>
      <c r="L32" s="124"/>
      <c r="M32" s="100"/>
      <c r="N32" s="221" t="str">
        <f t="shared" si="0"/>
        <v>III A</v>
      </c>
      <c r="O32" s="96" t="s">
        <v>261</v>
      </c>
    </row>
    <row r="36" spans="2:5" ht="15">
      <c r="B36" s="66"/>
      <c r="C36" s="66"/>
      <c r="D36" s="66"/>
      <c r="E36" s="66"/>
    </row>
    <row r="37" spans="2:5" ht="15">
      <c r="B37" s="66"/>
      <c r="C37" s="66"/>
      <c r="D37" s="66"/>
      <c r="E37" s="66"/>
    </row>
    <row r="38" spans="2:5" ht="15">
      <c r="B38" s="66"/>
      <c r="C38" s="66"/>
      <c r="D38" s="66"/>
      <c r="E38" s="66"/>
    </row>
    <row r="39" spans="2:5" ht="15">
      <c r="B39" s="66"/>
      <c r="C39" s="66"/>
      <c r="D39" s="66"/>
      <c r="E39" s="66"/>
    </row>
    <row r="40" spans="2:5" ht="15">
      <c r="B40" s="66"/>
      <c r="C40" s="66"/>
      <c r="D40" s="66"/>
      <c r="E40" s="66"/>
    </row>
    <row r="41" spans="2:5" ht="15">
      <c r="B41" s="66"/>
      <c r="C41" s="66"/>
      <c r="D41" s="66"/>
      <c r="E41" s="66"/>
    </row>
    <row r="42" spans="2:5" ht="15">
      <c r="B42" s="66"/>
      <c r="C42" s="66"/>
      <c r="D42" s="66"/>
      <c r="E42" s="66"/>
    </row>
    <row r="43" spans="2:5" ht="15">
      <c r="B43" s="66"/>
      <c r="C43" s="66"/>
      <c r="D43" s="66"/>
      <c r="E43" s="66"/>
    </row>
    <row r="44" spans="2:5" ht="15">
      <c r="B44" s="66"/>
      <c r="C44" s="66"/>
      <c r="D44" s="66"/>
      <c r="E44" s="66"/>
    </row>
    <row r="45" spans="2:5" ht="15">
      <c r="B45" s="66"/>
      <c r="C45" s="66"/>
      <c r="D45" s="66"/>
      <c r="E45" s="66"/>
    </row>
    <row r="46" spans="2:5" ht="15">
      <c r="B46" s="66"/>
      <c r="C46" s="66"/>
      <c r="D46" s="66"/>
      <c r="E46" s="66"/>
    </row>
    <row r="47" spans="2:5" ht="15">
      <c r="B47" s="66"/>
      <c r="C47" s="66"/>
      <c r="D47" s="66"/>
      <c r="E47" s="66"/>
    </row>
    <row r="48" spans="2:5" ht="15">
      <c r="B48" s="66"/>
      <c r="C48" s="66"/>
      <c r="D48" s="66"/>
      <c r="E48" s="66"/>
    </row>
    <row r="49" spans="2:5" ht="15">
      <c r="B49" s="66"/>
      <c r="C49" s="66"/>
      <c r="D49" s="66"/>
      <c r="E49" s="66"/>
    </row>
    <row r="50" spans="2:5" ht="15">
      <c r="B50" s="66"/>
      <c r="C50" s="66"/>
      <c r="D50" s="66"/>
      <c r="E50" s="66"/>
    </row>
    <row r="51" spans="2:5" ht="15">
      <c r="B51" s="66"/>
      <c r="C51" s="66"/>
      <c r="D51" s="66"/>
      <c r="E51" s="66"/>
    </row>
    <row r="52" spans="2:5" ht="15">
      <c r="B52" s="66"/>
      <c r="C52" s="66"/>
      <c r="D52" s="66"/>
      <c r="E52" s="66"/>
    </row>
    <row r="53" spans="2:5" ht="15">
      <c r="B53" s="66"/>
      <c r="C53" s="66"/>
      <c r="D53" s="66"/>
      <c r="E53" s="66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79"/>
  <sheetViews>
    <sheetView zoomScalePageLayoutView="0" workbookViewId="0" topLeftCell="B22">
      <selection activeCell="C31" sqref="C31"/>
    </sheetView>
  </sheetViews>
  <sheetFormatPr defaultColWidth="9.140625" defaultRowHeight="12.75"/>
  <cols>
    <col min="1" max="1" width="3.8515625" style="0" customWidth="1"/>
    <col min="2" max="2" width="3.28125" style="0" customWidth="1"/>
    <col min="3" max="3" width="49.57421875" style="0" customWidth="1"/>
    <col min="4" max="4" width="7.00390625" style="0" customWidth="1"/>
    <col min="5" max="5" width="4.140625" style="0" customWidth="1"/>
    <col min="6" max="6" width="7.00390625" style="0" customWidth="1"/>
    <col min="7" max="8" width="6.421875" style="0" customWidth="1"/>
    <col min="9" max="9" width="51.00390625" style="0" customWidth="1"/>
    <col min="10" max="10" width="7.00390625" style="0" customWidth="1"/>
    <col min="11" max="11" width="4.140625" style="0" customWidth="1"/>
    <col min="12" max="12" width="7.28125" style="0" customWidth="1"/>
    <col min="13" max="13" width="5.00390625" style="0" bestFit="1" customWidth="1"/>
    <col min="14" max="14" width="6.7109375" style="0" customWidth="1"/>
    <col min="15" max="15" width="4.140625" style="0" customWidth="1"/>
  </cols>
  <sheetData>
    <row r="1" spans="2:15" ht="15.75">
      <c r="B1" s="295"/>
      <c r="C1" s="296" t="s">
        <v>1112</v>
      </c>
      <c r="E1" s="295"/>
      <c r="F1" s="295"/>
      <c r="G1" s="295"/>
      <c r="H1" s="295"/>
      <c r="I1" s="295"/>
      <c r="J1" s="296"/>
      <c r="K1" s="295"/>
      <c r="L1" s="295"/>
      <c r="M1" s="295"/>
      <c r="N1" s="295"/>
      <c r="O1" s="295"/>
    </row>
    <row r="2" spans="2:15" ht="6.75" customHeight="1">
      <c r="B2" s="295"/>
      <c r="C2" s="297"/>
      <c r="D2" s="298"/>
      <c r="E2" s="295"/>
      <c r="F2" s="295"/>
      <c r="G2" s="295"/>
      <c r="H2" s="295"/>
      <c r="I2" s="297"/>
      <c r="J2" s="298"/>
      <c r="K2" s="295"/>
      <c r="L2" s="295"/>
      <c r="M2" s="295"/>
      <c r="N2" s="295"/>
      <c r="O2" s="295"/>
    </row>
    <row r="3" spans="2:7" ht="15.75">
      <c r="B3" s="295"/>
      <c r="C3" s="297" t="s">
        <v>1113</v>
      </c>
      <c r="D3" s="298"/>
      <c r="E3" s="295"/>
      <c r="F3" s="295"/>
      <c r="G3" s="295"/>
    </row>
    <row r="4" spans="2:7" ht="6" customHeight="1">
      <c r="B4" s="295"/>
      <c r="C4" s="295"/>
      <c r="D4" s="298"/>
      <c r="E4" s="295"/>
      <c r="F4" s="295"/>
      <c r="G4" s="295"/>
    </row>
    <row r="5" spans="2:7" ht="15.75">
      <c r="B5" s="297" t="s">
        <v>10</v>
      </c>
      <c r="C5" s="299" t="s">
        <v>1114</v>
      </c>
      <c r="D5" s="300">
        <v>10139</v>
      </c>
      <c r="E5" s="295" t="s">
        <v>1115</v>
      </c>
      <c r="F5" s="295"/>
      <c r="G5" s="297"/>
    </row>
    <row r="6" spans="2:7" ht="15.75">
      <c r="B6" s="297" t="s">
        <v>11</v>
      </c>
      <c r="C6" s="299" t="s">
        <v>1116</v>
      </c>
      <c r="D6" s="300">
        <v>9527</v>
      </c>
      <c r="E6" s="295" t="s">
        <v>1115</v>
      </c>
      <c r="F6" s="295"/>
      <c r="G6" s="297"/>
    </row>
    <row r="7" spans="2:7" ht="15.75">
      <c r="B7" s="297" t="s">
        <v>12</v>
      </c>
      <c r="C7" s="299" t="s">
        <v>1117</v>
      </c>
      <c r="D7" s="300">
        <v>9077</v>
      </c>
      <c r="E7" s="295" t="s">
        <v>1115</v>
      </c>
      <c r="F7" s="295"/>
      <c r="G7" s="297"/>
    </row>
    <row r="8" spans="2:7" ht="15.75">
      <c r="B8" s="297" t="s">
        <v>82</v>
      </c>
      <c r="C8" s="299" t="s">
        <v>1118</v>
      </c>
      <c r="D8" s="300">
        <v>9027</v>
      </c>
      <c r="E8" s="295" t="s">
        <v>1115</v>
      </c>
      <c r="F8" s="295"/>
      <c r="G8" s="297"/>
    </row>
    <row r="9" spans="2:7" ht="15.75">
      <c r="B9" s="297" t="s">
        <v>14</v>
      </c>
      <c r="C9" s="299" t="s">
        <v>1119</v>
      </c>
      <c r="D9" s="300">
        <v>8903</v>
      </c>
      <c r="E9" s="295" t="s">
        <v>1115</v>
      </c>
      <c r="F9" s="295"/>
      <c r="G9" s="297"/>
    </row>
    <row r="10" spans="2:7" ht="15.75">
      <c r="B10" s="297" t="s">
        <v>15</v>
      </c>
      <c r="C10" s="299" t="s">
        <v>1120</v>
      </c>
      <c r="D10" s="300">
        <v>7290</v>
      </c>
      <c r="E10" s="295" t="s">
        <v>1115</v>
      </c>
      <c r="F10" s="295"/>
      <c r="G10" s="297"/>
    </row>
    <row r="11" spans="2:7" ht="15.75">
      <c r="B11" s="297" t="s">
        <v>126</v>
      </c>
      <c r="C11" s="299" t="s">
        <v>1121</v>
      </c>
      <c r="D11" s="300">
        <v>5079</v>
      </c>
      <c r="E11" s="295" t="s">
        <v>1115</v>
      </c>
      <c r="F11" s="295"/>
      <c r="G11" s="297"/>
    </row>
    <row r="12" spans="2:7" ht="15.75">
      <c r="B12" s="297" t="s">
        <v>127</v>
      </c>
      <c r="C12" s="299" t="s">
        <v>1122</v>
      </c>
      <c r="D12" s="300">
        <v>5007</v>
      </c>
      <c r="E12" s="295" t="s">
        <v>1115</v>
      </c>
      <c r="F12" s="295"/>
      <c r="G12" s="297"/>
    </row>
    <row r="13" spans="2:15" ht="15.75">
      <c r="B13" s="297" t="s">
        <v>128</v>
      </c>
      <c r="C13" s="299" t="s">
        <v>1123</v>
      </c>
      <c r="D13" s="300">
        <v>4841</v>
      </c>
      <c r="E13" s="295" t="s">
        <v>1115</v>
      </c>
      <c r="F13" s="295"/>
      <c r="G13" s="297"/>
      <c r="N13" s="298"/>
      <c r="O13" s="295"/>
    </row>
    <row r="14" spans="2:7" ht="15.75">
      <c r="B14" s="297" t="s">
        <v>129</v>
      </c>
      <c r="C14" s="299" t="s">
        <v>1124</v>
      </c>
      <c r="D14" s="300">
        <v>4461</v>
      </c>
      <c r="E14" s="295" t="s">
        <v>1115</v>
      </c>
      <c r="F14" s="295"/>
      <c r="G14" s="297"/>
    </row>
    <row r="15" spans="2:7" ht="15.75">
      <c r="B15" s="297" t="s">
        <v>130</v>
      </c>
      <c r="C15" s="299" t="s">
        <v>1125</v>
      </c>
      <c r="D15" s="300">
        <v>3869</v>
      </c>
      <c r="E15" s="295" t="s">
        <v>1115</v>
      </c>
      <c r="F15" s="295"/>
      <c r="G15" s="297"/>
    </row>
    <row r="16" spans="2:7" ht="15.75">
      <c r="B16" s="297" t="s">
        <v>131</v>
      </c>
      <c r="C16" s="299" t="s">
        <v>1126</v>
      </c>
      <c r="D16" s="300">
        <v>3706</v>
      </c>
      <c r="E16" s="295" t="s">
        <v>1115</v>
      </c>
      <c r="F16" s="295"/>
      <c r="G16" s="297"/>
    </row>
    <row r="17" spans="2:7" ht="15.75">
      <c r="B17" s="297" t="s">
        <v>348</v>
      </c>
      <c r="C17" s="299" t="s">
        <v>1127</v>
      </c>
      <c r="D17" s="300">
        <v>2957</v>
      </c>
      <c r="E17" s="295" t="s">
        <v>1115</v>
      </c>
      <c r="F17" s="295"/>
      <c r="G17" s="297"/>
    </row>
    <row r="18" spans="2:7" ht="15.75">
      <c r="B18" s="297" t="s">
        <v>495</v>
      </c>
      <c r="C18" s="299" t="s">
        <v>1128</v>
      </c>
      <c r="D18" s="300">
        <v>2636</v>
      </c>
      <c r="E18" s="295" t="s">
        <v>1115</v>
      </c>
      <c r="F18" s="295"/>
      <c r="G18" s="297"/>
    </row>
    <row r="19" spans="2:7" ht="15.75">
      <c r="B19" s="297" t="s">
        <v>982</v>
      </c>
      <c r="C19" s="299" t="s">
        <v>1129</v>
      </c>
      <c r="D19" s="300">
        <v>1698</v>
      </c>
      <c r="E19" s="295" t="s">
        <v>1115</v>
      </c>
      <c r="F19" s="295"/>
      <c r="G19" s="297"/>
    </row>
    <row r="20" spans="2:6" ht="15.75">
      <c r="B20" s="297" t="s">
        <v>983</v>
      </c>
      <c r="C20" s="299" t="s">
        <v>1130</v>
      </c>
      <c r="D20" s="300">
        <v>1664</v>
      </c>
      <c r="E20" s="295" t="s">
        <v>1115</v>
      </c>
      <c r="F20" s="295"/>
    </row>
    <row r="21" spans="2:6" ht="15.75">
      <c r="B21" s="297" t="s">
        <v>984</v>
      </c>
      <c r="C21" s="299" t="s">
        <v>1131</v>
      </c>
      <c r="D21" s="300">
        <v>1657</v>
      </c>
      <c r="E21" s="295" t="s">
        <v>1115</v>
      </c>
      <c r="F21" s="295"/>
    </row>
    <row r="22" spans="2:15" ht="15.75">
      <c r="B22" s="297" t="s">
        <v>985</v>
      </c>
      <c r="C22" s="299" t="s">
        <v>1132</v>
      </c>
      <c r="D22" s="301">
        <v>1494</v>
      </c>
      <c r="E22" s="295" t="s">
        <v>1115</v>
      </c>
      <c r="F22" s="295"/>
      <c r="N22" s="298"/>
      <c r="O22" s="295"/>
    </row>
    <row r="23" spans="2:15" ht="15.75">
      <c r="B23" s="297" t="s">
        <v>1133</v>
      </c>
      <c r="C23" s="299" t="s">
        <v>1134</v>
      </c>
      <c r="D23" s="300">
        <v>831</v>
      </c>
      <c r="E23" s="295" t="s">
        <v>1115</v>
      </c>
      <c r="F23" s="295"/>
      <c r="G23" s="302"/>
      <c r="H23" s="302"/>
      <c r="L23" s="297"/>
      <c r="M23" s="295"/>
      <c r="N23" s="298"/>
      <c r="O23" s="295"/>
    </row>
    <row r="24" spans="2:15" ht="15.75">
      <c r="B24" s="297" t="s">
        <v>1135</v>
      </c>
      <c r="C24" s="299" t="s">
        <v>1136</v>
      </c>
      <c r="D24" s="300">
        <v>646</v>
      </c>
      <c r="E24" s="295" t="s">
        <v>1115</v>
      </c>
      <c r="F24" s="295"/>
      <c r="G24" s="302"/>
      <c r="H24" s="302"/>
      <c r="L24" s="297"/>
      <c r="M24" s="295"/>
      <c r="N24" s="298"/>
      <c r="O24" s="295"/>
    </row>
    <row r="25" spans="2:15" ht="15.75">
      <c r="B25" s="297"/>
      <c r="C25" s="299" t="s">
        <v>1137</v>
      </c>
      <c r="D25" s="300">
        <v>0</v>
      </c>
      <c r="E25" s="295" t="s">
        <v>1115</v>
      </c>
      <c r="F25" s="295"/>
      <c r="G25" s="302"/>
      <c r="H25" s="302"/>
      <c r="L25" s="297"/>
      <c r="M25" s="295"/>
      <c r="N25" s="298"/>
      <c r="O25" s="295"/>
    </row>
    <row r="26" spans="2:15" ht="15.75">
      <c r="B26" s="297"/>
      <c r="C26" s="299"/>
      <c r="D26" s="300"/>
      <c r="E26" s="295"/>
      <c r="F26" s="295"/>
      <c r="G26" s="302"/>
      <c r="H26" s="302"/>
      <c r="L26" s="297"/>
      <c r="M26" s="295"/>
      <c r="N26" s="298"/>
      <c r="O26" s="295"/>
    </row>
    <row r="27" spans="2:15" ht="15.75">
      <c r="B27" s="295"/>
      <c r="C27" s="297" t="s">
        <v>1138</v>
      </c>
      <c r="D27" s="298"/>
      <c r="E27" s="295"/>
      <c r="H27" s="302"/>
      <c r="L27" s="297"/>
      <c r="M27" s="295"/>
      <c r="N27" s="298"/>
      <c r="O27" s="295"/>
    </row>
    <row r="28" spans="2:15" ht="15.75">
      <c r="B28" s="295"/>
      <c r="E28" s="295"/>
      <c r="H28" s="302"/>
      <c r="L28" s="297"/>
      <c r="M28" s="295"/>
      <c r="N28" s="298"/>
      <c r="O28" s="295"/>
    </row>
    <row r="29" spans="2:15" ht="15.75">
      <c r="B29" s="297" t="s">
        <v>10</v>
      </c>
      <c r="C29" s="299" t="s">
        <v>1139</v>
      </c>
      <c r="D29" s="303">
        <v>5394</v>
      </c>
      <c r="E29" s="295" t="s">
        <v>1115</v>
      </c>
      <c r="H29" s="302"/>
      <c r="L29" s="297"/>
      <c r="M29" s="295"/>
      <c r="N29" s="298"/>
      <c r="O29" s="295"/>
    </row>
    <row r="30" spans="2:15" ht="15.75">
      <c r="B30" s="297" t="s">
        <v>11</v>
      </c>
      <c r="C30" s="299" t="s">
        <v>1140</v>
      </c>
      <c r="D30" s="303">
        <v>4496</v>
      </c>
      <c r="E30" s="295" t="s">
        <v>1115</v>
      </c>
      <c r="H30" s="302"/>
      <c r="L30" s="297"/>
      <c r="M30" s="295"/>
      <c r="N30" s="298"/>
      <c r="O30" s="295"/>
    </row>
    <row r="31" spans="2:15" ht="15.75">
      <c r="B31" s="297" t="s">
        <v>12</v>
      </c>
      <c r="C31" s="299" t="s">
        <v>1141</v>
      </c>
      <c r="D31" s="303">
        <v>3353</v>
      </c>
      <c r="E31" s="295" t="s">
        <v>1115</v>
      </c>
      <c r="H31" s="302"/>
      <c r="L31" s="297"/>
      <c r="M31" s="295"/>
      <c r="N31" s="298"/>
      <c r="O31" s="295"/>
    </row>
    <row r="32" spans="2:15" ht="15.75">
      <c r="B32" s="297" t="s">
        <v>82</v>
      </c>
      <c r="C32" s="299" t="s">
        <v>1142</v>
      </c>
      <c r="D32" s="303">
        <v>3275</v>
      </c>
      <c r="E32" s="295" t="s">
        <v>1115</v>
      </c>
      <c r="H32" s="302"/>
      <c r="L32" s="297"/>
      <c r="M32" s="295"/>
      <c r="N32" s="298"/>
      <c r="O32" s="295"/>
    </row>
    <row r="33" spans="2:15" ht="15.75">
      <c r="B33" s="297" t="s">
        <v>14</v>
      </c>
      <c r="C33" s="299" t="s">
        <v>1143</v>
      </c>
      <c r="D33" s="303">
        <v>3164</v>
      </c>
      <c r="E33" s="295" t="s">
        <v>1115</v>
      </c>
      <c r="H33" s="302"/>
      <c r="L33" s="297"/>
      <c r="M33" s="295"/>
      <c r="N33" s="298"/>
      <c r="O33" s="295"/>
    </row>
    <row r="34" spans="2:15" ht="15.75">
      <c r="B34" s="297" t="s">
        <v>15</v>
      </c>
      <c r="C34" s="299" t="s">
        <v>1144</v>
      </c>
      <c r="D34" s="303">
        <v>2582</v>
      </c>
      <c r="E34" s="295" t="s">
        <v>1115</v>
      </c>
      <c r="H34" s="302"/>
      <c r="L34" s="297"/>
      <c r="M34" s="295"/>
      <c r="N34" s="298"/>
      <c r="O34" s="295"/>
    </row>
    <row r="35" spans="2:15" ht="15.75">
      <c r="B35" s="297" t="s">
        <v>126</v>
      </c>
      <c r="C35" s="299" t="s">
        <v>1145</v>
      </c>
      <c r="D35" s="303">
        <v>2463</v>
      </c>
      <c r="E35" s="295" t="s">
        <v>1115</v>
      </c>
      <c r="H35" s="302"/>
      <c r="L35" s="297"/>
      <c r="M35" s="295"/>
      <c r="N35" s="298"/>
      <c r="O35" s="295"/>
    </row>
    <row r="36" spans="2:15" ht="15.75">
      <c r="B36" s="297" t="s">
        <v>127</v>
      </c>
      <c r="C36" s="299" t="s">
        <v>1146</v>
      </c>
      <c r="D36" s="303">
        <v>2108</v>
      </c>
      <c r="E36" s="295" t="s">
        <v>1115</v>
      </c>
      <c r="F36" s="297"/>
      <c r="G36" s="295"/>
      <c r="H36" s="302"/>
      <c r="L36" s="297"/>
      <c r="M36" s="295"/>
      <c r="N36" s="298"/>
      <c r="O36" s="295"/>
    </row>
    <row r="37" spans="2:15" ht="15.75">
      <c r="B37" s="297" t="s">
        <v>128</v>
      </c>
      <c r="C37" s="299" t="s">
        <v>1147</v>
      </c>
      <c r="D37" s="304">
        <v>2363</v>
      </c>
      <c r="E37" s="295" t="s">
        <v>1115</v>
      </c>
      <c r="F37" s="305" t="s">
        <v>1148</v>
      </c>
      <c r="G37" s="306">
        <f>D37-500</f>
        <v>1863</v>
      </c>
      <c r="H37" s="295" t="s">
        <v>1115</v>
      </c>
      <c r="L37" s="297"/>
      <c r="M37" s="295"/>
      <c r="N37" s="298"/>
      <c r="O37" s="295"/>
    </row>
    <row r="38" spans="2:15" ht="15.75">
      <c r="B38" s="297" t="s">
        <v>129</v>
      </c>
      <c r="C38" s="299" t="s">
        <v>1149</v>
      </c>
      <c r="D38" s="303">
        <v>1859</v>
      </c>
      <c r="E38" s="295" t="s">
        <v>1115</v>
      </c>
      <c r="F38" s="297"/>
      <c r="H38" s="302"/>
      <c r="L38" s="297"/>
      <c r="M38" s="295"/>
      <c r="N38" s="298"/>
      <c r="O38" s="295"/>
    </row>
    <row r="39" spans="2:15" ht="15.75">
      <c r="B39" s="297" t="s">
        <v>130</v>
      </c>
      <c r="C39" s="299" t="s">
        <v>1150</v>
      </c>
      <c r="D39" s="303">
        <v>1684</v>
      </c>
      <c r="E39" s="295" t="s">
        <v>1115</v>
      </c>
      <c r="F39" s="297"/>
      <c r="H39" s="302"/>
      <c r="L39" s="297"/>
      <c r="M39" s="295"/>
      <c r="N39" s="298"/>
      <c r="O39" s="295"/>
    </row>
    <row r="40" spans="2:15" ht="15.75">
      <c r="B40" s="297" t="s">
        <v>131</v>
      </c>
      <c r="C40" s="299" t="s">
        <v>1151</v>
      </c>
      <c r="D40" s="303">
        <v>1654</v>
      </c>
      <c r="E40" s="295" t="s">
        <v>1115</v>
      </c>
      <c r="F40" s="297"/>
      <c r="H40" s="302"/>
      <c r="L40" s="297"/>
      <c r="M40" s="295"/>
      <c r="N40" s="298"/>
      <c r="O40" s="295"/>
    </row>
    <row r="41" spans="2:15" ht="15.75">
      <c r="B41" s="297" t="s">
        <v>348</v>
      </c>
      <c r="C41" s="299" t="s">
        <v>1152</v>
      </c>
      <c r="D41" s="303">
        <v>1545</v>
      </c>
      <c r="E41" s="295" t="s">
        <v>1115</v>
      </c>
      <c r="F41" s="297"/>
      <c r="H41" s="302"/>
      <c r="L41" s="297"/>
      <c r="M41" s="295"/>
      <c r="N41" s="298"/>
      <c r="O41" s="295"/>
    </row>
    <row r="42" spans="2:15" ht="15.75">
      <c r="B42" s="297" t="s">
        <v>495</v>
      </c>
      <c r="C42" s="299" t="s">
        <v>1171</v>
      </c>
      <c r="D42" s="303">
        <v>1014</v>
      </c>
      <c r="E42" s="295" t="s">
        <v>1115</v>
      </c>
      <c r="F42" s="297"/>
      <c r="H42" s="302"/>
      <c r="L42" s="297"/>
      <c r="M42" s="295"/>
      <c r="N42" s="298"/>
      <c r="O42" s="295"/>
    </row>
    <row r="43" spans="2:15" ht="15.75">
      <c r="B43" s="297" t="s">
        <v>982</v>
      </c>
      <c r="C43" s="299" t="s">
        <v>1153</v>
      </c>
      <c r="D43" s="303">
        <v>1004</v>
      </c>
      <c r="E43" s="295" t="s">
        <v>1115</v>
      </c>
      <c r="F43" s="297"/>
      <c r="H43" s="302"/>
      <c r="L43" s="297"/>
      <c r="M43" s="295"/>
      <c r="N43" s="298"/>
      <c r="O43" s="295"/>
    </row>
    <row r="44" spans="2:15" ht="15.75">
      <c r="B44" s="297" t="s">
        <v>983</v>
      </c>
      <c r="C44" s="299" t="s">
        <v>1154</v>
      </c>
      <c r="D44" s="303">
        <v>866</v>
      </c>
      <c r="E44" s="295" t="s">
        <v>1115</v>
      </c>
      <c r="F44" s="297"/>
      <c r="H44" s="302"/>
      <c r="L44" s="297"/>
      <c r="M44" s="295"/>
      <c r="N44" s="298"/>
      <c r="O44" s="295"/>
    </row>
    <row r="45" spans="2:15" ht="15.75">
      <c r="B45" s="297" t="s">
        <v>984</v>
      </c>
      <c r="C45" s="299" t="s">
        <v>1155</v>
      </c>
      <c r="D45" s="303">
        <v>852</v>
      </c>
      <c r="E45" s="295" t="s">
        <v>1115</v>
      </c>
      <c r="F45" s="297"/>
      <c r="H45" s="302"/>
      <c r="L45" s="297"/>
      <c r="M45" s="295"/>
      <c r="N45" s="298"/>
      <c r="O45" s="295"/>
    </row>
    <row r="46" spans="2:15" ht="15.75">
      <c r="B46" s="297" t="s">
        <v>985</v>
      </c>
      <c r="C46" s="299" t="s">
        <v>1156</v>
      </c>
      <c r="D46" s="303">
        <v>845</v>
      </c>
      <c r="E46" s="295" t="s">
        <v>1115</v>
      </c>
      <c r="F46" s="297"/>
      <c r="G46" s="295"/>
      <c r="H46" s="302"/>
      <c r="L46" s="297"/>
      <c r="M46" s="295"/>
      <c r="N46" s="298"/>
      <c r="O46" s="295"/>
    </row>
    <row r="47" spans="2:15" ht="15.75">
      <c r="B47" s="297" t="s">
        <v>1133</v>
      </c>
      <c r="C47" s="299" t="s">
        <v>1157</v>
      </c>
      <c r="D47" s="303">
        <v>735</v>
      </c>
      <c r="E47" s="295" t="s">
        <v>1115</v>
      </c>
      <c r="F47" s="295"/>
      <c r="G47" s="302"/>
      <c r="H47" s="302"/>
      <c r="L47" s="297"/>
      <c r="M47" s="295"/>
      <c r="N47" s="298"/>
      <c r="O47" s="295"/>
    </row>
    <row r="48" spans="2:15" ht="15.75">
      <c r="B48" s="297"/>
      <c r="C48" s="299"/>
      <c r="D48" s="300"/>
      <c r="E48" s="295"/>
      <c r="F48" s="295"/>
      <c r="G48" s="302"/>
      <c r="H48" s="302"/>
      <c r="L48" s="297"/>
      <c r="M48" s="295"/>
      <c r="N48" s="298"/>
      <c r="O48" s="295"/>
    </row>
    <row r="49" spans="2:15" ht="15.75">
      <c r="B49" s="297"/>
      <c r="C49" s="299"/>
      <c r="D49" s="300"/>
      <c r="E49" s="295"/>
      <c r="F49" s="295"/>
      <c r="G49" s="302"/>
      <c r="H49" s="302"/>
      <c r="L49" s="297"/>
      <c r="M49" s="295"/>
      <c r="N49" s="298"/>
      <c r="O49" s="295"/>
    </row>
    <row r="50" spans="2:15" ht="15.75">
      <c r="B50" s="297"/>
      <c r="C50" s="299"/>
      <c r="D50" s="300"/>
      <c r="E50" s="295"/>
      <c r="F50" s="295"/>
      <c r="G50" s="302"/>
      <c r="H50" s="302"/>
      <c r="L50" s="297"/>
      <c r="M50" s="295"/>
      <c r="N50" s="298"/>
      <c r="O50" s="295"/>
    </row>
    <row r="51" spans="2:15" ht="15.75">
      <c r="B51" s="297"/>
      <c r="C51" s="299"/>
      <c r="D51" s="300"/>
      <c r="E51" s="295"/>
      <c r="F51" s="295"/>
      <c r="G51" s="302"/>
      <c r="H51" s="302"/>
      <c r="L51" s="297"/>
      <c r="M51" s="295"/>
      <c r="N51" s="298"/>
      <c r="O51" s="295"/>
    </row>
    <row r="52" spans="2:15" ht="15.75">
      <c r="B52" s="297"/>
      <c r="F52" s="295"/>
      <c r="G52" s="302"/>
      <c r="L52" s="295"/>
      <c r="M52" s="295"/>
      <c r="N52" s="295"/>
      <c r="O52" s="295"/>
    </row>
    <row r="53" spans="2:15" ht="15.75">
      <c r="B53" s="297"/>
      <c r="F53" s="295"/>
      <c r="G53" s="302"/>
      <c r="L53" s="295"/>
      <c r="M53" s="295"/>
      <c r="N53" s="295"/>
      <c r="O53" s="295"/>
    </row>
    <row r="54" spans="2:15" ht="15.75">
      <c r="B54" s="297"/>
      <c r="C54" s="297" t="s">
        <v>1158</v>
      </c>
      <c r="D54" s="298"/>
      <c r="E54" s="295"/>
      <c r="F54" s="295"/>
      <c r="G54" s="302"/>
      <c r="L54" s="295"/>
      <c r="M54" s="295"/>
      <c r="N54" s="295"/>
      <c r="O54" s="295"/>
    </row>
    <row r="55" spans="2:15" ht="15.75">
      <c r="B55" s="297" t="s">
        <v>10</v>
      </c>
      <c r="C55" s="295" t="s">
        <v>53</v>
      </c>
      <c r="D55" s="298" t="s">
        <v>1159</v>
      </c>
      <c r="E55" s="295" t="s">
        <v>1115</v>
      </c>
      <c r="F55" s="295"/>
      <c r="G55" s="302"/>
      <c r="L55" s="295"/>
      <c r="M55" s="295"/>
      <c r="N55" s="295"/>
      <c r="O55" s="295"/>
    </row>
    <row r="56" spans="2:15" ht="15.75">
      <c r="B56" s="297" t="s">
        <v>11</v>
      </c>
      <c r="C56" s="295" t="s">
        <v>30</v>
      </c>
      <c r="D56" s="298" t="s">
        <v>1160</v>
      </c>
      <c r="E56" s="295" t="s">
        <v>1115</v>
      </c>
      <c r="F56" s="295"/>
      <c r="G56" s="302"/>
      <c r="L56" s="295"/>
      <c r="M56" s="295"/>
      <c r="N56" s="295"/>
      <c r="O56" s="295"/>
    </row>
    <row r="57" spans="2:15" ht="15.75">
      <c r="B57" s="297"/>
      <c r="C57" s="295"/>
      <c r="D57" s="298"/>
      <c r="E57" s="295"/>
      <c r="F57" s="295"/>
      <c r="G57" s="302"/>
      <c r="L57" s="295"/>
      <c r="M57" s="295"/>
      <c r="N57" s="295"/>
      <c r="O57" s="295"/>
    </row>
    <row r="58" spans="2:7" ht="15.75">
      <c r="B58" s="297"/>
      <c r="C58" s="297" t="s">
        <v>1161</v>
      </c>
      <c r="D58" s="298"/>
      <c r="E58" s="295"/>
      <c r="G58" s="302"/>
    </row>
    <row r="59" spans="2:5" ht="15.75">
      <c r="B59" s="297" t="s">
        <v>10</v>
      </c>
      <c r="C59" s="295" t="s">
        <v>23</v>
      </c>
      <c r="D59" s="298" t="s">
        <v>1162</v>
      </c>
      <c r="E59" s="295" t="s">
        <v>1115</v>
      </c>
    </row>
    <row r="60" spans="2:7" ht="15.75">
      <c r="B60" s="297" t="s">
        <v>11</v>
      </c>
      <c r="C60" s="295" t="s">
        <v>78</v>
      </c>
      <c r="D60" s="298" t="s">
        <v>1163</v>
      </c>
      <c r="E60" s="295" t="s">
        <v>1115</v>
      </c>
      <c r="G60" s="302"/>
    </row>
    <row r="61" spans="2:8" ht="15.75">
      <c r="B61" s="297" t="s">
        <v>12</v>
      </c>
      <c r="C61" s="295" t="s">
        <v>1164</v>
      </c>
      <c r="D61" s="307" t="s">
        <v>1165</v>
      </c>
      <c r="E61" s="295" t="s">
        <v>1115</v>
      </c>
      <c r="F61" s="305" t="s">
        <v>1148</v>
      </c>
      <c r="G61" s="308">
        <f>D61-500</f>
        <v>10034</v>
      </c>
      <c r="H61" s="295" t="s">
        <v>1115</v>
      </c>
    </row>
    <row r="62" spans="2:7" ht="15.75">
      <c r="B62" s="297" t="s">
        <v>82</v>
      </c>
      <c r="C62" s="295" t="s">
        <v>331</v>
      </c>
      <c r="D62" s="298" t="s">
        <v>1166</v>
      </c>
      <c r="E62" s="295" t="s">
        <v>1115</v>
      </c>
      <c r="G62" s="302"/>
    </row>
    <row r="66" spans="3:11" ht="15.75">
      <c r="C66" s="297" t="s">
        <v>1167</v>
      </c>
      <c r="D66" s="298"/>
      <c r="E66" s="295"/>
      <c r="I66" s="299"/>
      <c r="J66" s="303"/>
      <c r="K66" s="295"/>
    </row>
    <row r="67" spans="2:5" ht="15.75">
      <c r="B67" s="302">
        <v>1</v>
      </c>
      <c r="C67" s="299" t="s">
        <v>101</v>
      </c>
      <c r="D67" s="300">
        <v>4203</v>
      </c>
      <c r="E67" s="295" t="s">
        <v>1115</v>
      </c>
    </row>
    <row r="68" spans="2:5" ht="15.75">
      <c r="B68" s="302">
        <v>2</v>
      </c>
      <c r="C68" s="299" t="s">
        <v>280</v>
      </c>
      <c r="D68" s="303">
        <v>4101</v>
      </c>
      <c r="E68" s="295" t="s">
        <v>1115</v>
      </c>
    </row>
    <row r="69" spans="2:5" ht="15.75">
      <c r="B69" s="302">
        <v>3</v>
      </c>
      <c r="C69" s="299" t="s">
        <v>1168</v>
      </c>
      <c r="D69" s="300">
        <v>3374</v>
      </c>
      <c r="E69" s="295" t="s">
        <v>1115</v>
      </c>
    </row>
    <row r="70" spans="2:5" ht="15.75">
      <c r="B70" s="302">
        <v>4</v>
      </c>
      <c r="C70" s="299" t="s">
        <v>583</v>
      </c>
      <c r="D70" s="300">
        <v>3353</v>
      </c>
      <c r="E70" s="295" t="s">
        <v>1115</v>
      </c>
    </row>
    <row r="71" spans="2:5" ht="15.75">
      <c r="B71" s="302">
        <v>5</v>
      </c>
      <c r="C71" s="299" t="s">
        <v>295</v>
      </c>
      <c r="D71" s="300">
        <v>3225</v>
      </c>
      <c r="E71" s="295" t="s">
        <v>1115</v>
      </c>
    </row>
    <row r="72" spans="2:5" ht="15.75">
      <c r="B72" s="302">
        <v>6</v>
      </c>
      <c r="C72" s="299" t="s">
        <v>890</v>
      </c>
      <c r="D72" s="303">
        <v>2798</v>
      </c>
      <c r="E72" s="295" t="s">
        <v>1115</v>
      </c>
    </row>
    <row r="73" spans="2:5" ht="15.75">
      <c r="B73" s="302">
        <v>7</v>
      </c>
      <c r="C73" s="299" t="s">
        <v>512</v>
      </c>
      <c r="D73" s="301">
        <v>1684</v>
      </c>
      <c r="E73" s="295" t="s">
        <v>1115</v>
      </c>
    </row>
    <row r="74" spans="2:5" ht="15.75">
      <c r="B74" s="302">
        <v>8</v>
      </c>
      <c r="C74" s="299" t="s">
        <v>1169</v>
      </c>
      <c r="D74" s="303">
        <v>1666</v>
      </c>
      <c r="E74" s="295" t="s">
        <v>1115</v>
      </c>
    </row>
    <row r="75" spans="2:5" ht="15.75">
      <c r="B75" s="302">
        <v>9</v>
      </c>
      <c r="C75" s="299" t="s">
        <v>1170</v>
      </c>
      <c r="D75" s="300">
        <v>1495</v>
      </c>
      <c r="E75" s="295" t="s">
        <v>1115</v>
      </c>
    </row>
    <row r="76" spans="2:5" ht="15.75">
      <c r="B76" s="302">
        <v>10</v>
      </c>
      <c r="C76" s="299" t="s">
        <v>990</v>
      </c>
      <c r="D76" s="301">
        <v>1004</v>
      </c>
      <c r="E76" s="295" t="s">
        <v>1115</v>
      </c>
    </row>
    <row r="77" spans="2:5" ht="15.75">
      <c r="B77" s="302">
        <v>11</v>
      </c>
      <c r="C77" s="299" t="s">
        <v>575</v>
      </c>
      <c r="D77" s="300">
        <v>996</v>
      </c>
      <c r="E77" s="295" t="s">
        <v>1115</v>
      </c>
    </row>
    <row r="78" spans="2:5" ht="15.75">
      <c r="B78" s="302">
        <v>12</v>
      </c>
      <c r="C78" s="299" t="s">
        <v>207</v>
      </c>
      <c r="D78" s="300">
        <v>735</v>
      </c>
      <c r="E78" s="295" t="s">
        <v>1115</v>
      </c>
    </row>
    <row r="79" spans="2:5" ht="15.75">
      <c r="B79" s="302">
        <v>13</v>
      </c>
      <c r="C79" s="299" t="s">
        <v>728</v>
      </c>
      <c r="D79" s="301">
        <v>606</v>
      </c>
      <c r="E79" s="295" t="s">
        <v>1115</v>
      </c>
    </row>
  </sheetData>
  <sheetProtection/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93"/>
  <sheetViews>
    <sheetView zoomScalePageLayoutView="0" workbookViewId="0" topLeftCell="A1">
      <selection activeCell="E30" sqref="E30"/>
    </sheetView>
  </sheetViews>
  <sheetFormatPr defaultColWidth="12.140625" defaultRowHeight="12.75"/>
  <cols>
    <col min="1" max="1" width="4.7109375" style="70" customWidth="1"/>
    <col min="2" max="2" width="4.421875" style="21" customWidth="1"/>
    <col min="3" max="3" width="10.28125" style="110" customWidth="1"/>
    <col min="4" max="4" width="14.8515625" style="110" customWidth="1"/>
    <col min="5" max="5" width="9.28125" style="21" customWidth="1"/>
    <col min="6" max="6" width="13.57421875" style="70" customWidth="1"/>
    <col min="7" max="7" width="9.28125" style="70" customWidth="1"/>
    <col min="8" max="8" width="14.140625" style="70" customWidth="1"/>
    <col min="9" max="9" width="6.421875" style="20" customWidth="1"/>
    <col min="10" max="10" width="7.8515625" style="21" bestFit="1" customWidth="1"/>
    <col min="11" max="11" width="4.7109375" style="21" customWidth="1"/>
    <col min="12" max="12" width="7.421875" style="21" hidden="1" customWidth="1"/>
    <col min="13" max="13" width="4.7109375" style="21" hidden="1" customWidth="1"/>
    <col min="14" max="14" width="5.421875" style="21" customWidth="1"/>
    <col min="15" max="15" width="26.140625" style="22" customWidth="1"/>
    <col min="16" max="16384" width="12.140625" style="66" customWidth="1"/>
  </cols>
  <sheetData>
    <row r="1" spans="1:15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1"/>
      <c r="N1" s="61"/>
      <c r="O1" s="64"/>
    </row>
    <row r="2" spans="1:15" ht="16.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1"/>
      <c r="N2" s="61"/>
      <c r="O2" s="64"/>
    </row>
    <row r="3" spans="3:8" ht="2.25" customHeight="1">
      <c r="C3" s="21"/>
      <c r="D3" s="21"/>
      <c r="F3" s="71"/>
      <c r="G3" s="71"/>
      <c r="H3" s="71"/>
    </row>
    <row r="4" spans="1:8" ht="15.75" customHeight="1">
      <c r="A4" s="72" t="s">
        <v>986</v>
      </c>
      <c r="B4" s="73"/>
      <c r="C4" s="21"/>
      <c r="D4" s="21"/>
      <c r="F4" s="74"/>
      <c r="G4" s="71"/>
      <c r="H4" s="71"/>
    </row>
    <row r="5" spans="3:8" ht="3" customHeight="1">
      <c r="C5" s="21"/>
      <c r="D5" s="21"/>
      <c r="F5" s="71"/>
      <c r="G5" s="71"/>
      <c r="H5" s="71"/>
    </row>
    <row r="6" spans="1:8" ht="12.75" customHeight="1">
      <c r="A6" s="113"/>
      <c r="B6" s="77"/>
      <c r="C6" s="78" t="s">
        <v>10</v>
      </c>
      <c r="D6" s="79" t="s">
        <v>987</v>
      </c>
      <c r="E6" s="79"/>
      <c r="F6" s="71"/>
      <c r="G6" s="71"/>
      <c r="H6" s="71"/>
    </row>
    <row r="7" spans="1:8" ht="2.25" customHeight="1">
      <c r="A7" s="71"/>
      <c r="C7" s="21"/>
      <c r="D7" s="21"/>
      <c r="F7" s="71"/>
      <c r="G7" s="71"/>
      <c r="H7" s="71"/>
    </row>
    <row r="8" spans="1:15" s="67" customFormat="1" ht="12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121" t="s">
        <v>9</v>
      </c>
      <c r="J8" s="80" t="s">
        <v>64</v>
      </c>
      <c r="K8" s="122" t="s">
        <v>65</v>
      </c>
      <c r="L8" s="80" t="s">
        <v>66</v>
      </c>
      <c r="M8" s="122" t="s">
        <v>65</v>
      </c>
      <c r="N8" s="80" t="s">
        <v>60</v>
      </c>
      <c r="O8" s="123" t="s">
        <v>17</v>
      </c>
    </row>
    <row r="9" spans="1:15" s="103" customFormat="1" ht="15.75" customHeight="1">
      <c r="A9" s="112">
        <v>1</v>
      </c>
      <c r="B9" s="92">
        <v>28</v>
      </c>
      <c r="C9" s="279" t="s">
        <v>480</v>
      </c>
      <c r="D9" s="280" t="s">
        <v>988</v>
      </c>
      <c r="E9" s="281" t="s">
        <v>989</v>
      </c>
      <c r="F9" s="282" t="s">
        <v>990</v>
      </c>
      <c r="G9" s="282" t="s">
        <v>24</v>
      </c>
      <c r="H9" s="283" t="s">
        <v>991</v>
      </c>
      <c r="I9" s="284">
        <f aca="true" t="shared" si="0" ref="I9:I14">IF(ISBLANK(J9),"",TRUNC(59.76*(J9-11)^2))</f>
        <v>985</v>
      </c>
      <c r="J9" s="285">
        <v>6.94</v>
      </c>
      <c r="K9" s="100">
        <v>0.173</v>
      </c>
      <c r="L9" s="124"/>
      <c r="M9" s="100"/>
      <c r="N9" s="125" t="str">
        <f aca="true" t="shared" si="1" ref="N9:N14">IF(ISBLANK(J9),"",IF(J9&gt;7.94,"",IF(J9&lt;=6.69,"TSM",IF(J9&lt;=6.84,"SM",IF(J9&lt;=7,"KSM",IF(J9&lt;=7.24,"I A",IF(J9&lt;=7.54,"II A",IF(J9&lt;=7.94,"III A"))))))))</f>
        <v>KSM</v>
      </c>
      <c r="O9" s="96" t="s">
        <v>992</v>
      </c>
    </row>
    <row r="10" spans="1:15" s="103" customFormat="1" ht="15.75" customHeight="1">
      <c r="A10" s="112">
        <v>2</v>
      </c>
      <c r="B10" s="92">
        <v>139</v>
      </c>
      <c r="C10" s="279" t="s">
        <v>993</v>
      </c>
      <c r="D10" s="280" t="s">
        <v>994</v>
      </c>
      <c r="E10" s="281" t="s">
        <v>995</v>
      </c>
      <c r="F10" s="282" t="s">
        <v>996</v>
      </c>
      <c r="G10" s="282" t="s">
        <v>54</v>
      </c>
      <c r="H10" s="283" t="s">
        <v>26</v>
      </c>
      <c r="I10" s="284">
        <f t="shared" si="0"/>
        <v>890</v>
      </c>
      <c r="J10" s="285">
        <v>7.14</v>
      </c>
      <c r="K10" s="100">
        <v>0.172</v>
      </c>
      <c r="L10" s="124"/>
      <c r="M10" s="100"/>
      <c r="N10" s="125" t="str">
        <f t="shared" si="1"/>
        <v>I A</v>
      </c>
      <c r="O10" s="96" t="s">
        <v>997</v>
      </c>
    </row>
    <row r="11" spans="1:15" s="103" customFormat="1" ht="15.75" customHeight="1">
      <c r="A11" s="112">
        <v>3</v>
      </c>
      <c r="B11" s="92">
        <v>86</v>
      </c>
      <c r="C11" s="279" t="s">
        <v>33</v>
      </c>
      <c r="D11" s="280" t="s">
        <v>998</v>
      </c>
      <c r="E11" s="286" t="s">
        <v>999</v>
      </c>
      <c r="F11" s="282" t="s">
        <v>30</v>
      </c>
      <c r="G11" s="282" t="s">
        <v>342</v>
      </c>
      <c r="H11" s="283" t="s">
        <v>952</v>
      </c>
      <c r="I11" s="284">
        <f t="shared" si="0"/>
        <v>822</v>
      </c>
      <c r="J11" s="285">
        <v>7.29</v>
      </c>
      <c r="K11" s="100">
        <v>0.178</v>
      </c>
      <c r="L11" s="124"/>
      <c r="M11" s="100"/>
      <c r="N11" s="125" t="str">
        <f t="shared" si="1"/>
        <v>II A</v>
      </c>
      <c r="O11" s="96" t="s">
        <v>1000</v>
      </c>
    </row>
    <row r="12" spans="1:15" s="103" customFormat="1" ht="15.75" customHeight="1">
      <c r="A12" s="112">
        <v>4</v>
      </c>
      <c r="B12" s="92">
        <v>33</v>
      </c>
      <c r="C12" s="279" t="s">
        <v>1001</v>
      </c>
      <c r="D12" s="280" t="s">
        <v>1002</v>
      </c>
      <c r="E12" s="281">
        <v>34178</v>
      </c>
      <c r="F12" s="282" t="s">
        <v>30</v>
      </c>
      <c r="G12" s="282" t="s">
        <v>342</v>
      </c>
      <c r="H12" s="283"/>
      <c r="I12" s="284">
        <f t="shared" si="0"/>
        <v>765</v>
      </c>
      <c r="J12" s="285">
        <v>7.42</v>
      </c>
      <c r="K12" s="100">
        <v>0.235</v>
      </c>
      <c r="L12" s="124"/>
      <c r="M12" s="100"/>
      <c r="N12" s="125" t="str">
        <f t="shared" si="1"/>
        <v>II A</v>
      </c>
      <c r="O12" s="96" t="s">
        <v>1003</v>
      </c>
    </row>
    <row r="13" spans="1:15" s="103" customFormat="1" ht="15.75" customHeight="1">
      <c r="A13" s="112">
        <v>5</v>
      </c>
      <c r="B13" s="92">
        <v>84</v>
      </c>
      <c r="C13" s="279" t="s">
        <v>480</v>
      </c>
      <c r="D13" s="280" t="s">
        <v>1004</v>
      </c>
      <c r="E13" s="281">
        <v>33883</v>
      </c>
      <c r="F13" s="282" t="s">
        <v>30</v>
      </c>
      <c r="G13" s="282" t="s">
        <v>36</v>
      </c>
      <c r="H13" s="283" t="s">
        <v>120</v>
      </c>
      <c r="I13" s="284">
        <f t="shared" si="0"/>
        <v>727</v>
      </c>
      <c r="J13" s="285">
        <v>7.51</v>
      </c>
      <c r="K13" s="100">
        <v>0.154</v>
      </c>
      <c r="L13" s="124"/>
      <c r="M13" s="100"/>
      <c r="N13" s="125" t="str">
        <f t="shared" si="1"/>
        <v>II A</v>
      </c>
      <c r="O13" s="96" t="s">
        <v>121</v>
      </c>
    </row>
    <row r="14" spans="1:15" s="103" customFormat="1" ht="15.75" customHeight="1">
      <c r="A14" s="112">
        <v>6</v>
      </c>
      <c r="B14" s="92">
        <v>69</v>
      </c>
      <c r="C14" s="93" t="s">
        <v>1005</v>
      </c>
      <c r="D14" s="94" t="s">
        <v>1006</v>
      </c>
      <c r="E14" s="95" t="s">
        <v>1007</v>
      </c>
      <c r="F14" s="96" t="s">
        <v>331</v>
      </c>
      <c r="G14" s="96" t="s">
        <v>332</v>
      </c>
      <c r="H14" s="97" t="s">
        <v>352</v>
      </c>
      <c r="I14" s="56">
        <f t="shared" si="0"/>
        <v>465</v>
      </c>
      <c r="J14" s="124">
        <v>8.21</v>
      </c>
      <c r="K14" s="100">
        <v>0.181</v>
      </c>
      <c r="L14" s="124"/>
      <c r="M14" s="100"/>
      <c r="N14" s="125">
        <f t="shared" si="1"/>
      </c>
      <c r="O14" s="96" t="s">
        <v>537</v>
      </c>
    </row>
    <row r="15" spans="3:8" ht="3.75" customHeight="1">
      <c r="C15" s="21"/>
      <c r="D15" s="21"/>
      <c r="F15" s="71"/>
      <c r="G15" s="71"/>
      <c r="H15" s="71"/>
    </row>
    <row r="16" spans="1:8" ht="12.75" customHeight="1">
      <c r="A16" s="113"/>
      <c r="B16" s="77"/>
      <c r="C16" s="78" t="s">
        <v>11</v>
      </c>
      <c r="D16" s="79" t="s">
        <v>987</v>
      </c>
      <c r="E16" s="79"/>
      <c r="F16" s="71"/>
      <c r="G16" s="71"/>
      <c r="H16" s="71"/>
    </row>
    <row r="17" spans="1:8" ht="2.25" customHeight="1">
      <c r="A17" s="71"/>
      <c r="C17" s="21"/>
      <c r="D17" s="21"/>
      <c r="F17" s="71"/>
      <c r="G17" s="71"/>
      <c r="H17" s="71"/>
    </row>
    <row r="18" spans="1:15" s="67" customFormat="1" ht="12" customHeight="1">
      <c r="A18" s="114" t="s">
        <v>63</v>
      </c>
      <c r="B18" s="115" t="s">
        <v>2</v>
      </c>
      <c r="C18" s="116" t="s">
        <v>3</v>
      </c>
      <c r="D18" s="117" t="s">
        <v>4</v>
      </c>
      <c r="E18" s="118" t="s">
        <v>5</v>
      </c>
      <c r="F18" s="119" t="s">
        <v>6</v>
      </c>
      <c r="G18" s="120" t="s">
        <v>7</v>
      </c>
      <c r="H18" s="119" t="s">
        <v>8</v>
      </c>
      <c r="I18" s="121" t="s">
        <v>9</v>
      </c>
      <c r="J18" s="80" t="s">
        <v>64</v>
      </c>
      <c r="K18" s="122" t="s">
        <v>65</v>
      </c>
      <c r="L18" s="80" t="s">
        <v>66</v>
      </c>
      <c r="M18" s="122" t="s">
        <v>65</v>
      </c>
      <c r="N18" s="80" t="s">
        <v>60</v>
      </c>
      <c r="O18" s="123" t="s">
        <v>17</v>
      </c>
    </row>
    <row r="19" spans="1:15" s="103" customFormat="1" ht="15.75" customHeight="1">
      <c r="A19" s="112">
        <v>1</v>
      </c>
      <c r="B19" s="92">
        <v>50</v>
      </c>
      <c r="C19" s="93" t="s">
        <v>667</v>
      </c>
      <c r="D19" s="94" t="s">
        <v>1008</v>
      </c>
      <c r="E19" s="95" t="s">
        <v>1009</v>
      </c>
      <c r="F19" s="96" t="s">
        <v>30</v>
      </c>
      <c r="G19" s="96"/>
      <c r="H19" s="97" t="s">
        <v>56</v>
      </c>
      <c r="I19" s="56">
        <f aca="true" t="shared" si="2" ref="I19:I24">IF(ISBLANK(J19),"",TRUNC(59.76*(J19-11)^2))</f>
        <v>975</v>
      </c>
      <c r="J19" s="124">
        <v>6.96</v>
      </c>
      <c r="K19" s="100">
        <v>0.164</v>
      </c>
      <c r="L19" s="124"/>
      <c r="M19" s="100"/>
      <c r="N19" s="125" t="str">
        <f aca="true" t="shared" si="3" ref="N19:N24">IF(ISBLANK(J19),"",IF(J19&gt;7.94,"",IF(J19&lt;=6.69,"TSM",IF(J19&lt;=6.84,"SM",IF(J19&lt;=7,"KSM",IF(J19&lt;=7.24,"I A",IF(J19&lt;=7.54,"II A",IF(J19&lt;=7.94,"III A"))))))))</f>
        <v>KSM</v>
      </c>
      <c r="O19" s="96" t="s">
        <v>261</v>
      </c>
    </row>
    <row r="20" spans="1:15" s="103" customFormat="1" ht="15.75" customHeight="1">
      <c r="A20" s="112">
        <v>2</v>
      </c>
      <c r="B20" s="92">
        <v>138</v>
      </c>
      <c r="C20" s="93" t="s">
        <v>1010</v>
      </c>
      <c r="D20" s="94" t="s">
        <v>1011</v>
      </c>
      <c r="E20" s="95" t="s">
        <v>1012</v>
      </c>
      <c r="F20" s="96" t="s">
        <v>53</v>
      </c>
      <c r="G20" s="96" t="s">
        <v>54</v>
      </c>
      <c r="H20" s="97" t="s">
        <v>42</v>
      </c>
      <c r="I20" s="56">
        <f t="shared" si="2"/>
        <v>908</v>
      </c>
      <c r="J20" s="124">
        <v>7.1</v>
      </c>
      <c r="K20" s="100">
        <v>0.195</v>
      </c>
      <c r="L20" s="124"/>
      <c r="M20" s="100"/>
      <c r="N20" s="125" t="str">
        <f t="shared" si="3"/>
        <v>I A</v>
      </c>
      <c r="O20" s="96" t="s">
        <v>55</v>
      </c>
    </row>
    <row r="21" spans="1:15" s="103" customFormat="1" ht="15.75" customHeight="1">
      <c r="A21" s="112">
        <v>3</v>
      </c>
      <c r="B21" s="92">
        <v>79</v>
      </c>
      <c r="C21" s="93" t="s">
        <v>855</v>
      </c>
      <c r="D21" s="94" t="s">
        <v>1013</v>
      </c>
      <c r="E21" s="95" t="s">
        <v>1014</v>
      </c>
      <c r="F21" s="96" t="s">
        <v>331</v>
      </c>
      <c r="G21" s="96" t="s">
        <v>332</v>
      </c>
      <c r="H21" s="97" t="s">
        <v>436</v>
      </c>
      <c r="I21" s="56">
        <f t="shared" si="2"/>
        <v>774</v>
      </c>
      <c r="J21" s="124">
        <v>7.4</v>
      </c>
      <c r="K21" s="100">
        <v>0.189</v>
      </c>
      <c r="L21" s="124"/>
      <c r="M21" s="100"/>
      <c r="N21" s="125" t="str">
        <f t="shared" si="3"/>
        <v>II A</v>
      </c>
      <c r="O21" s="96" t="s">
        <v>537</v>
      </c>
    </row>
    <row r="22" spans="1:15" s="103" customFormat="1" ht="15.75" customHeight="1">
      <c r="A22" s="112">
        <v>4</v>
      </c>
      <c r="B22" s="92">
        <v>80</v>
      </c>
      <c r="C22" s="93" t="s">
        <v>1015</v>
      </c>
      <c r="D22" s="94" t="s">
        <v>1016</v>
      </c>
      <c r="E22" s="95" t="s">
        <v>232</v>
      </c>
      <c r="F22" s="96" t="s">
        <v>30</v>
      </c>
      <c r="G22" s="96"/>
      <c r="H22" s="97"/>
      <c r="I22" s="56">
        <f t="shared" si="2"/>
        <v>740</v>
      </c>
      <c r="J22" s="124">
        <v>7.48</v>
      </c>
      <c r="K22" s="100">
        <v>0.209</v>
      </c>
      <c r="L22" s="124"/>
      <c r="M22" s="100"/>
      <c r="N22" s="125" t="str">
        <f t="shared" si="3"/>
        <v>II A</v>
      </c>
      <c r="O22" s="96" t="s">
        <v>1017</v>
      </c>
    </row>
    <row r="23" spans="1:15" s="103" customFormat="1" ht="15.75" customHeight="1">
      <c r="A23" s="112">
        <v>5</v>
      </c>
      <c r="B23" s="92">
        <v>150</v>
      </c>
      <c r="C23" s="93" t="s">
        <v>33</v>
      </c>
      <c r="D23" s="94" t="s">
        <v>1018</v>
      </c>
      <c r="E23" s="95" t="s">
        <v>1009</v>
      </c>
      <c r="F23" s="96" t="s">
        <v>23</v>
      </c>
      <c r="G23" s="96" t="s">
        <v>24</v>
      </c>
      <c r="H23" s="97" t="s">
        <v>214</v>
      </c>
      <c r="I23" s="56">
        <f t="shared" si="2"/>
        <v>723</v>
      </c>
      <c r="J23" s="124">
        <v>7.52</v>
      </c>
      <c r="K23" s="100">
        <v>0.369</v>
      </c>
      <c r="L23" s="124"/>
      <c r="M23" s="100"/>
      <c r="N23" s="125" t="str">
        <f t="shared" si="3"/>
        <v>II A</v>
      </c>
      <c r="O23" s="96" t="s">
        <v>74</v>
      </c>
    </row>
    <row r="24" spans="1:15" s="103" customFormat="1" ht="15.75" customHeight="1">
      <c r="A24" s="112">
        <v>6</v>
      </c>
      <c r="B24" s="92">
        <v>32</v>
      </c>
      <c r="C24" s="93" t="s">
        <v>1019</v>
      </c>
      <c r="D24" s="94" t="s">
        <v>1020</v>
      </c>
      <c r="E24" s="95" t="s">
        <v>1021</v>
      </c>
      <c r="F24" s="96" t="s">
        <v>30</v>
      </c>
      <c r="G24" s="96" t="s">
        <v>342</v>
      </c>
      <c r="H24" s="97"/>
      <c r="I24" s="56">
        <f t="shared" si="2"/>
        <v>127</v>
      </c>
      <c r="J24" s="124">
        <v>9.54</v>
      </c>
      <c r="K24" s="100" t="s">
        <v>103</v>
      </c>
      <c r="L24" s="124"/>
      <c r="M24" s="100"/>
      <c r="N24" s="125">
        <f t="shared" si="3"/>
      </c>
      <c r="O24" s="96" t="s">
        <v>1022</v>
      </c>
    </row>
    <row r="25" spans="3:8" ht="3" customHeight="1">
      <c r="C25" s="21"/>
      <c r="D25" s="21"/>
      <c r="F25" s="71"/>
      <c r="G25" s="71"/>
      <c r="H25" s="71"/>
    </row>
    <row r="26" spans="1:8" ht="12.75" customHeight="1">
      <c r="A26" s="113"/>
      <c r="B26" s="77"/>
      <c r="C26" s="78" t="s">
        <v>12</v>
      </c>
      <c r="D26" s="79" t="s">
        <v>987</v>
      </c>
      <c r="E26" s="79"/>
      <c r="F26" s="71"/>
      <c r="G26" s="71"/>
      <c r="H26" s="71"/>
    </row>
    <row r="27" spans="1:8" ht="2.25" customHeight="1">
      <c r="A27" s="71"/>
      <c r="C27" s="21"/>
      <c r="D27" s="21"/>
      <c r="F27" s="71"/>
      <c r="G27" s="71"/>
      <c r="H27" s="71"/>
    </row>
    <row r="28" spans="1:15" s="67" customFormat="1" ht="12" customHeight="1">
      <c r="A28" s="114" t="s">
        <v>63</v>
      </c>
      <c r="B28" s="115" t="s">
        <v>2</v>
      </c>
      <c r="C28" s="116" t="s">
        <v>3</v>
      </c>
      <c r="D28" s="117" t="s">
        <v>4</v>
      </c>
      <c r="E28" s="118" t="s">
        <v>5</v>
      </c>
      <c r="F28" s="119" t="s">
        <v>6</v>
      </c>
      <c r="G28" s="120" t="s">
        <v>7</v>
      </c>
      <c r="H28" s="119" t="s">
        <v>8</v>
      </c>
      <c r="I28" s="121" t="s">
        <v>9</v>
      </c>
      <c r="J28" s="80" t="s">
        <v>64</v>
      </c>
      <c r="K28" s="122" t="s">
        <v>65</v>
      </c>
      <c r="L28" s="80" t="s">
        <v>66</v>
      </c>
      <c r="M28" s="122" t="s">
        <v>65</v>
      </c>
      <c r="N28" s="80" t="s">
        <v>60</v>
      </c>
      <c r="O28" s="123" t="s">
        <v>17</v>
      </c>
    </row>
    <row r="29" spans="1:15" s="103" customFormat="1" ht="16.5" customHeight="1">
      <c r="A29" s="112">
        <v>1</v>
      </c>
      <c r="B29" s="92">
        <v>147</v>
      </c>
      <c r="C29" s="93" t="s">
        <v>1023</v>
      </c>
      <c r="D29" s="94" t="s">
        <v>1024</v>
      </c>
      <c r="E29" s="95" t="s">
        <v>1025</v>
      </c>
      <c r="F29" s="96" t="s">
        <v>23</v>
      </c>
      <c r="G29" s="96" t="s">
        <v>24</v>
      </c>
      <c r="H29" s="97" t="s">
        <v>338</v>
      </c>
      <c r="I29" s="56">
        <f>IF(ISBLANK(J29),"",TRUNC(59.76*(J29-11)^2))</f>
        <v>876</v>
      </c>
      <c r="J29" s="124">
        <v>7.17</v>
      </c>
      <c r="K29" s="100" t="s">
        <v>103</v>
      </c>
      <c r="L29" s="124"/>
      <c r="M29" s="100"/>
      <c r="N29" s="125" t="str">
        <f>IF(ISBLANK(J29),"",IF(J29&gt;7.94,"",IF(J29&lt;=6.69,"TSM",IF(J29&lt;=6.84,"SM",IF(J29&lt;=7,"KSM",IF(J29&lt;=7.24,"I A",IF(J29&lt;=7.54,"II A",IF(J29&lt;=7.94,"III A"))))))))</f>
        <v>I A</v>
      </c>
      <c r="O29" s="96" t="s">
        <v>25</v>
      </c>
    </row>
    <row r="30" spans="1:15" s="103" customFormat="1" ht="15.75" customHeight="1">
      <c r="A30" s="112">
        <v>2</v>
      </c>
      <c r="B30" s="92">
        <v>48</v>
      </c>
      <c r="C30" s="93" t="s">
        <v>806</v>
      </c>
      <c r="D30" s="94" t="s">
        <v>807</v>
      </c>
      <c r="E30" s="95" t="s">
        <v>808</v>
      </c>
      <c r="F30" s="96" t="s">
        <v>30</v>
      </c>
      <c r="G30" s="96" t="s">
        <v>809</v>
      </c>
      <c r="H30" s="97" t="s">
        <v>260</v>
      </c>
      <c r="I30" s="56">
        <f>IF(ISBLANK(J30),"",TRUNC(59.76*(J30-11)^2))</f>
        <v>867</v>
      </c>
      <c r="J30" s="124">
        <v>7.19</v>
      </c>
      <c r="K30" s="100">
        <v>0.17</v>
      </c>
      <c r="L30" s="124"/>
      <c r="M30" s="100"/>
      <c r="N30" s="125" t="str">
        <f>IF(ISBLANK(J30),"",IF(J30&gt;7.94,"",IF(J30&lt;=6.69,"TSM",IF(J30&lt;=6.84,"SM",IF(J30&lt;=7,"KSM",IF(J30&lt;=7.24,"I A",IF(J30&lt;=7.54,"II A",IF(J30&lt;=7.94,"III A"))))))))</f>
        <v>I A</v>
      </c>
      <c r="O30" s="96" t="s">
        <v>307</v>
      </c>
    </row>
    <row r="31" spans="1:15" s="103" customFormat="1" ht="15.75" customHeight="1">
      <c r="A31" s="112">
        <v>3</v>
      </c>
      <c r="B31" s="92">
        <v>127</v>
      </c>
      <c r="C31" s="93" t="s">
        <v>788</v>
      </c>
      <c r="D31" s="280" t="s">
        <v>1026</v>
      </c>
      <c r="E31" s="95" t="s">
        <v>1027</v>
      </c>
      <c r="F31" s="96" t="s">
        <v>53</v>
      </c>
      <c r="G31" s="96" t="s">
        <v>54</v>
      </c>
      <c r="H31" s="97" t="s">
        <v>198</v>
      </c>
      <c r="I31" s="56">
        <f>IF(ISBLANK(J31),"",TRUNC(59.76*(J31-11)^2))</f>
        <v>765</v>
      </c>
      <c r="J31" s="124">
        <v>7.42</v>
      </c>
      <c r="K31" s="100">
        <v>0.239</v>
      </c>
      <c r="L31" s="124"/>
      <c r="M31" s="100"/>
      <c r="N31" s="125" t="str">
        <f>IF(ISBLANK(J31),"",IF(J31&gt;7.94,"",IF(J31&lt;=6.69,"TSM",IF(J31&lt;=6.84,"SM",IF(J31&lt;=7,"KSM",IF(J31&lt;=7.24,"I A",IF(J31&lt;=7.54,"II A",IF(J31&lt;=7.94,"III A"))))))))</f>
        <v>II A</v>
      </c>
      <c r="O31" s="96" t="s">
        <v>1028</v>
      </c>
    </row>
    <row r="32" spans="1:15" s="103" customFormat="1" ht="15.75" customHeight="1">
      <c r="A32" s="112" t="s">
        <v>82</v>
      </c>
      <c r="B32" s="92">
        <v>74</v>
      </c>
      <c r="C32" s="93" t="s">
        <v>446</v>
      </c>
      <c r="D32" s="280" t="s">
        <v>1029</v>
      </c>
      <c r="E32" s="95" t="s">
        <v>1030</v>
      </c>
      <c r="F32" s="96" t="s">
        <v>331</v>
      </c>
      <c r="G32" s="96" t="s">
        <v>332</v>
      </c>
      <c r="H32" s="97" t="s">
        <v>333</v>
      </c>
      <c r="I32" s="56">
        <f>IF(ISBLANK(J32),"",TRUNC(59.76*(J32-11)^2))</f>
        <v>736</v>
      </c>
      <c r="J32" s="124">
        <v>7.49</v>
      </c>
      <c r="K32" s="100">
        <v>0.184</v>
      </c>
      <c r="L32" s="124"/>
      <c r="M32" s="100"/>
      <c r="N32" s="125" t="str">
        <f>IF(ISBLANK(J32),"",IF(J32&gt;7.94,"",IF(J32&lt;=6.69,"TSM",IF(J32&lt;=6.84,"SM",IF(J32&lt;=7,"KSM",IF(J32&lt;=7.24,"I A",IF(J32&lt;=7.54,"II A",IF(J32&lt;=7.94,"III A"))))))))</f>
        <v>II A</v>
      </c>
      <c r="O32" s="96" t="s">
        <v>537</v>
      </c>
    </row>
    <row r="33" spans="1:15" s="103" customFormat="1" ht="15.75" customHeight="1">
      <c r="A33" s="112">
        <v>5</v>
      </c>
      <c r="B33" s="92">
        <v>24</v>
      </c>
      <c r="C33" s="93" t="s">
        <v>1031</v>
      </c>
      <c r="D33" s="94" t="s">
        <v>1032</v>
      </c>
      <c r="E33" s="95" t="s">
        <v>1033</v>
      </c>
      <c r="F33" s="96" t="s">
        <v>441</v>
      </c>
      <c r="G33" s="96" t="s">
        <v>442</v>
      </c>
      <c r="H33" s="97" t="s">
        <v>779</v>
      </c>
      <c r="I33" s="56">
        <f>IF(ISBLANK(J33),"",TRUNC(59.76*(J33-11)^2))</f>
        <v>574</v>
      </c>
      <c r="J33" s="124">
        <v>7.9</v>
      </c>
      <c r="K33" s="100">
        <v>0.191</v>
      </c>
      <c r="L33" s="124"/>
      <c r="M33" s="100"/>
      <c r="N33" s="125" t="str">
        <f>IF(ISBLANK(J33),"",IF(J33&gt;7.94,"",IF(J33&lt;=6.69,"TSM",IF(J33&lt;=6.84,"SM",IF(J33&lt;=7,"KSM",IF(J33&lt;=7.24,"I A",IF(J33&lt;=7.54,"II A",IF(J33&lt;=7.94,"III A"))))))))</f>
        <v>III A</v>
      </c>
      <c r="O33" s="96" t="s">
        <v>1034</v>
      </c>
    </row>
    <row r="34" spans="3:8" ht="4.5" customHeight="1">
      <c r="C34" s="21"/>
      <c r="D34" s="21"/>
      <c r="F34" s="71"/>
      <c r="G34" s="71"/>
      <c r="H34" s="71"/>
    </row>
    <row r="35" spans="1:8" ht="12.75" customHeight="1">
      <c r="A35" s="113"/>
      <c r="B35" s="77"/>
      <c r="C35" s="78" t="s">
        <v>82</v>
      </c>
      <c r="D35" s="79" t="s">
        <v>987</v>
      </c>
      <c r="E35" s="79"/>
      <c r="F35" s="71"/>
      <c r="G35" s="71"/>
      <c r="H35" s="71"/>
    </row>
    <row r="36" spans="1:8" ht="2.25" customHeight="1">
      <c r="A36" s="71"/>
      <c r="C36" s="21"/>
      <c r="D36" s="21"/>
      <c r="F36" s="71"/>
      <c r="G36" s="71"/>
      <c r="H36" s="71"/>
    </row>
    <row r="37" spans="1:15" s="67" customFormat="1" ht="12" customHeight="1">
      <c r="A37" s="114" t="s">
        <v>63</v>
      </c>
      <c r="B37" s="115" t="s">
        <v>2</v>
      </c>
      <c r="C37" s="116" t="s">
        <v>3</v>
      </c>
      <c r="D37" s="117" t="s">
        <v>4</v>
      </c>
      <c r="E37" s="118" t="s">
        <v>5</v>
      </c>
      <c r="F37" s="119" t="s">
        <v>6</v>
      </c>
      <c r="G37" s="120" t="s">
        <v>7</v>
      </c>
      <c r="H37" s="119" t="s">
        <v>8</v>
      </c>
      <c r="I37" s="121" t="s">
        <v>9</v>
      </c>
      <c r="J37" s="80" t="s">
        <v>64</v>
      </c>
      <c r="K37" s="122" t="s">
        <v>65</v>
      </c>
      <c r="L37" s="80" t="s">
        <v>66</v>
      </c>
      <c r="M37" s="122" t="s">
        <v>65</v>
      </c>
      <c r="N37" s="80" t="s">
        <v>60</v>
      </c>
      <c r="O37" s="123" t="s">
        <v>17</v>
      </c>
    </row>
    <row r="38" spans="1:15" s="103" customFormat="1" ht="15.75" customHeight="1">
      <c r="A38" s="112">
        <v>1</v>
      </c>
      <c r="B38" s="92">
        <v>140</v>
      </c>
      <c r="C38" s="93" t="s">
        <v>1035</v>
      </c>
      <c r="D38" s="94" t="s">
        <v>1036</v>
      </c>
      <c r="E38" s="95" t="s">
        <v>1037</v>
      </c>
      <c r="F38" s="96" t="s">
        <v>95</v>
      </c>
      <c r="G38" s="96" t="s">
        <v>54</v>
      </c>
      <c r="H38" s="97" t="s">
        <v>56</v>
      </c>
      <c r="I38" s="56">
        <f>IF(ISBLANK(J38),"",TRUNC(59.76*(J38-11)^2))</f>
        <v>927</v>
      </c>
      <c r="J38" s="124">
        <v>7.06</v>
      </c>
      <c r="K38" s="100">
        <v>0.165</v>
      </c>
      <c r="L38" s="124"/>
      <c r="M38" s="100"/>
      <c r="N38" s="125" t="str">
        <f aca="true" t="shared" si="4" ref="N38:N43">IF(ISBLANK(J38),"",IF(J38&gt;7.94,"",IF(J38&lt;=6.69,"TSM",IF(J38&lt;=6.84,"SM",IF(J38&lt;=7,"KSM",IF(J38&lt;=7.24,"I A",IF(J38&lt;=7.54,"II A",IF(J38&lt;=7.94,"III A"))))))))</f>
        <v>I A</v>
      </c>
      <c r="O38" s="96" t="s">
        <v>1038</v>
      </c>
    </row>
    <row r="39" spans="1:15" s="103" customFormat="1" ht="15.75" customHeight="1">
      <c r="A39" s="112">
        <v>2</v>
      </c>
      <c r="B39" s="92">
        <v>26</v>
      </c>
      <c r="C39" s="93" t="s">
        <v>134</v>
      </c>
      <c r="D39" s="94" t="s">
        <v>1039</v>
      </c>
      <c r="E39" s="95" t="s">
        <v>1040</v>
      </c>
      <c r="F39" s="96" t="s">
        <v>441</v>
      </c>
      <c r="G39" s="96" t="s">
        <v>442</v>
      </c>
      <c r="H39" s="97" t="s">
        <v>287</v>
      </c>
      <c r="I39" s="56">
        <f>IF(ISBLANK(J39),"",TRUNC(59.76*(J39-11)^2))</f>
        <v>922</v>
      </c>
      <c r="J39" s="124">
        <v>7.07</v>
      </c>
      <c r="K39" s="100" t="s">
        <v>103</v>
      </c>
      <c r="L39" s="124"/>
      <c r="M39" s="100"/>
      <c r="N39" s="125" t="str">
        <f t="shared" si="4"/>
        <v>I A</v>
      </c>
      <c r="O39" s="96" t="s">
        <v>1041</v>
      </c>
    </row>
    <row r="40" spans="1:15" s="103" customFormat="1" ht="15.75" customHeight="1">
      <c r="A40" s="112">
        <v>3</v>
      </c>
      <c r="B40" s="92">
        <v>81</v>
      </c>
      <c r="C40" s="93" t="s">
        <v>794</v>
      </c>
      <c r="D40" s="94" t="s">
        <v>1042</v>
      </c>
      <c r="E40" s="95" t="s">
        <v>1043</v>
      </c>
      <c r="F40" s="96" t="s">
        <v>30</v>
      </c>
      <c r="G40" s="96"/>
      <c r="H40" s="97"/>
      <c r="I40" s="56">
        <f>IF(ISBLANK(J40),"",TRUNC(59.76*(J40-11)^2))</f>
        <v>791</v>
      </c>
      <c r="J40" s="124">
        <v>7.36</v>
      </c>
      <c r="K40" s="100">
        <v>0.208</v>
      </c>
      <c r="L40" s="124"/>
      <c r="M40" s="100"/>
      <c r="N40" s="125" t="str">
        <f t="shared" si="4"/>
        <v>II A</v>
      </c>
      <c r="O40" s="96" t="s">
        <v>70</v>
      </c>
    </row>
    <row r="41" spans="1:15" s="103" customFormat="1" ht="15.75" customHeight="1">
      <c r="A41" s="112">
        <v>4</v>
      </c>
      <c r="B41" s="92">
        <v>49</v>
      </c>
      <c r="C41" s="93" t="s">
        <v>33</v>
      </c>
      <c r="D41" s="94" t="s">
        <v>1044</v>
      </c>
      <c r="E41" s="95" t="s">
        <v>1045</v>
      </c>
      <c r="F41" s="96" t="s">
        <v>175</v>
      </c>
      <c r="G41" s="96"/>
      <c r="H41" s="97"/>
      <c r="I41" s="56" t="s">
        <v>474</v>
      </c>
      <c r="J41" s="124">
        <v>7.39</v>
      </c>
      <c r="K41" s="100">
        <v>0.183</v>
      </c>
      <c r="L41" s="124"/>
      <c r="M41" s="100"/>
      <c r="N41" s="125" t="str">
        <f t="shared" si="4"/>
        <v>II A</v>
      </c>
      <c r="O41" s="96" t="s">
        <v>677</v>
      </c>
    </row>
    <row r="42" spans="1:15" s="103" customFormat="1" ht="15.75" customHeight="1">
      <c r="A42" s="112">
        <v>5</v>
      </c>
      <c r="B42" s="92">
        <v>70</v>
      </c>
      <c r="C42" s="93" t="s">
        <v>1046</v>
      </c>
      <c r="D42" s="94" t="s">
        <v>1047</v>
      </c>
      <c r="E42" s="95" t="s">
        <v>1048</v>
      </c>
      <c r="F42" s="96" t="s">
        <v>331</v>
      </c>
      <c r="G42" s="96" t="s">
        <v>332</v>
      </c>
      <c r="H42" s="97" t="s">
        <v>352</v>
      </c>
      <c r="I42" s="56">
        <f>IF(ISBLANK(J42),"",TRUNC(59.76*(J42-11)^2))</f>
        <v>753</v>
      </c>
      <c r="J42" s="124">
        <v>7.45</v>
      </c>
      <c r="K42" s="100" t="s">
        <v>103</v>
      </c>
      <c r="L42" s="124"/>
      <c r="M42" s="100"/>
      <c r="N42" s="125" t="str">
        <f t="shared" si="4"/>
        <v>II A</v>
      </c>
      <c r="O42" s="96" t="s">
        <v>537</v>
      </c>
    </row>
    <row r="43" spans="1:15" s="103" customFormat="1" ht="15.75" customHeight="1">
      <c r="A43" s="112">
        <v>6</v>
      </c>
      <c r="B43" s="92">
        <v>130</v>
      </c>
      <c r="C43" s="93" t="s">
        <v>1049</v>
      </c>
      <c r="D43" s="94" t="s">
        <v>1050</v>
      </c>
      <c r="E43" s="95" t="s">
        <v>1051</v>
      </c>
      <c r="F43" s="96" t="s">
        <v>53</v>
      </c>
      <c r="G43" s="96" t="s">
        <v>54</v>
      </c>
      <c r="H43" s="97" t="s">
        <v>198</v>
      </c>
      <c r="I43" s="56">
        <f>IF(ISBLANK(J43),"",TRUNC(59.76*(J43-11)^2))</f>
        <v>615</v>
      </c>
      <c r="J43" s="124">
        <v>7.79</v>
      </c>
      <c r="K43" s="100">
        <v>0.177</v>
      </c>
      <c r="L43" s="124"/>
      <c r="M43" s="100"/>
      <c r="N43" s="125" t="str">
        <f t="shared" si="4"/>
        <v>III A</v>
      </c>
      <c r="O43" s="96" t="s">
        <v>542</v>
      </c>
    </row>
    <row r="44" spans="3:8" ht="6" customHeight="1">
      <c r="C44" s="21"/>
      <c r="D44" s="21"/>
      <c r="F44" s="71"/>
      <c r="G44" s="71"/>
      <c r="H44" s="71"/>
    </row>
    <row r="45" spans="1:8" ht="12.75" customHeight="1">
      <c r="A45" s="113"/>
      <c r="B45" s="77"/>
      <c r="C45" s="78" t="s">
        <v>14</v>
      </c>
      <c r="D45" s="79" t="s">
        <v>987</v>
      </c>
      <c r="E45" s="79"/>
      <c r="F45" s="71"/>
      <c r="G45" s="71"/>
      <c r="H45" s="71"/>
    </row>
    <row r="46" spans="1:8" ht="2.25" customHeight="1">
      <c r="A46" s="71"/>
      <c r="C46" s="21"/>
      <c r="D46" s="21"/>
      <c r="F46" s="71"/>
      <c r="G46" s="71"/>
      <c r="H46" s="71"/>
    </row>
    <row r="47" spans="1:15" s="67" customFormat="1" ht="12" customHeight="1">
      <c r="A47" s="114" t="s">
        <v>63</v>
      </c>
      <c r="B47" s="115" t="s">
        <v>2</v>
      </c>
      <c r="C47" s="116" t="s">
        <v>3</v>
      </c>
      <c r="D47" s="117" t="s">
        <v>4</v>
      </c>
      <c r="E47" s="118" t="s">
        <v>5</v>
      </c>
      <c r="F47" s="119" t="s">
        <v>6</v>
      </c>
      <c r="G47" s="120" t="s">
        <v>7</v>
      </c>
      <c r="H47" s="119" t="s">
        <v>8</v>
      </c>
      <c r="I47" s="121" t="s">
        <v>9</v>
      </c>
      <c r="J47" s="80" t="s">
        <v>64</v>
      </c>
      <c r="K47" s="122" t="s">
        <v>65</v>
      </c>
      <c r="L47" s="80" t="s">
        <v>66</v>
      </c>
      <c r="M47" s="122" t="s">
        <v>65</v>
      </c>
      <c r="N47" s="80" t="s">
        <v>60</v>
      </c>
      <c r="O47" s="123" t="s">
        <v>17</v>
      </c>
    </row>
    <row r="48" spans="1:15" s="103" customFormat="1" ht="16.5" customHeight="1">
      <c r="A48" s="112">
        <v>1</v>
      </c>
      <c r="B48" s="92">
        <v>83</v>
      </c>
      <c r="C48" s="93" t="s">
        <v>1031</v>
      </c>
      <c r="D48" s="280" t="s">
        <v>1052</v>
      </c>
      <c r="E48" s="95" t="s">
        <v>1053</v>
      </c>
      <c r="F48" s="96" t="s">
        <v>30</v>
      </c>
      <c r="G48" s="96" t="s">
        <v>36</v>
      </c>
      <c r="H48" s="97" t="s">
        <v>42</v>
      </c>
      <c r="I48" s="56">
        <f aca="true" t="shared" si="5" ref="I48:I53">IF(ISBLANK(J48),"",TRUNC(59.76*(J48-11)^2))</f>
        <v>937</v>
      </c>
      <c r="J48" s="124">
        <v>7.04</v>
      </c>
      <c r="K48" s="100">
        <v>0.141</v>
      </c>
      <c r="L48" s="124"/>
      <c r="M48" s="100"/>
      <c r="N48" s="125" t="str">
        <f aca="true" t="shared" si="6" ref="N48:N53">IF(ISBLANK(J48),"",IF(J48&gt;7.94,"",IF(J48&lt;=6.69,"TSM",IF(J48&lt;=6.84,"SM",IF(J48&lt;=7,"KSM",IF(J48&lt;=7.24,"I A",IF(J48&lt;=7.54,"II A",IF(J48&lt;=7.94,"III A"))))))))</f>
        <v>I A</v>
      </c>
      <c r="O48" s="96" t="s">
        <v>1017</v>
      </c>
    </row>
    <row r="49" spans="1:15" s="103" customFormat="1" ht="16.5" customHeight="1">
      <c r="A49" s="112">
        <v>2</v>
      </c>
      <c r="B49" s="92">
        <v>97</v>
      </c>
      <c r="C49" s="93" t="s">
        <v>824</v>
      </c>
      <c r="D49" s="280" t="s">
        <v>1054</v>
      </c>
      <c r="E49" s="95" t="s">
        <v>1055</v>
      </c>
      <c r="F49" s="96" t="s">
        <v>78</v>
      </c>
      <c r="G49" s="96" t="s">
        <v>79</v>
      </c>
      <c r="H49" s="97" t="s">
        <v>756</v>
      </c>
      <c r="I49" s="56">
        <f t="shared" si="5"/>
        <v>908</v>
      </c>
      <c r="J49" s="124">
        <v>7.1</v>
      </c>
      <c r="K49" s="100" t="s">
        <v>103</v>
      </c>
      <c r="L49" s="124"/>
      <c r="M49" s="100"/>
      <c r="N49" s="125" t="str">
        <f t="shared" si="6"/>
        <v>I A</v>
      </c>
      <c r="O49" s="96" t="s">
        <v>1056</v>
      </c>
    </row>
    <row r="50" spans="1:15" s="103" customFormat="1" ht="16.5" customHeight="1">
      <c r="A50" s="112">
        <v>3</v>
      </c>
      <c r="B50" s="92">
        <v>76</v>
      </c>
      <c r="C50" s="93" t="s">
        <v>667</v>
      </c>
      <c r="D50" s="280" t="s">
        <v>1057</v>
      </c>
      <c r="E50" s="95" t="s">
        <v>1058</v>
      </c>
      <c r="F50" s="96" t="s">
        <v>331</v>
      </c>
      <c r="G50" s="96" t="s">
        <v>332</v>
      </c>
      <c r="H50" s="97" t="s">
        <v>436</v>
      </c>
      <c r="I50" s="56">
        <f t="shared" si="5"/>
        <v>822</v>
      </c>
      <c r="J50" s="124">
        <v>7.29</v>
      </c>
      <c r="K50" s="100">
        <v>0.226</v>
      </c>
      <c r="L50" s="124"/>
      <c r="M50" s="100"/>
      <c r="N50" s="125" t="str">
        <f t="shared" si="6"/>
        <v>II A</v>
      </c>
      <c r="O50" s="96" t="s">
        <v>537</v>
      </c>
    </row>
    <row r="51" spans="1:15" s="103" customFormat="1" ht="16.5" customHeight="1">
      <c r="A51" s="112">
        <v>4</v>
      </c>
      <c r="B51" s="92">
        <v>30</v>
      </c>
      <c r="C51" s="93" t="s">
        <v>496</v>
      </c>
      <c r="D51" s="280" t="s">
        <v>1059</v>
      </c>
      <c r="E51" s="95" t="s">
        <v>1060</v>
      </c>
      <c r="F51" s="96" t="s">
        <v>748</v>
      </c>
      <c r="G51" s="96" t="s">
        <v>513</v>
      </c>
      <c r="H51" s="97" t="s">
        <v>338</v>
      </c>
      <c r="I51" s="56">
        <f t="shared" si="5"/>
        <v>770</v>
      </c>
      <c r="J51" s="124">
        <v>7.41</v>
      </c>
      <c r="K51" s="100">
        <v>0.452</v>
      </c>
      <c r="L51" s="124"/>
      <c r="M51" s="100"/>
      <c r="N51" s="125" t="str">
        <f t="shared" si="6"/>
        <v>II A</v>
      </c>
      <c r="O51" s="96" t="s">
        <v>749</v>
      </c>
    </row>
    <row r="52" spans="1:15" s="103" customFormat="1" ht="16.5" customHeight="1">
      <c r="A52" s="112">
        <v>5</v>
      </c>
      <c r="B52" s="92">
        <v>51</v>
      </c>
      <c r="C52" s="93" t="s">
        <v>883</v>
      </c>
      <c r="D52" s="94" t="s">
        <v>1061</v>
      </c>
      <c r="E52" s="95" t="s">
        <v>1062</v>
      </c>
      <c r="F52" s="96" t="s">
        <v>30</v>
      </c>
      <c r="G52" s="96"/>
      <c r="H52" s="97"/>
      <c r="I52" s="56">
        <f t="shared" si="5"/>
        <v>623</v>
      </c>
      <c r="J52" s="124">
        <v>7.77</v>
      </c>
      <c r="K52" s="100">
        <v>0.162</v>
      </c>
      <c r="L52" s="124"/>
      <c r="M52" s="100"/>
      <c r="N52" s="125" t="str">
        <f t="shared" si="6"/>
        <v>III A</v>
      </c>
      <c r="O52" s="96" t="s">
        <v>1063</v>
      </c>
    </row>
    <row r="53" spans="1:15" s="103" customFormat="1" ht="16.5" customHeight="1">
      <c r="A53" s="112">
        <v>6</v>
      </c>
      <c r="B53" s="92">
        <v>84</v>
      </c>
      <c r="C53" s="93" t="s">
        <v>20</v>
      </c>
      <c r="D53" s="94" t="s">
        <v>1064</v>
      </c>
      <c r="E53" s="95" t="s">
        <v>1065</v>
      </c>
      <c r="F53" s="96" t="s">
        <v>30</v>
      </c>
      <c r="G53" s="96"/>
      <c r="H53" s="97" t="s">
        <v>952</v>
      </c>
      <c r="I53" s="56">
        <f t="shared" si="5"/>
        <v>592</v>
      </c>
      <c r="J53" s="124">
        <v>7.85</v>
      </c>
      <c r="K53" s="100">
        <v>0.23</v>
      </c>
      <c r="L53" s="124"/>
      <c r="M53" s="100"/>
      <c r="N53" s="125" t="str">
        <f t="shared" si="6"/>
        <v>III A</v>
      </c>
      <c r="O53" s="96" t="s">
        <v>1066</v>
      </c>
    </row>
    <row r="54" spans="3:8" ht="6" customHeight="1">
      <c r="C54" s="21"/>
      <c r="D54" s="21"/>
      <c r="F54" s="71"/>
      <c r="G54" s="71"/>
      <c r="H54" s="71"/>
    </row>
    <row r="55" spans="1:8" ht="12.75" customHeight="1">
      <c r="A55" s="113"/>
      <c r="B55" s="77"/>
      <c r="C55" s="78" t="s">
        <v>15</v>
      </c>
      <c r="D55" s="79" t="s">
        <v>987</v>
      </c>
      <c r="E55" s="79"/>
      <c r="F55" s="71"/>
      <c r="G55" s="71"/>
      <c r="H55" s="71"/>
    </row>
    <row r="56" spans="1:8" ht="3.75" customHeight="1">
      <c r="A56" s="71"/>
      <c r="C56" s="21"/>
      <c r="D56" s="21"/>
      <c r="F56" s="71"/>
      <c r="G56" s="71"/>
      <c r="H56" s="71"/>
    </row>
    <row r="57" spans="1:15" s="67" customFormat="1" ht="12" customHeight="1">
      <c r="A57" s="114" t="s">
        <v>63</v>
      </c>
      <c r="B57" s="115" t="s">
        <v>2</v>
      </c>
      <c r="C57" s="116" t="s">
        <v>3</v>
      </c>
      <c r="D57" s="117" t="s">
        <v>4</v>
      </c>
      <c r="E57" s="118" t="s">
        <v>5</v>
      </c>
      <c r="F57" s="119" t="s">
        <v>6</v>
      </c>
      <c r="G57" s="120" t="s">
        <v>7</v>
      </c>
      <c r="H57" s="119" t="s">
        <v>8</v>
      </c>
      <c r="I57" s="121" t="s">
        <v>9</v>
      </c>
      <c r="J57" s="80" t="s">
        <v>64</v>
      </c>
      <c r="K57" s="122" t="s">
        <v>65</v>
      </c>
      <c r="L57" s="80" t="s">
        <v>66</v>
      </c>
      <c r="M57" s="122" t="s">
        <v>65</v>
      </c>
      <c r="N57" s="80" t="s">
        <v>60</v>
      </c>
      <c r="O57" s="123" t="s">
        <v>17</v>
      </c>
    </row>
    <row r="58" spans="1:15" s="103" customFormat="1" ht="16.5" customHeight="1">
      <c r="A58" s="112">
        <v>1</v>
      </c>
      <c r="B58" s="92">
        <v>148</v>
      </c>
      <c r="C58" s="93" t="s">
        <v>1067</v>
      </c>
      <c r="D58" s="94" t="s">
        <v>1068</v>
      </c>
      <c r="E58" s="95" t="s">
        <v>1069</v>
      </c>
      <c r="F58" s="96" t="s">
        <v>23</v>
      </c>
      <c r="G58" s="96" t="s">
        <v>24</v>
      </c>
      <c r="H58" s="97" t="s">
        <v>49</v>
      </c>
      <c r="I58" s="56">
        <f>IF(ISBLANK(J58),"",TRUNC(59.76*(J58-11)^2))</f>
        <v>927</v>
      </c>
      <c r="J58" s="124">
        <v>7.06</v>
      </c>
      <c r="K58" s="100">
        <v>0.171</v>
      </c>
      <c r="L58" s="124"/>
      <c r="M58" s="100"/>
      <c r="N58" s="125" t="str">
        <f>IF(ISBLANK(J58),"",IF(J58&gt;7.94,"",IF(J58&lt;=6.69,"TSM",IF(J58&lt;=6.84,"SM",IF(J58&lt;=7,"KSM",IF(J58&lt;=7.24,"I A",IF(J58&lt;=7.54,"II A",IF(J58&lt;=7.94,"III A"))))))))</f>
        <v>I A</v>
      </c>
      <c r="O58" s="96" t="s">
        <v>1070</v>
      </c>
    </row>
    <row r="59" spans="1:15" s="103" customFormat="1" ht="16.5" customHeight="1">
      <c r="A59" s="112">
        <v>2</v>
      </c>
      <c r="B59" s="92">
        <v>89</v>
      </c>
      <c r="C59" s="93" t="s">
        <v>1001</v>
      </c>
      <c r="D59" s="94" t="s">
        <v>1071</v>
      </c>
      <c r="E59" s="95" t="s">
        <v>1072</v>
      </c>
      <c r="F59" s="96" t="s">
        <v>30</v>
      </c>
      <c r="G59" s="96"/>
      <c r="H59" s="97" t="s">
        <v>31</v>
      </c>
      <c r="I59" s="56">
        <f>IF(ISBLANK(J59),"",TRUNC(59.76*(J59-11)^2))</f>
        <v>844</v>
      </c>
      <c r="J59" s="124">
        <v>7.24</v>
      </c>
      <c r="K59" s="100" t="s">
        <v>103</v>
      </c>
      <c r="L59" s="124"/>
      <c r="M59" s="100"/>
      <c r="N59" s="125" t="str">
        <f>IF(ISBLANK(J59),"",IF(J59&gt;7.94,"",IF(J59&lt;=6.69,"TSM",IF(J59&lt;=6.84,"SM",IF(J59&lt;=7,"KSM",IF(J59&lt;=7.24,"I A",IF(J59&lt;=7.54,"II A",IF(J59&lt;=7.94,"III A"))))))))</f>
        <v>I A</v>
      </c>
      <c r="O59" s="96" t="s">
        <v>1073</v>
      </c>
    </row>
    <row r="60" spans="1:15" s="103" customFormat="1" ht="16.5" customHeight="1">
      <c r="A60" s="112">
        <v>3</v>
      </c>
      <c r="B60" s="92">
        <v>95</v>
      </c>
      <c r="C60" s="93" t="s">
        <v>496</v>
      </c>
      <c r="D60" s="94" t="s">
        <v>1006</v>
      </c>
      <c r="E60" s="95" t="s">
        <v>1062</v>
      </c>
      <c r="F60" s="96" t="s">
        <v>78</v>
      </c>
      <c r="G60" s="96" t="s">
        <v>79</v>
      </c>
      <c r="H60" s="97" t="s">
        <v>756</v>
      </c>
      <c r="I60" s="56">
        <f>IF(ISBLANK(J60),"",TRUNC(59.76*(J60-11)^2))</f>
        <v>809</v>
      </c>
      <c r="J60" s="124">
        <v>7.32</v>
      </c>
      <c r="K60" s="100">
        <v>0.177</v>
      </c>
      <c r="L60" s="124"/>
      <c r="M60" s="100"/>
      <c r="N60" s="125" t="str">
        <f>IF(ISBLANK(J60),"",IF(J60&gt;7.94,"",IF(J60&lt;=6.69,"TSM",IF(J60&lt;=6.84,"SM",IF(J60&lt;=7,"KSM",IF(J60&lt;=7.24,"I A",IF(J60&lt;=7.54,"II A",IF(J60&lt;=7.94,"III A"))))))))</f>
        <v>II A</v>
      </c>
      <c r="O60" s="96" t="s">
        <v>757</v>
      </c>
    </row>
    <row r="61" spans="1:15" s="103" customFormat="1" ht="16.5" customHeight="1">
      <c r="A61" s="112">
        <v>4</v>
      </c>
      <c r="B61" s="92">
        <v>78</v>
      </c>
      <c r="C61" s="93" t="s">
        <v>480</v>
      </c>
      <c r="D61" s="94" t="s">
        <v>1074</v>
      </c>
      <c r="E61" s="95" t="s">
        <v>1075</v>
      </c>
      <c r="F61" s="96" t="s">
        <v>331</v>
      </c>
      <c r="G61" s="96" t="s">
        <v>332</v>
      </c>
      <c r="H61" s="97" t="s">
        <v>436</v>
      </c>
      <c r="I61" s="56">
        <f>IF(ISBLANK(J61),"",TRUNC(59.76*(J61-11)^2))</f>
        <v>694</v>
      </c>
      <c r="J61" s="124">
        <v>7.59</v>
      </c>
      <c r="K61" s="100">
        <v>0.178</v>
      </c>
      <c r="L61" s="124"/>
      <c r="M61" s="100"/>
      <c r="N61" s="125" t="str">
        <f>IF(ISBLANK(J61),"",IF(J61&gt;7.94,"",IF(J61&lt;=6.69,"TSM",IF(J61&lt;=6.84,"SM",IF(J61&lt;=7,"KSM",IF(J61&lt;=7.24,"I A",IF(J61&lt;=7.54,"II A",IF(J61&lt;=7.94,"III A"))))))))</f>
        <v>III A</v>
      </c>
      <c r="O61" s="96" t="s">
        <v>537</v>
      </c>
    </row>
    <row r="62" spans="1:15" s="103" customFormat="1" ht="16.5" customHeight="1">
      <c r="A62" s="112">
        <v>5</v>
      </c>
      <c r="B62" s="92">
        <v>115</v>
      </c>
      <c r="C62" s="93" t="s">
        <v>993</v>
      </c>
      <c r="D62" s="94" t="s">
        <v>1076</v>
      </c>
      <c r="E62" s="95" t="s">
        <v>1077</v>
      </c>
      <c r="F62" s="96" t="s">
        <v>53</v>
      </c>
      <c r="G62" s="96" t="s">
        <v>54</v>
      </c>
      <c r="H62" s="97"/>
      <c r="I62" s="56">
        <f>IF(ISBLANK(J62),"",TRUNC(59.76*(J62-11)^2))</f>
        <v>631</v>
      </c>
      <c r="J62" s="124">
        <v>7.75</v>
      </c>
      <c r="K62" s="100">
        <v>0.209</v>
      </c>
      <c r="L62" s="124"/>
      <c r="M62" s="100"/>
      <c r="N62" s="125" t="str">
        <f>IF(ISBLANK(J62),"",IF(J62&gt;7.94,"",IF(J62&lt;=6.69,"TSM",IF(J62&lt;=6.84,"SM",IF(J62&lt;=7,"KSM",IF(J62&lt;=7.24,"I A",IF(J62&lt;=7.54,"II A",IF(J62&lt;=7.94,"III A"))))))))</f>
        <v>III A</v>
      </c>
      <c r="O62" s="96" t="s">
        <v>673</v>
      </c>
    </row>
    <row r="63" spans="3:8" ht="6" customHeight="1">
      <c r="C63" s="21"/>
      <c r="D63" s="21"/>
      <c r="F63" s="71"/>
      <c r="G63" s="71"/>
      <c r="H63" s="71"/>
    </row>
    <row r="64" spans="1:8" ht="12.75" customHeight="1">
      <c r="A64" s="113"/>
      <c r="B64" s="77"/>
      <c r="C64" s="78" t="s">
        <v>126</v>
      </c>
      <c r="D64" s="79" t="s">
        <v>987</v>
      </c>
      <c r="E64" s="79"/>
      <c r="F64" s="71"/>
      <c r="G64" s="71"/>
      <c r="H64" s="71"/>
    </row>
    <row r="65" spans="1:8" ht="3.75" customHeight="1">
      <c r="A65" s="71"/>
      <c r="C65" s="21"/>
      <c r="D65" s="21"/>
      <c r="F65" s="71"/>
      <c r="G65" s="71"/>
      <c r="H65" s="71"/>
    </row>
    <row r="66" spans="1:15" s="67" customFormat="1" ht="12" customHeight="1">
      <c r="A66" s="114" t="s">
        <v>63</v>
      </c>
      <c r="B66" s="115" t="s">
        <v>2</v>
      </c>
      <c r="C66" s="116" t="s">
        <v>3</v>
      </c>
      <c r="D66" s="117" t="s">
        <v>4</v>
      </c>
      <c r="E66" s="118" t="s">
        <v>5</v>
      </c>
      <c r="F66" s="119" t="s">
        <v>6</v>
      </c>
      <c r="G66" s="120" t="s">
        <v>7</v>
      </c>
      <c r="H66" s="119" t="s">
        <v>8</v>
      </c>
      <c r="I66" s="121" t="s">
        <v>9</v>
      </c>
      <c r="J66" s="80" t="s">
        <v>64</v>
      </c>
      <c r="K66" s="122" t="s">
        <v>65</v>
      </c>
      <c r="L66" s="80" t="s">
        <v>66</v>
      </c>
      <c r="M66" s="122" t="s">
        <v>65</v>
      </c>
      <c r="N66" s="80" t="s">
        <v>60</v>
      </c>
      <c r="O66" s="123" t="s">
        <v>17</v>
      </c>
    </row>
    <row r="67" spans="1:15" s="103" customFormat="1" ht="16.5" customHeight="1">
      <c r="A67" s="112">
        <v>1</v>
      </c>
      <c r="B67" s="92">
        <v>25</v>
      </c>
      <c r="C67" s="93" t="s">
        <v>480</v>
      </c>
      <c r="D67" s="94" t="s">
        <v>1078</v>
      </c>
      <c r="E67" s="95" t="s">
        <v>1079</v>
      </c>
      <c r="F67" s="96" t="s">
        <v>441</v>
      </c>
      <c r="G67" s="96" t="s">
        <v>442</v>
      </c>
      <c r="H67" s="97" t="s">
        <v>287</v>
      </c>
      <c r="I67" s="56">
        <f>IF(ISBLANK(J67),"",TRUNC(59.76*(J67-11)^2))</f>
        <v>913</v>
      </c>
      <c r="J67" s="124">
        <v>7.09</v>
      </c>
      <c r="K67" s="100">
        <v>0.167</v>
      </c>
      <c r="L67" s="124"/>
      <c r="M67" s="100"/>
      <c r="N67" s="125" t="str">
        <f>IF(ISBLANK(J67),"",IF(J67&gt;7.94,"",IF(J67&lt;=6.69,"TSM",IF(J67&lt;=6.84,"SM",IF(J67&lt;=7,"KSM",IF(J67&lt;=7.24,"I A",IF(J67&lt;=7.54,"II A",IF(J67&lt;=7.94,"III A"))))))))</f>
        <v>I A</v>
      </c>
      <c r="O67" s="96" t="s">
        <v>1041</v>
      </c>
    </row>
    <row r="68" spans="1:15" s="103" customFormat="1" ht="16.5" customHeight="1">
      <c r="A68" s="112">
        <v>2</v>
      </c>
      <c r="B68" s="92">
        <v>146</v>
      </c>
      <c r="C68" s="93" t="s">
        <v>1005</v>
      </c>
      <c r="D68" s="94" t="s">
        <v>1080</v>
      </c>
      <c r="E68" s="95" t="s">
        <v>1081</v>
      </c>
      <c r="F68" s="96" t="s">
        <v>23</v>
      </c>
      <c r="G68" s="96" t="s">
        <v>24</v>
      </c>
      <c r="H68" s="97" t="s">
        <v>338</v>
      </c>
      <c r="I68" s="56">
        <f>IF(ISBLANK(J68),"",TRUNC(59.76*(J68-11)^2))</f>
        <v>849</v>
      </c>
      <c r="J68" s="124">
        <v>7.23</v>
      </c>
      <c r="K68" s="100">
        <v>0.172</v>
      </c>
      <c r="L68" s="124"/>
      <c r="M68" s="100"/>
      <c r="N68" s="125" t="str">
        <f>IF(ISBLANK(J68),"",IF(J68&gt;7.94,"",IF(J68&lt;=6.69,"TSM",IF(J68&lt;=6.84,"SM",IF(J68&lt;=7,"KSM",IF(J68&lt;=7.24,"I A",IF(J68&lt;=7.54,"II A",IF(J68&lt;=7.94,"III A"))))))))</f>
        <v>I A</v>
      </c>
      <c r="O68" s="96" t="s">
        <v>25</v>
      </c>
    </row>
    <row r="69" spans="1:15" s="103" customFormat="1" ht="16.5" customHeight="1">
      <c r="A69" s="112">
        <v>3</v>
      </c>
      <c r="B69" s="92">
        <v>73</v>
      </c>
      <c r="C69" s="93" t="s">
        <v>1082</v>
      </c>
      <c r="D69" s="94" t="s">
        <v>1083</v>
      </c>
      <c r="E69" s="95" t="s">
        <v>1040</v>
      </c>
      <c r="F69" s="96" t="s">
        <v>331</v>
      </c>
      <c r="G69" s="96" t="s">
        <v>332</v>
      </c>
      <c r="H69" s="97" t="s">
        <v>333</v>
      </c>
      <c r="I69" s="56">
        <f>IF(ISBLANK(J69),"",TRUNC(59.76*(J69-11)^2))</f>
        <v>707</v>
      </c>
      <c r="J69" s="124">
        <v>7.56</v>
      </c>
      <c r="K69" s="100">
        <v>0.235</v>
      </c>
      <c r="L69" s="124"/>
      <c r="M69" s="100"/>
      <c r="N69" s="125" t="str">
        <f>IF(ISBLANK(J69),"",IF(J69&gt;7.94,"",IF(J69&lt;=6.69,"TSM",IF(J69&lt;=6.84,"SM",IF(J69&lt;=7,"KSM",IF(J69&lt;=7.24,"I A",IF(J69&lt;=7.54,"II A",IF(J69&lt;=7.94,"III A"))))))))</f>
        <v>III A</v>
      </c>
      <c r="O69" s="96" t="s">
        <v>537</v>
      </c>
    </row>
    <row r="70" spans="1:15" s="103" customFormat="1" ht="16.5" customHeight="1">
      <c r="A70" s="112">
        <v>4</v>
      </c>
      <c r="B70" s="92">
        <v>66</v>
      </c>
      <c r="C70" s="93" t="s">
        <v>480</v>
      </c>
      <c r="D70" s="94" t="s">
        <v>1084</v>
      </c>
      <c r="E70" s="95" t="s">
        <v>1085</v>
      </c>
      <c r="F70" s="96" t="s">
        <v>331</v>
      </c>
      <c r="G70" s="96" t="s">
        <v>332</v>
      </c>
      <c r="H70" s="97" t="s">
        <v>352</v>
      </c>
      <c r="I70" s="56">
        <f>IF(ISBLANK(J70),"",TRUNC(59.76*(J70-11)^2))</f>
        <v>492</v>
      </c>
      <c r="J70" s="124">
        <v>8.13</v>
      </c>
      <c r="K70" s="100">
        <v>0.195</v>
      </c>
      <c r="L70" s="124"/>
      <c r="M70" s="100"/>
      <c r="N70" s="125">
        <f>IF(ISBLANK(J70),"",IF(J70&gt;7.94,"",IF(J70&lt;=6.69,"TSM",IF(J70&lt;=6.84,"SM",IF(J70&lt;=7,"KSM",IF(J70&lt;=7.24,"I A",IF(J70&lt;=7.54,"II A",IF(J70&lt;=7.94,"III A"))))))))</f>
      </c>
      <c r="O70" s="96" t="s">
        <v>537</v>
      </c>
    </row>
    <row r="71" spans="3:8" ht="6" customHeight="1">
      <c r="C71" s="21"/>
      <c r="D71" s="21"/>
      <c r="F71" s="71"/>
      <c r="G71" s="71"/>
      <c r="H71" s="71"/>
    </row>
    <row r="72" spans="1:8" ht="12.75" customHeight="1">
      <c r="A72" s="113"/>
      <c r="B72" s="77"/>
      <c r="C72" s="78" t="s">
        <v>127</v>
      </c>
      <c r="D72" s="79" t="s">
        <v>987</v>
      </c>
      <c r="E72" s="79"/>
      <c r="F72" s="71"/>
      <c r="G72" s="71"/>
      <c r="H72" s="71"/>
    </row>
    <row r="73" spans="1:8" ht="3.75" customHeight="1">
      <c r="A73" s="71"/>
      <c r="C73" s="21"/>
      <c r="D73" s="21"/>
      <c r="F73" s="71"/>
      <c r="G73" s="71"/>
      <c r="H73" s="71"/>
    </row>
    <row r="74" spans="1:15" s="67" customFormat="1" ht="12" customHeight="1">
      <c r="A74" s="114" t="s">
        <v>63</v>
      </c>
      <c r="B74" s="115" t="s">
        <v>2</v>
      </c>
      <c r="C74" s="116" t="s">
        <v>3</v>
      </c>
      <c r="D74" s="117" t="s">
        <v>4</v>
      </c>
      <c r="E74" s="118" t="s">
        <v>5</v>
      </c>
      <c r="F74" s="119" t="s">
        <v>6</v>
      </c>
      <c r="G74" s="120" t="s">
        <v>7</v>
      </c>
      <c r="H74" s="119" t="s">
        <v>8</v>
      </c>
      <c r="I74" s="121" t="s">
        <v>9</v>
      </c>
      <c r="J74" s="80" t="s">
        <v>64</v>
      </c>
      <c r="K74" s="122" t="s">
        <v>65</v>
      </c>
      <c r="L74" s="80" t="s">
        <v>66</v>
      </c>
      <c r="M74" s="122" t="s">
        <v>65</v>
      </c>
      <c r="N74" s="80" t="s">
        <v>60</v>
      </c>
      <c r="O74" s="123" t="s">
        <v>17</v>
      </c>
    </row>
    <row r="75" spans="1:15" s="103" customFormat="1" ht="16.5" customHeight="1">
      <c r="A75" s="112">
        <v>1</v>
      </c>
      <c r="B75" s="92">
        <v>133</v>
      </c>
      <c r="C75" s="93" t="s">
        <v>480</v>
      </c>
      <c r="D75" s="94" t="s">
        <v>1086</v>
      </c>
      <c r="E75" s="95" t="s">
        <v>1087</v>
      </c>
      <c r="F75" s="96" t="s">
        <v>53</v>
      </c>
      <c r="G75" s="96" t="s">
        <v>253</v>
      </c>
      <c r="H75" s="97"/>
      <c r="I75" s="56">
        <f>IF(ISBLANK(J75),"",TRUNC(59.76*(J75-11)^2))</f>
        <v>908</v>
      </c>
      <c r="J75" s="124">
        <v>7.1</v>
      </c>
      <c r="K75" s="100">
        <v>0.176</v>
      </c>
      <c r="L75" s="124"/>
      <c r="M75" s="100"/>
      <c r="N75" s="125" t="str">
        <f>IF(ISBLANK(J75),"",IF(J75&gt;7.94,"",IF(J75&lt;=6.69,"TSM",IF(J75&lt;=6.84,"SM",IF(J75&lt;=7,"KSM",IF(J75&lt;=7.24,"I A",IF(J75&lt;=7.54,"II A",IF(J75&lt;=7.94,"III A"))))))))</f>
        <v>I A</v>
      </c>
      <c r="O75" s="96" t="s">
        <v>770</v>
      </c>
    </row>
    <row r="76" spans="1:15" s="103" customFormat="1" ht="16.5" customHeight="1">
      <c r="A76" s="112">
        <v>2</v>
      </c>
      <c r="B76" s="92">
        <v>19</v>
      </c>
      <c r="C76" s="93" t="s">
        <v>655</v>
      </c>
      <c r="D76" s="280" t="s">
        <v>1088</v>
      </c>
      <c r="E76" s="95" t="s">
        <v>1089</v>
      </c>
      <c r="F76" s="96" t="s">
        <v>583</v>
      </c>
      <c r="G76" s="96" t="s">
        <v>234</v>
      </c>
      <c r="H76" s="97" t="s">
        <v>588</v>
      </c>
      <c r="I76" s="56">
        <f>IF(ISBLANK(J76),"",TRUNC(59.76*(J76-11)^2))</f>
        <v>822</v>
      </c>
      <c r="J76" s="124">
        <v>7.29</v>
      </c>
      <c r="K76" s="100">
        <v>0.172</v>
      </c>
      <c r="L76" s="124"/>
      <c r="M76" s="100"/>
      <c r="N76" s="125" t="str">
        <f>IF(ISBLANK(J76),"",IF(J76&gt;7.94,"",IF(J76&lt;=6.69,"TSM",IF(J76&lt;=6.84,"SM",IF(J76&lt;=7,"KSM",IF(J76&lt;=7.24,"I A",IF(J76&lt;=7.54,"II A",IF(J76&lt;=7.94,"III A"))))))))</f>
        <v>II A</v>
      </c>
      <c r="O76" s="96" t="s">
        <v>589</v>
      </c>
    </row>
    <row r="77" spans="1:15" s="103" customFormat="1" ht="16.5" customHeight="1">
      <c r="A77" s="112">
        <v>3</v>
      </c>
      <c r="B77" s="92">
        <v>149</v>
      </c>
      <c r="C77" s="93" t="s">
        <v>399</v>
      </c>
      <c r="D77" s="280" t="s">
        <v>400</v>
      </c>
      <c r="E77" s="95" t="s">
        <v>401</v>
      </c>
      <c r="F77" s="96" t="s">
        <v>23</v>
      </c>
      <c r="G77" s="96" t="s">
        <v>24</v>
      </c>
      <c r="H77" s="97" t="s">
        <v>338</v>
      </c>
      <c r="I77" s="56">
        <f>IF(ISBLANK(J77),"",TRUNC(59.76*(J77-11)^2))</f>
        <v>770</v>
      </c>
      <c r="J77" s="124">
        <v>7.41</v>
      </c>
      <c r="K77" s="100">
        <v>0.205</v>
      </c>
      <c r="L77" s="124"/>
      <c r="M77" s="100"/>
      <c r="N77" s="125" t="str">
        <f>IF(ISBLANK(J77),"",IF(J77&gt;7.94,"",IF(J77&lt;=6.69,"TSM",IF(J77&lt;=6.84,"SM",IF(J77&lt;=7,"KSM",IF(J77&lt;=7.24,"I A",IF(J77&lt;=7.54,"II A",IF(J77&lt;=7.94,"III A"))))))))</f>
        <v>II A</v>
      </c>
      <c r="O77" s="96" t="s">
        <v>402</v>
      </c>
    </row>
    <row r="78" spans="1:15" s="103" customFormat="1" ht="16.5" customHeight="1">
      <c r="A78" s="112">
        <v>4</v>
      </c>
      <c r="B78" s="92">
        <v>22</v>
      </c>
      <c r="C78" s="93" t="s">
        <v>1090</v>
      </c>
      <c r="D78" s="280" t="s">
        <v>1091</v>
      </c>
      <c r="E78" s="95" t="s">
        <v>1092</v>
      </c>
      <c r="F78" s="96" t="s">
        <v>441</v>
      </c>
      <c r="G78" s="96" t="s">
        <v>442</v>
      </c>
      <c r="H78" s="97" t="s">
        <v>779</v>
      </c>
      <c r="I78" s="56">
        <f>IF(ISBLANK(J78),"",TRUNC(59.76*(J78-11)^2))</f>
        <v>719</v>
      </c>
      <c r="J78" s="124">
        <v>7.53</v>
      </c>
      <c r="K78" s="100">
        <v>0.171</v>
      </c>
      <c r="L78" s="124"/>
      <c r="M78" s="100"/>
      <c r="N78" s="125" t="str">
        <f>IF(ISBLANK(J78),"",IF(J78&gt;7.94,"",IF(J78&lt;=6.69,"TSM",IF(J78&lt;=6.84,"SM",IF(J78&lt;=7,"KSM",IF(J78&lt;=7.24,"I A",IF(J78&lt;=7.54,"II A",IF(J78&lt;=7.94,"III A"))))))))</f>
        <v>II A</v>
      </c>
      <c r="O78" s="96" t="s">
        <v>1034</v>
      </c>
    </row>
    <row r="79" spans="1:15" s="103" customFormat="1" ht="16.5" customHeight="1">
      <c r="A79" s="112">
        <v>5</v>
      </c>
      <c r="B79" s="92">
        <v>71</v>
      </c>
      <c r="C79" s="93" t="s">
        <v>480</v>
      </c>
      <c r="D79" s="94" t="s">
        <v>1093</v>
      </c>
      <c r="E79" s="95" t="s">
        <v>1094</v>
      </c>
      <c r="F79" s="96" t="s">
        <v>331</v>
      </c>
      <c r="G79" s="96" t="s">
        <v>332</v>
      </c>
      <c r="H79" s="97" t="s">
        <v>352</v>
      </c>
      <c r="I79" s="56">
        <f>IF(ISBLANK(J79),"",TRUNC(59.76*(J79-11)^2))</f>
        <v>438</v>
      </c>
      <c r="J79" s="124">
        <v>8.29</v>
      </c>
      <c r="K79" s="100" t="s">
        <v>103</v>
      </c>
      <c r="L79" s="124"/>
      <c r="M79" s="100"/>
      <c r="N79" s="125">
        <f>IF(ISBLANK(J79),"",IF(J79&gt;7.94,"",IF(J79&lt;=6.69,"TSM",IF(J79&lt;=6.84,"SM",IF(J79&lt;=7,"KSM",IF(J79&lt;=7.24,"I A",IF(J79&lt;=7.54,"II A",IF(J79&lt;=7.94,"III A"))))))))</f>
      </c>
      <c r="O79" s="96" t="s">
        <v>537</v>
      </c>
    </row>
    <row r="80" spans="1:15" s="103" customFormat="1" ht="16.5" customHeight="1">
      <c r="A80" s="287"/>
      <c r="B80" s="212"/>
      <c r="C80" s="213"/>
      <c r="D80" s="214"/>
      <c r="E80" s="224"/>
      <c r="F80" s="217"/>
      <c r="G80" s="217"/>
      <c r="H80" s="215"/>
      <c r="I80" s="183"/>
      <c r="J80" s="288"/>
      <c r="K80" s="225"/>
      <c r="L80" s="288"/>
      <c r="M80" s="225"/>
      <c r="N80" s="289"/>
      <c r="O80" s="217"/>
    </row>
    <row r="81" spans="1:15" s="103" customFormat="1" ht="16.5" customHeight="1">
      <c r="A81" s="287"/>
      <c r="B81" s="212"/>
      <c r="C81" s="213"/>
      <c r="D81" s="214"/>
      <c r="E81" s="224"/>
      <c r="F81" s="217"/>
      <c r="G81" s="217"/>
      <c r="H81" s="215"/>
      <c r="I81" s="183"/>
      <c r="J81" s="288"/>
      <c r="K81" s="225"/>
      <c r="L81" s="288"/>
      <c r="M81" s="225"/>
      <c r="N81" s="289"/>
      <c r="O81" s="217"/>
    </row>
    <row r="82" spans="1:15" s="103" customFormat="1" ht="16.5" customHeight="1">
      <c r="A82" s="287"/>
      <c r="B82" s="212"/>
      <c r="C82" s="213"/>
      <c r="D82" s="214"/>
      <c r="E82" s="224"/>
      <c r="F82" s="217"/>
      <c r="G82" s="217"/>
      <c r="H82" s="215"/>
      <c r="I82" s="183"/>
      <c r="J82" s="288"/>
      <c r="K82" s="225"/>
      <c r="L82" s="288"/>
      <c r="M82" s="225"/>
      <c r="N82" s="289"/>
      <c r="O82" s="217"/>
    </row>
    <row r="83" spans="1:15" s="103" customFormat="1" ht="16.5" customHeight="1">
      <c r="A83" s="287"/>
      <c r="B83" s="212"/>
      <c r="C83" s="213"/>
      <c r="D83" s="214"/>
      <c r="E83" s="224"/>
      <c r="F83" s="217"/>
      <c r="G83" s="217"/>
      <c r="H83" s="215"/>
      <c r="I83" s="183"/>
      <c r="J83" s="288"/>
      <c r="K83" s="225"/>
      <c r="L83" s="288"/>
      <c r="M83" s="225"/>
      <c r="N83" s="289"/>
      <c r="O83" s="217"/>
    </row>
    <row r="84" spans="1:15" s="103" customFormat="1" ht="16.5" customHeight="1">
      <c r="A84" s="287"/>
      <c r="B84" s="212"/>
      <c r="C84" s="213"/>
      <c r="D84" s="214"/>
      <c r="E84" s="224"/>
      <c r="F84" s="217"/>
      <c r="G84" s="217"/>
      <c r="H84" s="215"/>
      <c r="I84" s="183"/>
      <c r="J84" s="288"/>
      <c r="K84" s="225"/>
      <c r="L84" s="288"/>
      <c r="M84" s="225"/>
      <c r="N84" s="289"/>
      <c r="O84" s="217"/>
    </row>
    <row r="85" spans="3:8" ht="6" customHeight="1">
      <c r="C85" s="21"/>
      <c r="D85" s="21"/>
      <c r="F85" s="71"/>
      <c r="G85" s="71"/>
      <c r="H85" s="71"/>
    </row>
    <row r="86" spans="1:8" ht="12.75" customHeight="1">
      <c r="A86" s="113"/>
      <c r="B86" s="77"/>
      <c r="C86" s="78" t="s">
        <v>128</v>
      </c>
      <c r="D86" s="79" t="s">
        <v>1095</v>
      </c>
      <c r="E86" s="79"/>
      <c r="F86" s="71"/>
      <c r="G86" s="71"/>
      <c r="H86" s="71"/>
    </row>
    <row r="87" spans="1:8" ht="3.75" customHeight="1">
      <c r="A87" s="71"/>
      <c r="C87" s="21"/>
      <c r="D87" s="21"/>
      <c r="F87" s="71"/>
      <c r="G87" s="71"/>
      <c r="H87" s="71"/>
    </row>
    <row r="88" spans="1:15" s="67" customFormat="1" ht="12" customHeight="1">
      <c r="A88" s="114" t="s">
        <v>63</v>
      </c>
      <c r="B88" s="115" t="s">
        <v>2</v>
      </c>
      <c r="C88" s="116" t="s">
        <v>3</v>
      </c>
      <c r="D88" s="117" t="s">
        <v>4</v>
      </c>
      <c r="E88" s="118" t="s">
        <v>5</v>
      </c>
      <c r="F88" s="119" t="s">
        <v>6</v>
      </c>
      <c r="G88" s="120" t="s">
        <v>7</v>
      </c>
      <c r="H88" s="119" t="s">
        <v>8</v>
      </c>
      <c r="I88" s="121" t="s">
        <v>9</v>
      </c>
      <c r="J88" s="80" t="s">
        <v>64</v>
      </c>
      <c r="K88" s="122" t="s">
        <v>65</v>
      </c>
      <c r="L88" s="80" t="s">
        <v>66</v>
      </c>
      <c r="M88" s="122" t="s">
        <v>65</v>
      </c>
      <c r="N88" s="80" t="s">
        <v>60</v>
      </c>
      <c r="O88" s="123" t="s">
        <v>17</v>
      </c>
    </row>
    <row r="89" spans="1:15" s="103" customFormat="1" ht="16.5" customHeight="1">
      <c r="A89" s="112">
        <v>1</v>
      </c>
      <c r="B89" s="92">
        <v>29</v>
      </c>
      <c r="C89" s="93" t="s">
        <v>1096</v>
      </c>
      <c r="D89" s="94" t="s">
        <v>45</v>
      </c>
      <c r="E89" s="95" t="s">
        <v>1097</v>
      </c>
      <c r="F89" s="96" t="s">
        <v>30</v>
      </c>
      <c r="G89" s="96" t="s">
        <v>47</v>
      </c>
      <c r="H89" s="97" t="s">
        <v>42</v>
      </c>
      <c r="I89" s="56">
        <f>IF(ISBLANK(J89),"",TRUNC(59.76*(J89-11)^2))</f>
        <v>956</v>
      </c>
      <c r="J89" s="124">
        <v>7</v>
      </c>
      <c r="K89" s="100">
        <v>0.159</v>
      </c>
      <c r="L89" s="124"/>
      <c r="M89" s="100"/>
      <c r="N89" s="125" t="str">
        <f>IF(ISBLANK(J89),"",IF(J89&gt;7.94,"",IF(J89&lt;=6.69,"TSM",IF(J89&lt;=6.84,"SM",IF(J89&lt;=7,"KSM",IF(J89&lt;=7.24,"I A",IF(J89&lt;=7.54,"II A",IF(J89&lt;=7.94,"III A"))))))))</f>
        <v>KSM</v>
      </c>
      <c r="O89" s="96" t="s">
        <v>48</v>
      </c>
    </row>
    <row r="90" spans="1:15" s="103" customFormat="1" ht="16.5" customHeight="1">
      <c r="A90" s="112">
        <v>2</v>
      </c>
      <c r="B90" s="92">
        <v>77</v>
      </c>
      <c r="C90" s="93" t="s">
        <v>1098</v>
      </c>
      <c r="D90" s="280" t="s">
        <v>1084</v>
      </c>
      <c r="E90" s="286" t="s">
        <v>1099</v>
      </c>
      <c r="F90" s="282" t="s">
        <v>331</v>
      </c>
      <c r="G90" s="282" t="s">
        <v>332</v>
      </c>
      <c r="H90" s="283" t="s">
        <v>436</v>
      </c>
      <c r="I90" s="284">
        <f>IF(ISBLANK(J90),"",TRUNC(59.76*(J90-11)^2))</f>
        <v>736</v>
      </c>
      <c r="J90" s="285">
        <v>7.49</v>
      </c>
      <c r="K90" s="100">
        <v>0.197</v>
      </c>
      <c r="L90" s="124"/>
      <c r="M90" s="100"/>
      <c r="N90" s="125" t="str">
        <f>IF(ISBLANK(J90),"",IF(J90&gt;7.94,"",IF(J90&lt;=6.69,"TSM",IF(J90&lt;=6.84,"SM",IF(J90&lt;=7,"KSM",IF(J90&lt;=7.24,"I A",IF(J90&lt;=7.54,"II A",IF(J90&lt;=7.94,"III A"))))))))</f>
        <v>II A</v>
      </c>
      <c r="O90" s="96" t="s">
        <v>537</v>
      </c>
    </row>
    <row r="91" spans="1:15" s="103" customFormat="1" ht="16.5" customHeight="1">
      <c r="A91" s="112">
        <v>3</v>
      </c>
      <c r="B91" s="92">
        <v>75</v>
      </c>
      <c r="C91" s="93" t="s">
        <v>1100</v>
      </c>
      <c r="D91" s="94" t="s">
        <v>1101</v>
      </c>
      <c r="E91" s="95" t="s">
        <v>1102</v>
      </c>
      <c r="F91" s="96" t="s">
        <v>331</v>
      </c>
      <c r="G91" s="96" t="s">
        <v>332</v>
      </c>
      <c r="H91" s="97" t="s">
        <v>333</v>
      </c>
      <c r="I91" s="56">
        <f>IF(ISBLANK(J91),"",TRUNC(59.76*(J91-11)^2))</f>
        <v>698</v>
      </c>
      <c r="J91" s="124">
        <v>7.58</v>
      </c>
      <c r="K91" s="100" t="s">
        <v>103</v>
      </c>
      <c r="L91" s="124"/>
      <c r="M91" s="100"/>
      <c r="N91" s="125" t="str">
        <f>IF(ISBLANK(J91),"",IF(J91&gt;7.94,"",IF(J91&lt;=6.69,"TSM",IF(J91&lt;=6.84,"SM",IF(J91&lt;=7,"KSM",IF(J91&lt;=7.24,"I A",IF(J91&lt;=7.54,"II A",IF(J91&lt;=7.94,"III A"))))))))</f>
        <v>III A</v>
      </c>
      <c r="O91" s="96" t="s">
        <v>537</v>
      </c>
    </row>
    <row r="92" spans="1:15" s="103" customFormat="1" ht="16.5" customHeight="1">
      <c r="A92" s="112">
        <v>4</v>
      </c>
      <c r="B92" s="92">
        <v>134</v>
      </c>
      <c r="C92" s="93" t="s">
        <v>1103</v>
      </c>
      <c r="D92" s="94" t="s">
        <v>1104</v>
      </c>
      <c r="E92" s="95" t="s">
        <v>1105</v>
      </c>
      <c r="F92" s="96" t="s">
        <v>95</v>
      </c>
      <c r="G92" s="96" t="s">
        <v>54</v>
      </c>
      <c r="H92" s="97" t="s">
        <v>690</v>
      </c>
      <c r="I92" s="56">
        <f>IF(ISBLANK(J92),"",TRUNC(59.76*(J92-11)^2))</f>
        <v>674</v>
      </c>
      <c r="J92" s="124">
        <v>7.64</v>
      </c>
      <c r="K92" s="100">
        <v>0.194</v>
      </c>
      <c r="L92" s="124"/>
      <c r="M92" s="100"/>
      <c r="N92" s="125" t="str">
        <f>IF(ISBLANK(J92),"",IF(J92&gt;7.94,"",IF(J92&lt;=6.69,"TSM",IF(J92&lt;=6.84,"SM",IF(J92&lt;=7,"KSM",IF(J92&lt;=7.24,"I A",IF(J92&lt;=7.54,"II A",IF(J92&lt;=7.94,"III A"))))))))</f>
        <v>III A</v>
      </c>
      <c r="O92" s="96" t="s">
        <v>837</v>
      </c>
    </row>
    <row r="93" spans="1:15" s="103" customFormat="1" ht="16.5" customHeight="1">
      <c r="A93" s="112">
        <v>5</v>
      </c>
      <c r="B93" s="92">
        <v>41</v>
      </c>
      <c r="C93" s="93" t="s">
        <v>667</v>
      </c>
      <c r="D93" s="94" t="s">
        <v>1106</v>
      </c>
      <c r="E93" s="104">
        <v>34202</v>
      </c>
      <c r="F93" s="96" t="s">
        <v>101</v>
      </c>
      <c r="G93" s="96"/>
      <c r="H93" s="97" t="s">
        <v>102</v>
      </c>
      <c r="I93" s="56">
        <f>IF(ISBLANK(J93),"",TRUNC(59.76*(J93-11)^2))</f>
        <v>608</v>
      </c>
      <c r="J93" s="124">
        <v>7.81</v>
      </c>
      <c r="K93" s="100">
        <v>0.197</v>
      </c>
      <c r="L93" s="124"/>
      <c r="M93" s="100"/>
      <c r="N93" s="125" t="str">
        <f>IF(ISBLANK(J93),"",IF(J93&gt;7.94,"",IF(J93&lt;=6.69,"TSM",IF(J93&lt;=6.84,"SM",IF(J93&lt;=7,"KSM",IF(J93&lt;=7.24,"I A",IF(J93&lt;=7.54,"II A",IF(J93&lt;=7.94,"III A"))))))))</f>
        <v>III A</v>
      </c>
      <c r="O93" s="96" t="s">
        <v>104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P62"/>
  <sheetViews>
    <sheetView zoomScalePageLayoutView="0" workbookViewId="0" topLeftCell="A13">
      <selection activeCell="F43" sqref="F43"/>
    </sheetView>
  </sheetViews>
  <sheetFormatPr defaultColWidth="12.140625" defaultRowHeight="12.75"/>
  <cols>
    <col min="1" max="1" width="4.7109375" style="70" customWidth="1"/>
    <col min="2" max="2" width="4.421875" style="21" hidden="1" customWidth="1"/>
    <col min="3" max="3" width="10.28125" style="110" customWidth="1"/>
    <col min="4" max="4" width="14.8515625" style="110" customWidth="1"/>
    <col min="5" max="5" width="9.28125" style="21" customWidth="1"/>
    <col min="6" max="6" width="13.57421875" style="70" customWidth="1"/>
    <col min="7" max="7" width="9.28125" style="70" customWidth="1"/>
    <col min="8" max="8" width="14.140625" style="70" customWidth="1"/>
    <col min="9" max="9" width="6.421875" style="20" customWidth="1"/>
    <col min="10" max="10" width="7.8515625" style="21" bestFit="1" customWidth="1"/>
    <col min="11" max="11" width="4.7109375" style="21" customWidth="1"/>
    <col min="12" max="12" width="7.421875" style="21" customWidth="1"/>
    <col min="13" max="13" width="4.7109375" style="21" customWidth="1"/>
    <col min="14" max="14" width="5.421875" style="21" customWidth="1"/>
    <col min="15" max="15" width="26.140625" style="22" customWidth="1"/>
    <col min="16" max="16" width="3.00390625" style="66" hidden="1" customWidth="1"/>
    <col min="17" max="17" width="15.57421875" style="66" customWidth="1"/>
    <col min="18" max="18" width="13.00390625" style="66" customWidth="1"/>
    <col min="19" max="19" width="50.28125" style="67" customWidth="1"/>
    <col min="20" max="16384" width="12.140625" style="66" customWidth="1"/>
  </cols>
  <sheetData>
    <row r="1" spans="1:16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1"/>
      <c r="N1" s="61"/>
      <c r="O1" s="64"/>
      <c r="P1" s="24"/>
    </row>
    <row r="2" spans="1:16" ht="16.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1"/>
      <c r="N2" s="61"/>
      <c r="O2" s="64"/>
      <c r="P2" s="24"/>
    </row>
    <row r="3" spans="3:16" ht="2.25" customHeight="1">
      <c r="C3" s="21"/>
      <c r="D3" s="21"/>
      <c r="F3" s="71"/>
      <c r="G3" s="71"/>
      <c r="H3" s="71"/>
      <c r="P3" s="24"/>
    </row>
    <row r="4" spans="1:16" ht="15.75" customHeight="1">
      <c r="A4" s="72" t="s">
        <v>986</v>
      </c>
      <c r="B4" s="73"/>
      <c r="C4" s="21"/>
      <c r="D4" s="21"/>
      <c r="F4" s="74"/>
      <c r="G4" s="71"/>
      <c r="H4" s="71"/>
      <c r="P4" s="24"/>
    </row>
    <row r="5" spans="3:16" ht="3" customHeight="1">
      <c r="C5" s="21"/>
      <c r="D5" s="21"/>
      <c r="F5" s="71"/>
      <c r="G5" s="71"/>
      <c r="H5" s="71"/>
      <c r="P5" s="24"/>
    </row>
    <row r="6" spans="1:16" ht="12.75" customHeight="1">
      <c r="A6" s="113"/>
      <c r="B6" s="77"/>
      <c r="C6" s="78"/>
      <c r="D6" s="79" t="s">
        <v>977</v>
      </c>
      <c r="E6" s="79"/>
      <c r="F6" s="71"/>
      <c r="G6" s="71"/>
      <c r="H6" s="71"/>
      <c r="P6" s="24"/>
    </row>
    <row r="7" spans="1:16" ht="2.25" customHeight="1">
      <c r="A7" s="71"/>
      <c r="C7" s="21"/>
      <c r="D7" s="21"/>
      <c r="F7" s="71"/>
      <c r="G7" s="71"/>
      <c r="H7" s="71"/>
      <c r="P7" s="24"/>
    </row>
    <row r="8" spans="1:16" s="67" customFormat="1" ht="12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121" t="s">
        <v>9</v>
      </c>
      <c r="J8" s="80" t="s">
        <v>64</v>
      </c>
      <c r="K8" s="122" t="s">
        <v>65</v>
      </c>
      <c r="L8" s="80" t="s">
        <v>66</v>
      </c>
      <c r="M8" s="122" t="s">
        <v>65</v>
      </c>
      <c r="N8" s="80" t="s">
        <v>60</v>
      </c>
      <c r="O8" s="123" t="s">
        <v>17</v>
      </c>
      <c r="P8" s="24"/>
    </row>
    <row r="9" spans="1:16" s="103" customFormat="1" ht="15.75" customHeight="1">
      <c r="A9" s="112">
        <v>1</v>
      </c>
      <c r="B9" s="92">
        <v>50</v>
      </c>
      <c r="C9" s="93" t="s">
        <v>667</v>
      </c>
      <c r="D9" s="94" t="s">
        <v>1008</v>
      </c>
      <c r="E9" s="104" t="s">
        <v>1009</v>
      </c>
      <c r="F9" s="96" t="s">
        <v>30</v>
      </c>
      <c r="G9" s="96"/>
      <c r="H9" s="97" t="s">
        <v>56</v>
      </c>
      <c r="I9" s="56">
        <f aca="true" t="shared" si="0" ref="I9:I14">IF(ISBLANK(L9),"",TRUNC(59.76*(L9-11)^2))</f>
        <v>1004</v>
      </c>
      <c r="J9" s="127">
        <v>6.96</v>
      </c>
      <c r="K9" s="100">
        <v>0.164</v>
      </c>
      <c r="L9" s="124">
        <v>6.9</v>
      </c>
      <c r="M9" s="100">
        <v>0.182</v>
      </c>
      <c r="N9" s="125" t="str">
        <f aca="true" t="shared" si="1" ref="N9:N14">IF(ISBLANK(L9),"",IF(L9&gt;7.94,"",IF(L9&lt;=6.69,"TSM",IF(L9&lt;=6.84,"SM",IF(L9&lt;=7,"KSM",IF(L9&lt;=7.24,"I A",IF(L9&lt;=7.54,"II A",IF(L9&lt;=7.94,"III A"))))))))</f>
        <v>KSM</v>
      </c>
      <c r="O9" s="96" t="s">
        <v>261</v>
      </c>
      <c r="P9" s="103" t="s">
        <v>1107</v>
      </c>
    </row>
    <row r="10" spans="1:16" s="103" customFormat="1" ht="15.75" customHeight="1">
      <c r="A10" s="112">
        <v>2</v>
      </c>
      <c r="B10" s="92">
        <v>28</v>
      </c>
      <c r="C10" s="93" t="s">
        <v>480</v>
      </c>
      <c r="D10" s="94" t="s">
        <v>988</v>
      </c>
      <c r="E10" s="104" t="s">
        <v>989</v>
      </c>
      <c r="F10" s="96" t="s">
        <v>990</v>
      </c>
      <c r="G10" s="96" t="s">
        <v>24</v>
      </c>
      <c r="H10" s="97" t="s">
        <v>991</v>
      </c>
      <c r="I10" s="56">
        <f t="shared" si="0"/>
        <v>1004</v>
      </c>
      <c r="J10" s="127">
        <v>6.94</v>
      </c>
      <c r="K10" s="100">
        <v>0.173</v>
      </c>
      <c r="L10" s="124">
        <v>6.9</v>
      </c>
      <c r="M10" s="100">
        <v>0.164</v>
      </c>
      <c r="N10" s="125" t="str">
        <f t="shared" si="1"/>
        <v>KSM</v>
      </c>
      <c r="O10" s="96" t="s">
        <v>992</v>
      </c>
      <c r="P10" s="103" t="s">
        <v>1108</v>
      </c>
    </row>
    <row r="11" spans="1:15" s="103" customFormat="1" ht="15.75" customHeight="1">
      <c r="A11" s="112">
        <v>3</v>
      </c>
      <c r="B11" s="92">
        <v>29</v>
      </c>
      <c r="C11" s="93" t="s">
        <v>1096</v>
      </c>
      <c r="D11" s="94" t="s">
        <v>45</v>
      </c>
      <c r="E11" s="104" t="s">
        <v>1097</v>
      </c>
      <c r="F11" s="96" t="s">
        <v>30</v>
      </c>
      <c r="G11" s="96" t="s">
        <v>47</v>
      </c>
      <c r="H11" s="97" t="s">
        <v>42</v>
      </c>
      <c r="I11" s="56">
        <f t="shared" si="0"/>
        <v>965</v>
      </c>
      <c r="J11" s="127">
        <v>7</v>
      </c>
      <c r="K11" s="100">
        <v>0.159</v>
      </c>
      <c r="L11" s="124">
        <v>6.98</v>
      </c>
      <c r="M11" s="100">
        <v>0.178</v>
      </c>
      <c r="N11" s="125" t="str">
        <f t="shared" si="1"/>
        <v>KSM</v>
      </c>
      <c r="O11" s="96" t="s">
        <v>48</v>
      </c>
    </row>
    <row r="12" spans="1:15" s="103" customFormat="1" ht="15.75" customHeight="1">
      <c r="A12" s="112">
        <v>4</v>
      </c>
      <c r="B12" s="92">
        <v>148</v>
      </c>
      <c r="C12" s="93" t="s">
        <v>1067</v>
      </c>
      <c r="D12" s="94" t="s">
        <v>1068</v>
      </c>
      <c r="E12" s="104" t="s">
        <v>1069</v>
      </c>
      <c r="F12" s="96" t="s">
        <v>23</v>
      </c>
      <c r="G12" s="96" t="s">
        <v>24</v>
      </c>
      <c r="H12" s="97" t="s">
        <v>49</v>
      </c>
      <c r="I12" s="56">
        <f t="shared" si="0"/>
        <v>946</v>
      </c>
      <c r="J12" s="127">
        <v>7.06</v>
      </c>
      <c r="K12" s="100">
        <v>0.171</v>
      </c>
      <c r="L12" s="124">
        <v>7.02</v>
      </c>
      <c r="M12" s="100">
        <v>0.164</v>
      </c>
      <c r="N12" s="125" t="str">
        <f t="shared" si="1"/>
        <v>I A</v>
      </c>
      <c r="O12" s="96" t="s">
        <v>1070</v>
      </c>
    </row>
    <row r="13" spans="1:15" s="103" customFormat="1" ht="15.75" customHeight="1">
      <c r="A13" s="112">
        <v>5</v>
      </c>
      <c r="B13" s="92">
        <v>83</v>
      </c>
      <c r="C13" s="93" t="s">
        <v>1031</v>
      </c>
      <c r="D13" s="94" t="s">
        <v>1052</v>
      </c>
      <c r="E13" s="104" t="s">
        <v>1053</v>
      </c>
      <c r="F13" s="96" t="s">
        <v>30</v>
      </c>
      <c r="G13" s="96" t="s">
        <v>36</v>
      </c>
      <c r="H13" s="97" t="s">
        <v>42</v>
      </c>
      <c r="I13" s="56">
        <f t="shared" si="0"/>
        <v>941</v>
      </c>
      <c r="J13" s="127">
        <v>7.04</v>
      </c>
      <c r="K13" s="100">
        <v>0.141</v>
      </c>
      <c r="L13" s="124">
        <v>7.03</v>
      </c>
      <c r="M13" s="100">
        <v>0.161</v>
      </c>
      <c r="N13" s="125" t="str">
        <f t="shared" si="1"/>
        <v>I A</v>
      </c>
      <c r="O13" s="96" t="s">
        <v>1017</v>
      </c>
    </row>
    <row r="14" spans="1:15" s="103" customFormat="1" ht="15.75" customHeight="1">
      <c r="A14" s="112">
        <v>6</v>
      </c>
      <c r="B14" s="92">
        <v>140</v>
      </c>
      <c r="C14" s="93" t="s">
        <v>1035</v>
      </c>
      <c r="D14" s="94" t="s">
        <v>1036</v>
      </c>
      <c r="E14" s="104" t="s">
        <v>1037</v>
      </c>
      <c r="F14" s="96" t="s">
        <v>95</v>
      </c>
      <c r="G14" s="96" t="s">
        <v>54</v>
      </c>
      <c r="H14" s="97" t="s">
        <v>56</v>
      </c>
      <c r="I14" s="56">
        <f t="shared" si="0"/>
        <v>932</v>
      </c>
      <c r="J14" s="127">
        <v>7.06</v>
      </c>
      <c r="K14" s="100">
        <v>0.165</v>
      </c>
      <c r="L14" s="124">
        <v>7.05</v>
      </c>
      <c r="M14" s="100">
        <v>0.154</v>
      </c>
      <c r="N14" s="125" t="str">
        <f t="shared" si="1"/>
        <v>I A</v>
      </c>
      <c r="O14" s="96" t="s">
        <v>1038</v>
      </c>
    </row>
    <row r="15" spans="3:16" ht="3" customHeight="1">
      <c r="C15" s="21"/>
      <c r="D15" s="21"/>
      <c r="F15" s="71"/>
      <c r="G15" s="71"/>
      <c r="H15" s="71"/>
      <c r="P15" s="24"/>
    </row>
    <row r="16" spans="1:16" ht="12.75" customHeight="1">
      <c r="A16" s="113"/>
      <c r="B16" s="77"/>
      <c r="C16" s="78"/>
      <c r="D16" s="79" t="s">
        <v>981</v>
      </c>
      <c r="E16" s="79"/>
      <c r="F16" s="71"/>
      <c r="G16" s="71"/>
      <c r="H16" s="71"/>
      <c r="P16" s="24"/>
    </row>
    <row r="17" spans="1:16" ht="2.25" customHeight="1">
      <c r="A17" s="71"/>
      <c r="C17" s="21"/>
      <c r="D17" s="21"/>
      <c r="F17" s="71"/>
      <c r="G17" s="71"/>
      <c r="H17" s="71"/>
      <c r="P17" s="24"/>
    </row>
    <row r="18" spans="1:16" s="67" customFormat="1" ht="12" customHeight="1">
      <c r="A18" s="114" t="s">
        <v>63</v>
      </c>
      <c r="B18" s="115" t="s">
        <v>2</v>
      </c>
      <c r="C18" s="116" t="s">
        <v>3</v>
      </c>
      <c r="D18" s="117" t="s">
        <v>4</v>
      </c>
      <c r="E18" s="118" t="s">
        <v>5</v>
      </c>
      <c r="F18" s="119" t="s">
        <v>6</v>
      </c>
      <c r="G18" s="120" t="s">
        <v>7</v>
      </c>
      <c r="H18" s="119" t="s">
        <v>8</v>
      </c>
      <c r="I18" s="121" t="s">
        <v>9</v>
      </c>
      <c r="J18" s="80" t="s">
        <v>64</v>
      </c>
      <c r="K18" s="122" t="s">
        <v>65</v>
      </c>
      <c r="L18" s="80" t="s">
        <v>66</v>
      </c>
      <c r="M18" s="122" t="s">
        <v>65</v>
      </c>
      <c r="N18" s="80" t="s">
        <v>60</v>
      </c>
      <c r="O18" s="123" t="s">
        <v>17</v>
      </c>
      <c r="P18" s="24"/>
    </row>
    <row r="19" spans="1:15" s="103" customFormat="1" ht="15.75" customHeight="1">
      <c r="A19" s="112">
        <v>7</v>
      </c>
      <c r="B19" s="92">
        <v>26</v>
      </c>
      <c r="C19" s="93" t="s">
        <v>134</v>
      </c>
      <c r="D19" s="94" t="s">
        <v>1039</v>
      </c>
      <c r="E19" s="104" t="s">
        <v>1040</v>
      </c>
      <c r="F19" s="96" t="s">
        <v>441</v>
      </c>
      <c r="G19" s="96" t="s">
        <v>442</v>
      </c>
      <c r="H19" s="97" t="s">
        <v>287</v>
      </c>
      <c r="I19" s="56">
        <f>IF(ISBLANK(L19),"",TRUNC(59.76*(L19-11)^2))</f>
        <v>946</v>
      </c>
      <c r="J19" s="127">
        <v>7.07</v>
      </c>
      <c r="K19" s="100" t="s">
        <v>103</v>
      </c>
      <c r="L19" s="124">
        <v>7.02</v>
      </c>
      <c r="M19" s="100">
        <v>0.182</v>
      </c>
      <c r="N19" s="125" t="str">
        <f>IF(ISBLANK(L19),"",IF(L19&gt;7.94,"",IF(L19&lt;=6.69,"TSM",IF(L19&lt;=6.84,"SM",IF(L19&lt;=7,"KSM",IF(L19&lt;=7.24,"I A",IF(L19&lt;=7.54,"II A",IF(L19&lt;=7.94,"III A"))))))))</f>
        <v>I A</v>
      </c>
      <c r="O19" s="96" t="s">
        <v>1041</v>
      </c>
    </row>
    <row r="20" spans="1:16" s="103" customFormat="1" ht="15.75" customHeight="1">
      <c r="A20" s="112">
        <v>8</v>
      </c>
      <c r="B20" s="92">
        <v>97</v>
      </c>
      <c r="C20" s="93" t="s">
        <v>824</v>
      </c>
      <c r="D20" s="94" t="s">
        <v>1054</v>
      </c>
      <c r="E20" s="104" t="s">
        <v>1055</v>
      </c>
      <c r="F20" s="96" t="s">
        <v>78</v>
      </c>
      <c r="G20" s="96" t="s">
        <v>79</v>
      </c>
      <c r="H20" s="97" t="s">
        <v>756</v>
      </c>
      <c r="I20" s="56">
        <f>IF(ISBLANK(L20),"",TRUNC(59.76*(L20-11)^2))</f>
        <v>922</v>
      </c>
      <c r="J20" s="127">
        <v>7.1</v>
      </c>
      <c r="K20" s="100" t="s">
        <v>103</v>
      </c>
      <c r="L20" s="124">
        <v>7.07</v>
      </c>
      <c r="M20" s="100">
        <v>0.128</v>
      </c>
      <c r="N20" s="125" t="str">
        <f>IF(ISBLANK(L20),"",IF(L20&gt;7.94,"",IF(L20&lt;=6.69,"TSM",IF(L20&lt;=6.84,"SM",IF(L20&lt;=7,"KSM",IF(L20&lt;=7.24,"I A",IF(L20&lt;=7.54,"II A",IF(L20&lt;=7.94,"III A"))))))))</f>
        <v>I A</v>
      </c>
      <c r="O20" s="96" t="s">
        <v>1056</v>
      </c>
      <c r="P20" s="103" t="s">
        <v>1108</v>
      </c>
    </row>
    <row r="21" spans="1:16" s="103" customFormat="1" ht="15.75" customHeight="1">
      <c r="A21" s="112">
        <v>9</v>
      </c>
      <c r="B21" s="92">
        <v>25</v>
      </c>
      <c r="C21" s="93" t="s">
        <v>480</v>
      </c>
      <c r="D21" s="94" t="s">
        <v>1078</v>
      </c>
      <c r="E21" s="104" t="s">
        <v>1079</v>
      </c>
      <c r="F21" s="96" t="s">
        <v>441</v>
      </c>
      <c r="G21" s="96" t="s">
        <v>442</v>
      </c>
      <c r="H21" s="97" t="s">
        <v>287</v>
      </c>
      <c r="I21" s="56">
        <f>IF(ISBLANK(L21),"",TRUNC(59.76*(L21-11)^2))</f>
        <v>922</v>
      </c>
      <c r="J21" s="127">
        <v>7.09</v>
      </c>
      <c r="K21" s="100">
        <v>0.167</v>
      </c>
      <c r="L21" s="124">
        <v>7.07</v>
      </c>
      <c r="M21" s="100">
        <v>0.176</v>
      </c>
      <c r="N21" s="125" t="str">
        <f>IF(ISBLANK(L21),"",IF(L21&gt;7.94,"",IF(L21&lt;=6.69,"TSM",IF(L21&lt;=6.84,"SM",IF(L21&lt;=7,"KSM",IF(L21&lt;=7.24,"I A",IF(L21&lt;=7.54,"II A",IF(L21&lt;=7.94,"III A"))))))))</f>
        <v>I A</v>
      </c>
      <c r="O21" s="96" t="s">
        <v>1041</v>
      </c>
      <c r="P21" s="103" t="s">
        <v>962</v>
      </c>
    </row>
    <row r="22" spans="1:15" s="103" customFormat="1" ht="15.75" customHeight="1">
      <c r="A22" s="112">
        <v>10</v>
      </c>
      <c r="B22" s="92">
        <v>133</v>
      </c>
      <c r="C22" s="93" t="s">
        <v>480</v>
      </c>
      <c r="D22" s="94" t="s">
        <v>1086</v>
      </c>
      <c r="E22" s="104" t="s">
        <v>1087</v>
      </c>
      <c r="F22" s="96" t="s">
        <v>53</v>
      </c>
      <c r="G22" s="96" t="s">
        <v>253</v>
      </c>
      <c r="H22" s="97"/>
      <c r="I22" s="56">
        <f>IF(ISBLANK(J22),"",TRUNC(59.76*(J22-11)^2))</f>
        <v>908</v>
      </c>
      <c r="J22" s="124">
        <v>7.1</v>
      </c>
      <c r="K22" s="100">
        <v>0.176</v>
      </c>
      <c r="L22" s="127">
        <v>7.1</v>
      </c>
      <c r="M22" s="100">
        <v>0.494</v>
      </c>
      <c r="N22" s="125" t="str">
        <f>IF(ISBLANK(J22),"",IF(J22&gt;7.94,"",IF(J22&lt;=6.69,"TSM",IF(J22&lt;=6.84,"SM",IF(J22&lt;=7,"KSM",IF(J22&lt;=7.24,"I A",IF(J22&lt;=7.54,"II A",IF(J22&lt;=7.94,"III A"))))))))</f>
        <v>I A</v>
      </c>
      <c r="O22" s="96" t="s">
        <v>770</v>
      </c>
    </row>
    <row r="23" spans="1:15" s="103" customFormat="1" ht="15.75" customHeight="1">
      <c r="A23" s="112">
        <v>11</v>
      </c>
      <c r="B23" s="92">
        <v>138</v>
      </c>
      <c r="C23" s="93" t="s">
        <v>1010</v>
      </c>
      <c r="D23" s="94" t="s">
        <v>1011</v>
      </c>
      <c r="E23" s="104" t="s">
        <v>1012</v>
      </c>
      <c r="F23" s="96" t="s">
        <v>53</v>
      </c>
      <c r="G23" s="96" t="s">
        <v>54</v>
      </c>
      <c r="H23" s="97" t="s">
        <v>42</v>
      </c>
      <c r="I23" s="56">
        <f>IF(ISBLANK(J23),"",TRUNC(59.76*(J23-11)^2))</f>
        <v>908</v>
      </c>
      <c r="J23" s="124">
        <v>7.1</v>
      </c>
      <c r="K23" s="100">
        <v>0.195</v>
      </c>
      <c r="L23" s="127">
        <v>7.14</v>
      </c>
      <c r="M23" s="100">
        <v>0.187</v>
      </c>
      <c r="N23" s="125" t="str">
        <f>IF(ISBLANK(J23),"",IF(J23&gt;7.94,"",IF(J23&lt;=6.69,"TSM",IF(J23&lt;=6.84,"SM",IF(J23&lt;=7,"KSM",IF(J23&lt;=7.24,"I A",IF(J23&lt;=7.54,"II A",IF(J23&lt;=7.94,"III A"))))))))</f>
        <v>I A</v>
      </c>
      <c r="O23" s="96" t="s">
        <v>55</v>
      </c>
    </row>
    <row r="24" spans="1:15" s="103" customFormat="1" ht="15.75" customHeight="1">
      <c r="A24" s="112">
        <v>12</v>
      </c>
      <c r="B24" s="92">
        <v>139</v>
      </c>
      <c r="C24" s="93" t="s">
        <v>993</v>
      </c>
      <c r="D24" s="94" t="s">
        <v>994</v>
      </c>
      <c r="E24" s="104" t="s">
        <v>995</v>
      </c>
      <c r="F24" s="96" t="s">
        <v>996</v>
      </c>
      <c r="G24" s="96" t="s">
        <v>54</v>
      </c>
      <c r="H24" s="97" t="s">
        <v>26</v>
      </c>
      <c r="I24" s="56">
        <f>IF(ISBLANK(J24),"",TRUNC(59.76*(J24-11)^2))</f>
        <v>890</v>
      </c>
      <c r="J24" s="124">
        <v>7.14</v>
      </c>
      <c r="K24" s="100">
        <v>0.172</v>
      </c>
      <c r="L24" s="127">
        <v>7.16</v>
      </c>
      <c r="M24" s="100">
        <v>0.18</v>
      </c>
      <c r="N24" s="125" t="str">
        <f>IF(ISBLANK(J24),"",IF(J24&gt;7.94,"",IF(J24&lt;=6.69,"TSM",IF(J24&lt;=6.84,"SM",IF(J24&lt;=7,"KSM",IF(J24&lt;=7.24,"I A",IF(J24&lt;=7.54,"II A",IF(J24&lt;=7.94,"III A"))))))))</f>
        <v>I A</v>
      </c>
      <c r="O24" s="96" t="s">
        <v>997</v>
      </c>
    </row>
    <row r="25" spans="1:16" ht="2.25" customHeight="1">
      <c r="A25" s="71"/>
      <c r="C25" s="21"/>
      <c r="D25" s="21"/>
      <c r="F25" s="71"/>
      <c r="G25" s="71"/>
      <c r="H25" s="71"/>
      <c r="P25" s="24"/>
    </row>
    <row r="26" spans="1:16" s="67" customFormat="1" ht="12" customHeight="1">
      <c r="A26" s="114" t="s">
        <v>63</v>
      </c>
      <c r="B26" s="115" t="s">
        <v>2</v>
      </c>
      <c r="C26" s="116" t="s">
        <v>3</v>
      </c>
      <c r="D26" s="117" t="s">
        <v>4</v>
      </c>
      <c r="E26" s="118" t="s">
        <v>5</v>
      </c>
      <c r="F26" s="119" t="s">
        <v>6</v>
      </c>
      <c r="G26" s="120" t="s">
        <v>7</v>
      </c>
      <c r="H26" s="119" t="s">
        <v>8</v>
      </c>
      <c r="I26" s="121" t="s">
        <v>9</v>
      </c>
      <c r="J26" s="80" t="s">
        <v>64</v>
      </c>
      <c r="K26" s="122" t="s">
        <v>65</v>
      </c>
      <c r="L26" s="80" t="s">
        <v>66</v>
      </c>
      <c r="M26" s="122" t="s">
        <v>65</v>
      </c>
      <c r="N26" s="80" t="s">
        <v>60</v>
      </c>
      <c r="O26" s="123" t="s">
        <v>17</v>
      </c>
      <c r="P26" s="24"/>
    </row>
    <row r="27" spans="1:15" s="103" customFormat="1" ht="15.75" customHeight="1">
      <c r="A27" s="112">
        <v>13</v>
      </c>
      <c r="B27" s="92">
        <v>147</v>
      </c>
      <c r="C27" s="93" t="s">
        <v>1023</v>
      </c>
      <c r="D27" s="94" t="s">
        <v>1024</v>
      </c>
      <c r="E27" s="104" t="s">
        <v>1025</v>
      </c>
      <c r="F27" s="96" t="s">
        <v>23</v>
      </c>
      <c r="G27" s="96" t="s">
        <v>24</v>
      </c>
      <c r="H27" s="97" t="s">
        <v>338</v>
      </c>
      <c r="I27" s="56">
        <f aca="true" t="shared" si="2" ref="I27:I35">IF(ISBLANK(J27),"",TRUNC(59.76*(J27-11)^2))</f>
        <v>876</v>
      </c>
      <c r="J27" s="124">
        <v>7.17</v>
      </c>
      <c r="K27" s="100" t="s">
        <v>103</v>
      </c>
      <c r="L27" s="124"/>
      <c r="M27" s="100"/>
      <c r="N27" s="125" t="str">
        <f aca="true" t="shared" si="3" ref="N27:N62">IF(ISBLANK(J27),"",IF(J27&gt;7.94,"",IF(J27&lt;=6.69,"TSM",IF(J27&lt;=6.84,"SM",IF(J27&lt;=7,"KSM",IF(J27&lt;=7.24,"I A",IF(J27&lt;=7.54,"II A",IF(J27&lt;=7.94,"III A"))))))))</f>
        <v>I A</v>
      </c>
      <c r="O27" s="96" t="s">
        <v>25</v>
      </c>
    </row>
    <row r="28" spans="1:15" s="103" customFormat="1" ht="15.75" customHeight="1">
      <c r="A28" s="112">
        <v>14</v>
      </c>
      <c r="B28" s="92">
        <v>48</v>
      </c>
      <c r="C28" s="93" t="s">
        <v>806</v>
      </c>
      <c r="D28" s="94" t="s">
        <v>807</v>
      </c>
      <c r="E28" s="104" t="s">
        <v>808</v>
      </c>
      <c r="F28" s="96" t="s">
        <v>30</v>
      </c>
      <c r="G28" s="96" t="s">
        <v>809</v>
      </c>
      <c r="H28" s="97" t="s">
        <v>260</v>
      </c>
      <c r="I28" s="56">
        <f t="shared" si="2"/>
        <v>867</v>
      </c>
      <c r="J28" s="124">
        <v>7.19</v>
      </c>
      <c r="K28" s="100">
        <v>0.17</v>
      </c>
      <c r="L28" s="124"/>
      <c r="M28" s="100"/>
      <c r="N28" s="125" t="str">
        <f t="shared" si="3"/>
        <v>I A</v>
      </c>
      <c r="O28" s="96" t="s">
        <v>307</v>
      </c>
    </row>
    <row r="29" spans="1:15" s="103" customFormat="1" ht="15.75" customHeight="1">
      <c r="A29" s="112">
        <v>15</v>
      </c>
      <c r="B29" s="92">
        <v>146</v>
      </c>
      <c r="C29" s="93" t="s">
        <v>1005</v>
      </c>
      <c r="D29" s="94" t="s">
        <v>1080</v>
      </c>
      <c r="E29" s="104" t="s">
        <v>1081</v>
      </c>
      <c r="F29" s="96" t="s">
        <v>23</v>
      </c>
      <c r="G29" s="96" t="s">
        <v>24</v>
      </c>
      <c r="H29" s="97" t="s">
        <v>338</v>
      </c>
      <c r="I29" s="56">
        <f t="shared" si="2"/>
        <v>849</v>
      </c>
      <c r="J29" s="124">
        <v>7.23</v>
      </c>
      <c r="K29" s="100">
        <v>0.172</v>
      </c>
      <c r="L29" s="124"/>
      <c r="M29" s="100"/>
      <c r="N29" s="125" t="str">
        <f t="shared" si="3"/>
        <v>I A</v>
      </c>
      <c r="O29" s="96" t="s">
        <v>25</v>
      </c>
    </row>
    <row r="30" spans="1:15" s="103" customFormat="1" ht="15.75" customHeight="1">
      <c r="A30" s="112">
        <v>16</v>
      </c>
      <c r="B30" s="92">
        <v>89</v>
      </c>
      <c r="C30" s="93" t="s">
        <v>1001</v>
      </c>
      <c r="D30" s="94" t="s">
        <v>1071</v>
      </c>
      <c r="E30" s="104" t="s">
        <v>1072</v>
      </c>
      <c r="F30" s="96" t="s">
        <v>30</v>
      </c>
      <c r="G30" s="96"/>
      <c r="H30" s="97" t="s">
        <v>31</v>
      </c>
      <c r="I30" s="56">
        <f t="shared" si="2"/>
        <v>844</v>
      </c>
      <c r="J30" s="124">
        <v>7.24</v>
      </c>
      <c r="K30" s="100" t="s">
        <v>103</v>
      </c>
      <c r="L30" s="124"/>
      <c r="M30" s="100"/>
      <c r="N30" s="125" t="str">
        <f t="shared" si="3"/>
        <v>I A</v>
      </c>
      <c r="O30" s="96" t="s">
        <v>1073</v>
      </c>
    </row>
    <row r="31" spans="1:15" s="103" customFormat="1" ht="15.75" customHeight="1">
      <c r="A31" s="112">
        <v>17</v>
      </c>
      <c r="B31" s="92">
        <v>86</v>
      </c>
      <c r="C31" s="93" t="s">
        <v>33</v>
      </c>
      <c r="D31" s="94" t="s">
        <v>998</v>
      </c>
      <c r="E31" s="104" t="s">
        <v>999</v>
      </c>
      <c r="F31" s="96" t="s">
        <v>30</v>
      </c>
      <c r="G31" s="96" t="s">
        <v>342</v>
      </c>
      <c r="H31" s="97" t="s">
        <v>952</v>
      </c>
      <c r="I31" s="56">
        <f t="shared" si="2"/>
        <v>822</v>
      </c>
      <c r="J31" s="124">
        <v>7.29</v>
      </c>
      <c r="K31" s="100">
        <v>0.178</v>
      </c>
      <c r="L31" s="124"/>
      <c r="M31" s="100"/>
      <c r="N31" s="125" t="str">
        <f t="shared" si="3"/>
        <v>II A</v>
      </c>
      <c r="O31" s="96" t="s">
        <v>1000</v>
      </c>
    </row>
    <row r="32" spans="1:15" s="103" customFormat="1" ht="15.75" customHeight="1">
      <c r="A32" s="112">
        <v>18</v>
      </c>
      <c r="B32" s="92">
        <v>19</v>
      </c>
      <c r="C32" s="93" t="s">
        <v>655</v>
      </c>
      <c r="D32" s="94" t="s">
        <v>1088</v>
      </c>
      <c r="E32" s="104" t="s">
        <v>1089</v>
      </c>
      <c r="F32" s="96" t="s">
        <v>583</v>
      </c>
      <c r="G32" s="96" t="s">
        <v>234</v>
      </c>
      <c r="H32" s="97" t="s">
        <v>588</v>
      </c>
      <c r="I32" s="56">
        <f t="shared" si="2"/>
        <v>822</v>
      </c>
      <c r="J32" s="124">
        <v>7.29</v>
      </c>
      <c r="K32" s="100">
        <v>0.172</v>
      </c>
      <c r="L32" s="124"/>
      <c r="M32" s="100"/>
      <c r="N32" s="125" t="str">
        <f t="shared" si="3"/>
        <v>II A</v>
      </c>
      <c r="O32" s="96" t="s">
        <v>589</v>
      </c>
    </row>
    <row r="33" spans="1:15" s="103" customFormat="1" ht="15.75" customHeight="1">
      <c r="A33" s="112">
        <v>19</v>
      </c>
      <c r="B33" s="92">
        <v>76</v>
      </c>
      <c r="C33" s="93" t="s">
        <v>667</v>
      </c>
      <c r="D33" s="94" t="s">
        <v>1057</v>
      </c>
      <c r="E33" s="104" t="s">
        <v>1058</v>
      </c>
      <c r="F33" s="96" t="s">
        <v>331</v>
      </c>
      <c r="G33" s="96" t="s">
        <v>332</v>
      </c>
      <c r="H33" s="97" t="s">
        <v>436</v>
      </c>
      <c r="I33" s="56">
        <f t="shared" si="2"/>
        <v>822</v>
      </c>
      <c r="J33" s="124">
        <v>7.29</v>
      </c>
      <c r="K33" s="100">
        <v>0.226</v>
      </c>
      <c r="L33" s="124"/>
      <c r="M33" s="100"/>
      <c r="N33" s="125" t="str">
        <f t="shared" si="3"/>
        <v>II A</v>
      </c>
      <c r="O33" s="96" t="s">
        <v>537</v>
      </c>
    </row>
    <row r="34" spans="1:15" s="103" customFormat="1" ht="15.75" customHeight="1">
      <c r="A34" s="112">
        <v>20</v>
      </c>
      <c r="B34" s="92">
        <v>95</v>
      </c>
      <c r="C34" s="93" t="s">
        <v>496</v>
      </c>
      <c r="D34" s="94" t="s">
        <v>1006</v>
      </c>
      <c r="E34" s="104" t="s">
        <v>1062</v>
      </c>
      <c r="F34" s="96" t="s">
        <v>78</v>
      </c>
      <c r="G34" s="96" t="s">
        <v>79</v>
      </c>
      <c r="H34" s="97" t="s">
        <v>756</v>
      </c>
      <c r="I34" s="56">
        <f t="shared" si="2"/>
        <v>809</v>
      </c>
      <c r="J34" s="124">
        <v>7.32</v>
      </c>
      <c r="K34" s="100">
        <v>0.177</v>
      </c>
      <c r="L34" s="124"/>
      <c r="M34" s="100"/>
      <c r="N34" s="125" t="str">
        <f t="shared" si="3"/>
        <v>II A</v>
      </c>
      <c r="O34" s="96" t="s">
        <v>757</v>
      </c>
    </row>
    <row r="35" spans="1:15" s="103" customFormat="1" ht="15.75" customHeight="1">
      <c r="A35" s="112">
        <v>21</v>
      </c>
      <c r="B35" s="92">
        <v>81</v>
      </c>
      <c r="C35" s="93" t="s">
        <v>794</v>
      </c>
      <c r="D35" s="94" t="s">
        <v>1042</v>
      </c>
      <c r="E35" s="104" t="s">
        <v>1043</v>
      </c>
      <c r="F35" s="96" t="s">
        <v>30</v>
      </c>
      <c r="G35" s="96"/>
      <c r="H35" s="97"/>
      <c r="I35" s="56">
        <f t="shared" si="2"/>
        <v>791</v>
      </c>
      <c r="J35" s="124">
        <v>7.36</v>
      </c>
      <c r="K35" s="100">
        <v>0.208</v>
      </c>
      <c r="L35" s="124"/>
      <c r="M35" s="100"/>
      <c r="N35" s="125" t="str">
        <f t="shared" si="3"/>
        <v>II A</v>
      </c>
      <c r="O35" s="96" t="s">
        <v>70</v>
      </c>
    </row>
    <row r="36" spans="1:15" s="103" customFormat="1" ht="15.75" customHeight="1">
      <c r="A36" s="112">
        <v>22</v>
      </c>
      <c r="B36" s="92">
        <v>49</v>
      </c>
      <c r="C36" s="93" t="s">
        <v>33</v>
      </c>
      <c r="D36" s="94" t="s">
        <v>1044</v>
      </c>
      <c r="E36" s="104" t="s">
        <v>1045</v>
      </c>
      <c r="F36" s="96" t="s">
        <v>175</v>
      </c>
      <c r="G36" s="96"/>
      <c r="H36" s="97"/>
      <c r="I36" s="56" t="s">
        <v>474</v>
      </c>
      <c r="J36" s="124">
        <v>7.39</v>
      </c>
      <c r="K36" s="100">
        <v>0.183</v>
      </c>
      <c r="L36" s="124"/>
      <c r="M36" s="100"/>
      <c r="N36" s="125" t="str">
        <f t="shared" si="3"/>
        <v>II A</v>
      </c>
      <c r="O36" s="96" t="s">
        <v>677</v>
      </c>
    </row>
    <row r="37" spans="1:15" s="103" customFormat="1" ht="15.75" customHeight="1">
      <c r="A37" s="112">
        <v>23</v>
      </c>
      <c r="B37" s="92">
        <v>79</v>
      </c>
      <c r="C37" s="93" t="s">
        <v>855</v>
      </c>
      <c r="D37" s="94" t="s">
        <v>1013</v>
      </c>
      <c r="E37" s="104" t="s">
        <v>1014</v>
      </c>
      <c r="F37" s="96" t="s">
        <v>331</v>
      </c>
      <c r="G37" s="96" t="s">
        <v>332</v>
      </c>
      <c r="H37" s="97" t="s">
        <v>436</v>
      </c>
      <c r="I37" s="56">
        <f aca="true" t="shared" si="4" ref="I37:I62">IF(ISBLANK(J37),"",TRUNC(59.76*(J37-11)^2))</f>
        <v>774</v>
      </c>
      <c r="J37" s="124">
        <v>7.4</v>
      </c>
      <c r="K37" s="100">
        <v>0.189</v>
      </c>
      <c r="L37" s="124"/>
      <c r="M37" s="100"/>
      <c r="N37" s="125" t="str">
        <f t="shared" si="3"/>
        <v>II A</v>
      </c>
      <c r="O37" s="96" t="s">
        <v>537</v>
      </c>
    </row>
    <row r="38" spans="1:15" s="103" customFormat="1" ht="15.75" customHeight="1">
      <c r="A38" s="112">
        <v>24</v>
      </c>
      <c r="B38" s="92">
        <v>30</v>
      </c>
      <c r="C38" s="93" t="s">
        <v>496</v>
      </c>
      <c r="D38" s="94" t="s">
        <v>1059</v>
      </c>
      <c r="E38" s="104" t="s">
        <v>1060</v>
      </c>
      <c r="F38" s="96" t="s">
        <v>748</v>
      </c>
      <c r="G38" s="96" t="s">
        <v>513</v>
      </c>
      <c r="H38" s="97" t="s">
        <v>338</v>
      </c>
      <c r="I38" s="56">
        <f t="shared" si="4"/>
        <v>770</v>
      </c>
      <c r="J38" s="124">
        <v>7.41</v>
      </c>
      <c r="K38" s="100">
        <v>0.452</v>
      </c>
      <c r="L38" s="124"/>
      <c r="M38" s="100"/>
      <c r="N38" s="125" t="str">
        <f t="shared" si="3"/>
        <v>II A</v>
      </c>
      <c r="O38" s="96" t="s">
        <v>749</v>
      </c>
    </row>
    <row r="39" spans="1:15" s="103" customFormat="1" ht="15.75" customHeight="1">
      <c r="A39" s="112">
        <v>25</v>
      </c>
      <c r="B39" s="92">
        <v>149</v>
      </c>
      <c r="C39" s="93" t="s">
        <v>399</v>
      </c>
      <c r="D39" s="94" t="s">
        <v>400</v>
      </c>
      <c r="E39" s="104" t="s">
        <v>401</v>
      </c>
      <c r="F39" s="96" t="s">
        <v>23</v>
      </c>
      <c r="G39" s="96" t="s">
        <v>24</v>
      </c>
      <c r="H39" s="97" t="s">
        <v>338</v>
      </c>
      <c r="I39" s="56">
        <f t="shared" si="4"/>
        <v>770</v>
      </c>
      <c r="J39" s="124">
        <v>7.41</v>
      </c>
      <c r="K39" s="100">
        <v>0.205</v>
      </c>
      <c r="L39" s="124"/>
      <c r="M39" s="100"/>
      <c r="N39" s="125" t="str">
        <f t="shared" si="3"/>
        <v>II A</v>
      </c>
      <c r="O39" s="96" t="s">
        <v>402</v>
      </c>
    </row>
    <row r="40" spans="1:15" s="103" customFormat="1" ht="15.75" customHeight="1">
      <c r="A40" s="112">
        <v>26</v>
      </c>
      <c r="B40" s="92">
        <v>33</v>
      </c>
      <c r="C40" s="93" t="s">
        <v>1001</v>
      </c>
      <c r="D40" s="94" t="s">
        <v>1002</v>
      </c>
      <c r="E40" s="104">
        <v>34178</v>
      </c>
      <c r="F40" s="96" t="s">
        <v>30</v>
      </c>
      <c r="G40" s="96" t="s">
        <v>342</v>
      </c>
      <c r="H40" s="97"/>
      <c r="I40" s="56">
        <f t="shared" si="4"/>
        <v>765</v>
      </c>
      <c r="J40" s="124">
        <v>7.42</v>
      </c>
      <c r="K40" s="100">
        <v>0.235</v>
      </c>
      <c r="L40" s="124"/>
      <c r="M40" s="100"/>
      <c r="N40" s="125" t="str">
        <f t="shared" si="3"/>
        <v>II A</v>
      </c>
      <c r="O40" s="96" t="s">
        <v>1003</v>
      </c>
    </row>
    <row r="41" spans="1:15" s="103" customFormat="1" ht="15.75" customHeight="1">
      <c r="A41" s="112">
        <v>27</v>
      </c>
      <c r="B41" s="92">
        <v>127</v>
      </c>
      <c r="C41" s="93" t="s">
        <v>788</v>
      </c>
      <c r="D41" s="94" t="s">
        <v>1026</v>
      </c>
      <c r="E41" s="104" t="s">
        <v>1027</v>
      </c>
      <c r="F41" s="96" t="s">
        <v>53</v>
      </c>
      <c r="G41" s="96" t="s">
        <v>54</v>
      </c>
      <c r="H41" s="97" t="s">
        <v>198</v>
      </c>
      <c r="I41" s="56">
        <f t="shared" si="4"/>
        <v>765</v>
      </c>
      <c r="J41" s="124">
        <v>7.42</v>
      </c>
      <c r="K41" s="100">
        <v>0.239</v>
      </c>
      <c r="L41" s="124"/>
      <c r="M41" s="100"/>
      <c r="N41" s="125" t="str">
        <f t="shared" si="3"/>
        <v>II A</v>
      </c>
      <c r="O41" s="96" t="s">
        <v>1028</v>
      </c>
    </row>
    <row r="42" spans="1:15" s="103" customFormat="1" ht="15.75" customHeight="1">
      <c r="A42" s="112">
        <v>28</v>
      </c>
      <c r="B42" s="92">
        <v>70</v>
      </c>
      <c r="C42" s="93" t="s">
        <v>1046</v>
      </c>
      <c r="D42" s="94" t="s">
        <v>1047</v>
      </c>
      <c r="E42" s="104" t="s">
        <v>1048</v>
      </c>
      <c r="F42" s="96" t="s">
        <v>331</v>
      </c>
      <c r="G42" s="96" t="s">
        <v>332</v>
      </c>
      <c r="H42" s="97" t="s">
        <v>352</v>
      </c>
      <c r="I42" s="56">
        <f t="shared" si="4"/>
        <v>753</v>
      </c>
      <c r="J42" s="124">
        <v>7.45</v>
      </c>
      <c r="K42" s="100" t="s">
        <v>103</v>
      </c>
      <c r="L42" s="124"/>
      <c r="M42" s="100"/>
      <c r="N42" s="125" t="str">
        <f t="shared" si="3"/>
        <v>II A</v>
      </c>
      <c r="O42" s="96" t="s">
        <v>537</v>
      </c>
    </row>
    <row r="43" spans="1:15" s="103" customFormat="1" ht="15.75" customHeight="1">
      <c r="A43" s="112">
        <v>29</v>
      </c>
      <c r="B43" s="92">
        <v>80</v>
      </c>
      <c r="C43" s="93" t="s">
        <v>1015</v>
      </c>
      <c r="D43" s="94" t="s">
        <v>1016</v>
      </c>
      <c r="E43" s="104" t="s">
        <v>232</v>
      </c>
      <c r="F43" s="96" t="s">
        <v>30</v>
      </c>
      <c r="G43" s="96"/>
      <c r="H43" s="97"/>
      <c r="I43" s="56">
        <f t="shared" si="4"/>
        <v>740</v>
      </c>
      <c r="J43" s="124">
        <v>7.48</v>
      </c>
      <c r="K43" s="100">
        <v>0.209</v>
      </c>
      <c r="L43" s="124"/>
      <c r="M43" s="100"/>
      <c r="N43" s="125" t="str">
        <f t="shared" si="3"/>
        <v>II A</v>
      </c>
      <c r="O43" s="96" t="s">
        <v>1017</v>
      </c>
    </row>
    <row r="44" spans="1:15" s="103" customFormat="1" ht="15.75" customHeight="1">
      <c r="A44" s="112">
        <v>30</v>
      </c>
      <c r="B44" s="92">
        <v>74</v>
      </c>
      <c r="C44" s="93" t="s">
        <v>446</v>
      </c>
      <c r="D44" s="94" t="s">
        <v>1029</v>
      </c>
      <c r="E44" s="104" t="s">
        <v>1030</v>
      </c>
      <c r="F44" s="96" t="s">
        <v>331</v>
      </c>
      <c r="G44" s="96" t="s">
        <v>332</v>
      </c>
      <c r="H44" s="97" t="s">
        <v>333</v>
      </c>
      <c r="I44" s="56">
        <f t="shared" si="4"/>
        <v>736</v>
      </c>
      <c r="J44" s="124">
        <v>7.49</v>
      </c>
      <c r="K44" s="100">
        <v>0.184</v>
      </c>
      <c r="L44" s="124"/>
      <c r="M44" s="100"/>
      <c r="N44" s="125" t="str">
        <f t="shared" si="3"/>
        <v>II A</v>
      </c>
      <c r="O44" s="96" t="s">
        <v>537</v>
      </c>
    </row>
    <row r="45" spans="1:15" s="103" customFormat="1" ht="15.75" customHeight="1">
      <c r="A45" s="112">
        <v>31</v>
      </c>
      <c r="B45" s="92">
        <v>77</v>
      </c>
      <c r="C45" s="93" t="s">
        <v>1098</v>
      </c>
      <c r="D45" s="94" t="s">
        <v>1084</v>
      </c>
      <c r="E45" s="104" t="s">
        <v>1099</v>
      </c>
      <c r="F45" s="96" t="s">
        <v>331</v>
      </c>
      <c r="G45" s="96" t="s">
        <v>332</v>
      </c>
      <c r="H45" s="97" t="s">
        <v>436</v>
      </c>
      <c r="I45" s="56">
        <f t="shared" si="4"/>
        <v>736</v>
      </c>
      <c r="J45" s="124">
        <v>7.49</v>
      </c>
      <c r="K45" s="100">
        <v>0.197</v>
      </c>
      <c r="L45" s="124"/>
      <c r="M45" s="100"/>
      <c r="N45" s="125" t="str">
        <f t="shared" si="3"/>
        <v>II A</v>
      </c>
      <c r="O45" s="96" t="s">
        <v>537</v>
      </c>
    </row>
    <row r="46" spans="1:15" s="103" customFormat="1" ht="15.75" customHeight="1">
      <c r="A46" s="112">
        <v>32</v>
      </c>
      <c r="B46" s="92">
        <v>84</v>
      </c>
      <c r="C46" s="93" t="s">
        <v>480</v>
      </c>
      <c r="D46" s="94" t="s">
        <v>1004</v>
      </c>
      <c r="E46" s="104">
        <v>33883</v>
      </c>
      <c r="F46" s="96" t="s">
        <v>30</v>
      </c>
      <c r="G46" s="96" t="s">
        <v>36</v>
      </c>
      <c r="H46" s="97" t="s">
        <v>120</v>
      </c>
      <c r="I46" s="56">
        <f t="shared" si="4"/>
        <v>727</v>
      </c>
      <c r="J46" s="124">
        <v>7.51</v>
      </c>
      <c r="K46" s="100">
        <v>0.154</v>
      </c>
      <c r="L46" s="124"/>
      <c r="M46" s="100"/>
      <c r="N46" s="125" t="str">
        <f t="shared" si="3"/>
        <v>II A</v>
      </c>
      <c r="O46" s="96" t="s">
        <v>121</v>
      </c>
    </row>
    <row r="47" spans="1:15" s="103" customFormat="1" ht="15.75" customHeight="1">
      <c r="A47" s="112">
        <v>33</v>
      </c>
      <c r="B47" s="92">
        <v>150</v>
      </c>
      <c r="C47" s="93" t="s">
        <v>33</v>
      </c>
      <c r="D47" s="94" t="s">
        <v>1018</v>
      </c>
      <c r="E47" s="104" t="s">
        <v>1009</v>
      </c>
      <c r="F47" s="96" t="s">
        <v>23</v>
      </c>
      <c r="G47" s="96" t="s">
        <v>24</v>
      </c>
      <c r="H47" s="97" t="s">
        <v>214</v>
      </c>
      <c r="I47" s="56">
        <f t="shared" si="4"/>
        <v>723</v>
      </c>
      <c r="J47" s="124">
        <v>7.52</v>
      </c>
      <c r="K47" s="100">
        <v>0.369</v>
      </c>
      <c r="L47" s="124"/>
      <c r="M47" s="100"/>
      <c r="N47" s="125" t="str">
        <f t="shared" si="3"/>
        <v>II A</v>
      </c>
      <c r="O47" s="96" t="s">
        <v>74</v>
      </c>
    </row>
    <row r="48" spans="1:15" s="103" customFormat="1" ht="15.75" customHeight="1">
      <c r="A48" s="112">
        <v>34</v>
      </c>
      <c r="B48" s="92">
        <v>22</v>
      </c>
      <c r="C48" s="93" t="s">
        <v>1090</v>
      </c>
      <c r="D48" s="94" t="s">
        <v>1091</v>
      </c>
      <c r="E48" s="104" t="s">
        <v>1092</v>
      </c>
      <c r="F48" s="96" t="s">
        <v>441</v>
      </c>
      <c r="G48" s="96" t="s">
        <v>442</v>
      </c>
      <c r="H48" s="97" t="s">
        <v>779</v>
      </c>
      <c r="I48" s="56">
        <f t="shared" si="4"/>
        <v>719</v>
      </c>
      <c r="J48" s="124">
        <v>7.53</v>
      </c>
      <c r="K48" s="100">
        <v>0.171</v>
      </c>
      <c r="L48" s="124"/>
      <c r="M48" s="100"/>
      <c r="N48" s="125" t="str">
        <f t="shared" si="3"/>
        <v>II A</v>
      </c>
      <c r="O48" s="96" t="s">
        <v>1034</v>
      </c>
    </row>
    <row r="49" spans="1:15" s="103" customFormat="1" ht="15.75" customHeight="1">
      <c r="A49" s="112">
        <v>35</v>
      </c>
      <c r="B49" s="92">
        <v>73</v>
      </c>
      <c r="C49" s="93" t="s">
        <v>1082</v>
      </c>
      <c r="D49" s="94" t="s">
        <v>1083</v>
      </c>
      <c r="E49" s="104" t="s">
        <v>1040</v>
      </c>
      <c r="F49" s="96" t="s">
        <v>331</v>
      </c>
      <c r="G49" s="96" t="s">
        <v>332</v>
      </c>
      <c r="H49" s="97" t="s">
        <v>333</v>
      </c>
      <c r="I49" s="56">
        <f t="shared" si="4"/>
        <v>707</v>
      </c>
      <c r="J49" s="124">
        <v>7.56</v>
      </c>
      <c r="K49" s="100">
        <v>0.235</v>
      </c>
      <c r="L49" s="124"/>
      <c r="M49" s="100"/>
      <c r="N49" s="125" t="str">
        <f t="shared" si="3"/>
        <v>III A</v>
      </c>
      <c r="O49" s="96" t="s">
        <v>537</v>
      </c>
    </row>
    <row r="50" spans="1:15" s="103" customFormat="1" ht="15.75" customHeight="1">
      <c r="A50" s="112">
        <v>36</v>
      </c>
      <c r="B50" s="92">
        <v>75</v>
      </c>
      <c r="C50" s="93" t="s">
        <v>1100</v>
      </c>
      <c r="D50" s="94" t="s">
        <v>1101</v>
      </c>
      <c r="E50" s="104" t="s">
        <v>1102</v>
      </c>
      <c r="F50" s="96" t="s">
        <v>331</v>
      </c>
      <c r="G50" s="96" t="s">
        <v>332</v>
      </c>
      <c r="H50" s="97" t="s">
        <v>333</v>
      </c>
      <c r="I50" s="56">
        <f t="shared" si="4"/>
        <v>698</v>
      </c>
      <c r="J50" s="124">
        <v>7.58</v>
      </c>
      <c r="K50" s="100" t="s">
        <v>103</v>
      </c>
      <c r="L50" s="124"/>
      <c r="M50" s="100"/>
      <c r="N50" s="125" t="str">
        <f t="shared" si="3"/>
        <v>III A</v>
      </c>
      <c r="O50" s="96" t="s">
        <v>537</v>
      </c>
    </row>
    <row r="51" spans="1:15" s="103" customFormat="1" ht="15.75" customHeight="1">
      <c r="A51" s="112">
        <v>37</v>
      </c>
      <c r="B51" s="92">
        <v>78</v>
      </c>
      <c r="C51" s="93" t="s">
        <v>480</v>
      </c>
      <c r="D51" s="94" t="s">
        <v>1074</v>
      </c>
      <c r="E51" s="104" t="s">
        <v>1075</v>
      </c>
      <c r="F51" s="96" t="s">
        <v>331</v>
      </c>
      <c r="G51" s="96" t="s">
        <v>332</v>
      </c>
      <c r="H51" s="97" t="s">
        <v>436</v>
      </c>
      <c r="I51" s="56">
        <f t="shared" si="4"/>
        <v>694</v>
      </c>
      <c r="J51" s="124">
        <v>7.59</v>
      </c>
      <c r="K51" s="100">
        <v>0.178</v>
      </c>
      <c r="L51" s="124"/>
      <c r="M51" s="100"/>
      <c r="N51" s="125" t="str">
        <f t="shared" si="3"/>
        <v>III A</v>
      </c>
      <c r="O51" s="96" t="s">
        <v>537</v>
      </c>
    </row>
    <row r="52" spans="1:15" s="103" customFormat="1" ht="15.75" customHeight="1">
      <c r="A52" s="112">
        <v>38</v>
      </c>
      <c r="B52" s="92">
        <v>134</v>
      </c>
      <c r="C52" s="93" t="s">
        <v>1103</v>
      </c>
      <c r="D52" s="94" t="s">
        <v>1104</v>
      </c>
      <c r="E52" s="104" t="s">
        <v>1105</v>
      </c>
      <c r="F52" s="96" t="s">
        <v>95</v>
      </c>
      <c r="G52" s="96" t="s">
        <v>54</v>
      </c>
      <c r="H52" s="97" t="s">
        <v>690</v>
      </c>
      <c r="I52" s="56">
        <f t="shared" si="4"/>
        <v>674</v>
      </c>
      <c r="J52" s="124">
        <v>7.64</v>
      </c>
      <c r="K52" s="100">
        <v>0.194</v>
      </c>
      <c r="L52" s="124"/>
      <c r="M52" s="100"/>
      <c r="N52" s="125" t="str">
        <f t="shared" si="3"/>
        <v>III A</v>
      </c>
      <c r="O52" s="96" t="s">
        <v>837</v>
      </c>
    </row>
    <row r="53" spans="1:15" s="103" customFormat="1" ht="15.75" customHeight="1">
      <c r="A53" s="112">
        <v>39</v>
      </c>
      <c r="B53" s="92">
        <v>115</v>
      </c>
      <c r="C53" s="93" t="s">
        <v>993</v>
      </c>
      <c r="D53" s="94" t="s">
        <v>1076</v>
      </c>
      <c r="E53" s="104" t="s">
        <v>1077</v>
      </c>
      <c r="F53" s="96" t="s">
        <v>53</v>
      </c>
      <c r="G53" s="96" t="s">
        <v>54</v>
      </c>
      <c r="H53" s="97"/>
      <c r="I53" s="56">
        <f t="shared" si="4"/>
        <v>631</v>
      </c>
      <c r="J53" s="124">
        <v>7.75</v>
      </c>
      <c r="K53" s="100">
        <v>0.209</v>
      </c>
      <c r="L53" s="124"/>
      <c r="M53" s="100"/>
      <c r="N53" s="125" t="str">
        <f t="shared" si="3"/>
        <v>III A</v>
      </c>
      <c r="O53" s="96" t="s">
        <v>673</v>
      </c>
    </row>
    <row r="54" spans="1:15" s="103" customFormat="1" ht="15.75" customHeight="1">
      <c r="A54" s="112">
        <v>40</v>
      </c>
      <c r="B54" s="92">
        <v>51</v>
      </c>
      <c r="C54" s="93" t="s">
        <v>883</v>
      </c>
      <c r="D54" s="94" t="s">
        <v>1061</v>
      </c>
      <c r="E54" s="104" t="s">
        <v>1062</v>
      </c>
      <c r="F54" s="96" t="s">
        <v>30</v>
      </c>
      <c r="G54" s="96"/>
      <c r="H54" s="97"/>
      <c r="I54" s="56">
        <f t="shared" si="4"/>
        <v>623</v>
      </c>
      <c r="J54" s="124">
        <v>7.77</v>
      </c>
      <c r="K54" s="100">
        <v>0.162</v>
      </c>
      <c r="L54" s="124"/>
      <c r="M54" s="100"/>
      <c r="N54" s="125" t="str">
        <f t="shared" si="3"/>
        <v>III A</v>
      </c>
      <c r="O54" s="96" t="s">
        <v>1063</v>
      </c>
    </row>
    <row r="55" spans="1:15" s="103" customFormat="1" ht="15.75" customHeight="1">
      <c r="A55" s="112">
        <v>41</v>
      </c>
      <c r="B55" s="92">
        <v>130</v>
      </c>
      <c r="C55" s="93" t="s">
        <v>1049</v>
      </c>
      <c r="D55" s="94" t="s">
        <v>1050</v>
      </c>
      <c r="E55" s="104" t="s">
        <v>1051</v>
      </c>
      <c r="F55" s="96" t="s">
        <v>53</v>
      </c>
      <c r="G55" s="96" t="s">
        <v>54</v>
      </c>
      <c r="H55" s="97" t="s">
        <v>198</v>
      </c>
      <c r="I55" s="56">
        <f t="shared" si="4"/>
        <v>615</v>
      </c>
      <c r="J55" s="124">
        <v>7.79</v>
      </c>
      <c r="K55" s="100">
        <v>0.177</v>
      </c>
      <c r="L55" s="124"/>
      <c r="M55" s="100"/>
      <c r="N55" s="125" t="str">
        <f t="shared" si="3"/>
        <v>III A</v>
      </c>
      <c r="O55" s="96" t="s">
        <v>542</v>
      </c>
    </row>
    <row r="56" spans="1:15" s="103" customFormat="1" ht="15.75" customHeight="1">
      <c r="A56" s="112">
        <v>42</v>
      </c>
      <c r="B56" s="92">
        <v>41</v>
      </c>
      <c r="C56" s="93" t="s">
        <v>667</v>
      </c>
      <c r="D56" s="94" t="s">
        <v>1106</v>
      </c>
      <c r="E56" s="104">
        <v>34202</v>
      </c>
      <c r="F56" s="96" t="s">
        <v>101</v>
      </c>
      <c r="G56" s="96"/>
      <c r="H56" s="97" t="s">
        <v>102</v>
      </c>
      <c r="I56" s="56">
        <f t="shared" si="4"/>
        <v>608</v>
      </c>
      <c r="J56" s="124">
        <v>7.81</v>
      </c>
      <c r="K56" s="100">
        <v>0.197</v>
      </c>
      <c r="L56" s="124"/>
      <c r="M56" s="100"/>
      <c r="N56" s="125" t="str">
        <f t="shared" si="3"/>
        <v>III A</v>
      </c>
      <c r="O56" s="96" t="s">
        <v>104</v>
      </c>
    </row>
    <row r="57" spans="1:15" s="103" customFormat="1" ht="15.75" customHeight="1">
      <c r="A57" s="112">
        <v>43</v>
      </c>
      <c r="B57" s="92">
        <v>84</v>
      </c>
      <c r="C57" s="93" t="s">
        <v>20</v>
      </c>
      <c r="D57" s="94" t="s">
        <v>1064</v>
      </c>
      <c r="E57" s="104" t="s">
        <v>1065</v>
      </c>
      <c r="F57" s="96" t="s">
        <v>30</v>
      </c>
      <c r="G57" s="96"/>
      <c r="H57" s="97" t="s">
        <v>952</v>
      </c>
      <c r="I57" s="56">
        <f t="shared" si="4"/>
        <v>592</v>
      </c>
      <c r="J57" s="124">
        <v>7.85</v>
      </c>
      <c r="K57" s="100">
        <v>0.23</v>
      </c>
      <c r="L57" s="124"/>
      <c r="M57" s="100"/>
      <c r="N57" s="125" t="str">
        <f t="shared" si="3"/>
        <v>III A</v>
      </c>
      <c r="O57" s="96" t="s">
        <v>1066</v>
      </c>
    </row>
    <row r="58" spans="1:15" s="103" customFormat="1" ht="15.75" customHeight="1">
      <c r="A58" s="112">
        <v>44</v>
      </c>
      <c r="B58" s="92">
        <v>24</v>
      </c>
      <c r="C58" s="93" t="s">
        <v>1031</v>
      </c>
      <c r="D58" s="94" t="s">
        <v>1032</v>
      </c>
      <c r="E58" s="104" t="s">
        <v>1033</v>
      </c>
      <c r="F58" s="96" t="s">
        <v>441</v>
      </c>
      <c r="G58" s="96" t="s">
        <v>442</v>
      </c>
      <c r="H58" s="97" t="s">
        <v>779</v>
      </c>
      <c r="I58" s="56">
        <f t="shared" si="4"/>
        <v>574</v>
      </c>
      <c r="J58" s="124">
        <v>7.9</v>
      </c>
      <c r="K58" s="100">
        <v>0.191</v>
      </c>
      <c r="L58" s="124"/>
      <c r="M58" s="100"/>
      <c r="N58" s="125" t="str">
        <f t="shared" si="3"/>
        <v>III A</v>
      </c>
      <c r="O58" s="96" t="s">
        <v>1034</v>
      </c>
    </row>
    <row r="59" spans="1:15" s="103" customFormat="1" ht="15.75" customHeight="1">
      <c r="A59" s="112">
        <v>45</v>
      </c>
      <c r="B59" s="92">
        <v>66</v>
      </c>
      <c r="C59" s="93" t="s">
        <v>480</v>
      </c>
      <c r="D59" s="94" t="s">
        <v>1084</v>
      </c>
      <c r="E59" s="104" t="s">
        <v>1085</v>
      </c>
      <c r="F59" s="96" t="s">
        <v>331</v>
      </c>
      <c r="G59" s="96" t="s">
        <v>332</v>
      </c>
      <c r="H59" s="97" t="s">
        <v>352</v>
      </c>
      <c r="I59" s="56">
        <f t="shared" si="4"/>
        <v>492</v>
      </c>
      <c r="J59" s="124">
        <v>8.13</v>
      </c>
      <c r="K59" s="100">
        <v>0.195</v>
      </c>
      <c r="L59" s="124"/>
      <c r="M59" s="100"/>
      <c r="N59" s="125">
        <f t="shared" si="3"/>
      </c>
      <c r="O59" s="96" t="s">
        <v>537</v>
      </c>
    </row>
    <row r="60" spans="1:15" s="103" customFormat="1" ht="15.75" customHeight="1">
      <c r="A60" s="112">
        <v>46</v>
      </c>
      <c r="B60" s="92">
        <v>69</v>
      </c>
      <c r="C60" s="93" t="s">
        <v>1005</v>
      </c>
      <c r="D60" s="94" t="s">
        <v>1006</v>
      </c>
      <c r="E60" s="104" t="s">
        <v>1007</v>
      </c>
      <c r="F60" s="96" t="s">
        <v>331</v>
      </c>
      <c r="G60" s="96" t="s">
        <v>332</v>
      </c>
      <c r="H60" s="97" t="s">
        <v>352</v>
      </c>
      <c r="I60" s="56">
        <f t="shared" si="4"/>
        <v>465</v>
      </c>
      <c r="J60" s="124">
        <v>8.21</v>
      </c>
      <c r="K60" s="100">
        <v>0.181</v>
      </c>
      <c r="L60" s="124"/>
      <c r="M60" s="100"/>
      <c r="N60" s="125">
        <f t="shared" si="3"/>
      </c>
      <c r="O60" s="96" t="s">
        <v>537</v>
      </c>
    </row>
    <row r="61" spans="1:15" s="103" customFormat="1" ht="15.75" customHeight="1">
      <c r="A61" s="112">
        <v>47</v>
      </c>
      <c r="B61" s="92">
        <v>71</v>
      </c>
      <c r="C61" s="93" t="s">
        <v>480</v>
      </c>
      <c r="D61" s="94" t="s">
        <v>1093</v>
      </c>
      <c r="E61" s="104" t="s">
        <v>1094</v>
      </c>
      <c r="F61" s="96" t="s">
        <v>331</v>
      </c>
      <c r="G61" s="96" t="s">
        <v>332</v>
      </c>
      <c r="H61" s="97" t="s">
        <v>352</v>
      </c>
      <c r="I61" s="56">
        <f t="shared" si="4"/>
        <v>438</v>
      </c>
      <c r="J61" s="124">
        <v>8.29</v>
      </c>
      <c r="K61" s="100" t="s">
        <v>103</v>
      </c>
      <c r="L61" s="124"/>
      <c r="M61" s="100"/>
      <c r="N61" s="125">
        <f t="shared" si="3"/>
      </c>
      <c r="O61" s="96" t="s">
        <v>537</v>
      </c>
    </row>
    <row r="62" spans="1:15" s="103" customFormat="1" ht="15.75" customHeight="1">
      <c r="A62" s="112">
        <v>48</v>
      </c>
      <c r="B62" s="92">
        <v>32</v>
      </c>
      <c r="C62" s="93" t="s">
        <v>1019</v>
      </c>
      <c r="D62" s="94" t="s">
        <v>1020</v>
      </c>
      <c r="E62" s="104" t="s">
        <v>1021</v>
      </c>
      <c r="F62" s="96" t="s">
        <v>30</v>
      </c>
      <c r="G62" s="96" t="s">
        <v>342</v>
      </c>
      <c r="H62" s="97"/>
      <c r="I62" s="56">
        <f t="shared" si="4"/>
        <v>127</v>
      </c>
      <c r="J62" s="124">
        <v>9.54</v>
      </c>
      <c r="K62" s="100" t="s">
        <v>103</v>
      </c>
      <c r="L62" s="124"/>
      <c r="M62" s="100"/>
      <c r="N62" s="125">
        <f t="shared" si="3"/>
      </c>
      <c r="O62" s="96" t="s">
        <v>1022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29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" width="4.7109375" style="109" customWidth="1"/>
    <col min="2" max="2" width="4.421875" style="21" hidden="1" customWidth="1"/>
    <col min="3" max="3" width="9.140625" style="110" customWidth="1"/>
    <col min="4" max="4" width="14.8515625" style="110" customWidth="1"/>
    <col min="5" max="5" width="9.00390625" style="21" customWidth="1"/>
    <col min="6" max="6" width="15.57421875" style="70" customWidth="1"/>
    <col min="7" max="7" width="9.28125" style="70" customWidth="1"/>
    <col min="8" max="8" width="14.140625" style="70" customWidth="1"/>
    <col min="9" max="9" width="6.421875" style="20" customWidth="1"/>
    <col min="10" max="10" width="9.421875" style="21" bestFit="1" customWidth="1"/>
    <col min="11" max="11" width="4.8515625" style="21" bestFit="1" customWidth="1"/>
    <col min="12" max="12" width="7.421875" style="21" hidden="1" customWidth="1"/>
    <col min="13" max="13" width="4.8515625" style="21" hidden="1" customWidth="1"/>
    <col min="14" max="14" width="5.421875" style="21" customWidth="1"/>
    <col min="15" max="15" width="25.8515625" style="22" customWidth="1"/>
    <col min="16" max="16" width="7.57421875" style="65" customWidth="1"/>
    <col min="17" max="17" width="31.57421875" style="111" customWidth="1"/>
    <col min="18" max="18" width="17.00390625" style="111" customWidth="1"/>
    <col min="19" max="19" width="23.57421875" style="66" customWidth="1"/>
    <col min="20" max="20" width="15.57421875" style="66" customWidth="1"/>
    <col min="21" max="21" width="13.00390625" style="66" customWidth="1"/>
    <col min="22" max="22" width="50.28125" style="67" customWidth="1"/>
    <col min="23" max="16384" width="12.140625" style="66" customWidth="1"/>
  </cols>
  <sheetData>
    <row r="1" spans="1:19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1"/>
      <c r="N1" s="61"/>
      <c r="O1" s="64"/>
      <c r="Q1" s="24"/>
      <c r="R1" s="24"/>
      <c r="S1" s="24"/>
    </row>
    <row r="2" spans="1:19" ht="16.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1"/>
      <c r="N2" s="61"/>
      <c r="O2" s="64"/>
      <c r="Q2" s="24"/>
      <c r="R2" s="24"/>
      <c r="S2" s="24"/>
    </row>
    <row r="3" spans="1:19" ht="3.75" customHeight="1">
      <c r="A3" s="70"/>
      <c r="C3" s="21"/>
      <c r="D3" s="21"/>
      <c r="F3" s="71"/>
      <c r="G3" s="71"/>
      <c r="H3" s="71"/>
      <c r="Q3" s="24"/>
      <c r="R3" s="24"/>
      <c r="S3" s="24"/>
    </row>
    <row r="4" spans="1:19" ht="15.75" customHeight="1">
      <c r="A4" s="72" t="s">
        <v>61</v>
      </c>
      <c r="B4" s="73"/>
      <c r="C4" s="21"/>
      <c r="D4" s="21"/>
      <c r="F4" s="74"/>
      <c r="G4" s="71"/>
      <c r="H4" s="71"/>
      <c r="Q4" s="24"/>
      <c r="R4" s="24"/>
      <c r="S4" s="24"/>
    </row>
    <row r="5" spans="1:19" ht="6" customHeight="1">
      <c r="A5" s="75"/>
      <c r="B5" s="73"/>
      <c r="C5" s="21"/>
      <c r="D5" s="21"/>
      <c r="F5" s="74"/>
      <c r="G5" s="71"/>
      <c r="H5" s="71"/>
      <c r="Q5" s="24"/>
      <c r="R5" s="24"/>
      <c r="S5" s="24"/>
    </row>
    <row r="6" spans="1:19" ht="12.75" customHeight="1">
      <c r="A6" s="76"/>
      <c r="B6" s="77"/>
      <c r="C6" s="78" t="s">
        <v>10</v>
      </c>
      <c r="D6" s="79" t="s">
        <v>62</v>
      </c>
      <c r="E6" s="79"/>
      <c r="F6" s="71"/>
      <c r="G6" s="71"/>
      <c r="H6" s="71"/>
      <c r="Q6" s="24"/>
      <c r="R6" s="24"/>
      <c r="S6" s="24"/>
    </row>
    <row r="7" spans="1:19" ht="3.75" customHeight="1">
      <c r="A7" s="21"/>
      <c r="C7" s="21"/>
      <c r="D7" s="21"/>
      <c r="F7" s="71"/>
      <c r="G7" s="71"/>
      <c r="H7" s="71"/>
      <c r="Q7" s="24"/>
      <c r="R7" s="24"/>
      <c r="S7" s="24"/>
    </row>
    <row r="8" spans="1:19" s="67" customFormat="1" ht="12" customHeight="1">
      <c r="A8" s="80" t="s">
        <v>63</v>
      </c>
      <c r="B8" s="81" t="s">
        <v>2</v>
      </c>
      <c r="C8" s="82" t="s">
        <v>3</v>
      </c>
      <c r="D8" s="83" t="s">
        <v>4</v>
      </c>
      <c r="E8" s="84" t="s">
        <v>5</v>
      </c>
      <c r="F8" s="85" t="s">
        <v>6</v>
      </c>
      <c r="G8" s="86" t="s">
        <v>7</v>
      </c>
      <c r="H8" s="85" t="s">
        <v>8</v>
      </c>
      <c r="I8" s="87" t="s">
        <v>9</v>
      </c>
      <c r="J8" s="88" t="s">
        <v>64</v>
      </c>
      <c r="K8" s="89" t="s">
        <v>65</v>
      </c>
      <c r="L8" s="88" t="s">
        <v>66</v>
      </c>
      <c r="M8" s="89" t="s">
        <v>65</v>
      </c>
      <c r="N8" s="88" t="s">
        <v>60</v>
      </c>
      <c r="O8" s="90" t="s">
        <v>17</v>
      </c>
      <c r="P8" s="65"/>
      <c r="Q8" s="24"/>
      <c r="R8" s="24"/>
      <c r="S8" s="24"/>
    </row>
    <row r="9" spans="1:16" s="103" customFormat="1" ht="16.5" customHeight="1">
      <c r="A9" s="91" t="s">
        <v>10</v>
      </c>
      <c r="B9" s="92">
        <v>109</v>
      </c>
      <c r="C9" s="93" t="s">
        <v>67</v>
      </c>
      <c r="D9" s="94" t="s">
        <v>68</v>
      </c>
      <c r="E9" s="95" t="s">
        <v>69</v>
      </c>
      <c r="F9" s="96" t="s">
        <v>30</v>
      </c>
      <c r="G9" s="96" t="s">
        <v>36</v>
      </c>
      <c r="H9" s="97" t="s">
        <v>56</v>
      </c>
      <c r="I9" s="98">
        <f>IF(ISBLANK(J9),"",TRUNC(10.33*((J9)-18.6)^2))</f>
        <v>1047</v>
      </c>
      <c r="J9" s="99">
        <v>8.53</v>
      </c>
      <c r="K9" s="100">
        <v>0.278</v>
      </c>
      <c r="L9" s="99"/>
      <c r="M9" s="100"/>
      <c r="N9" s="101" t="str">
        <f>IF(ISBLANK(J9),"",IF(J9&gt;11.24,"",IF(J9&lt;=8.18,"TSM",IF(J9&lt;=8.5,"SM",IF(J9&lt;=8.9,"KSM",IF(J9&lt;=9.5,"I A",IF(J9&lt;=10.24,"II A",IF(J9&lt;=11.24,"III A"))))))))</f>
        <v>KSM</v>
      </c>
      <c r="O9" s="96" t="s">
        <v>70</v>
      </c>
      <c r="P9" s="102"/>
    </row>
    <row r="10" spans="1:16" s="103" customFormat="1" ht="16.5" customHeight="1">
      <c r="A10" s="91" t="s">
        <v>11</v>
      </c>
      <c r="B10" s="92">
        <v>152</v>
      </c>
      <c r="C10" s="93" t="s">
        <v>71</v>
      </c>
      <c r="D10" s="94" t="s">
        <v>72</v>
      </c>
      <c r="E10" s="95" t="s">
        <v>73</v>
      </c>
      <c r="F10" s="96" t="s">
        <v>23</v>
      </c>
      <c r="G10" s="96" t="s">
        <v>24</v>
      </c>
      <c r="H10" s="97" t="s">
        <v>49</v>
      </c>
      <c r="I10" s="98">
        <f>IF(ISBLANK(J10),"",TRUNC(10.33*((J10)-18.6)^2))</f>
        <v>862</v>
      </c>
      <c r="J10" s="99">
        <v>9.46</v>
      </c>
      <c r="K10" s="100">
        <v>0.193</v>
      </c>
      <c r="L10" s="99"/>
      <c r="M10" s="100"/>
      <c r="N10" s="101" t="str">
        <f>IF(ISBLANK(J10),"",IF(J10&gt;11.24,"",IF(J10&lt;=8.18,"TSM",IF(J10&lt;=8.5,"SM",IF(J10&lt;=8.9,"KSM",IF(J10&lt;=9.5,"I A",IF(J10&lt;=10.24,"II A",IF(J10&lt;=11.24,"III A"))))))))</f>
        <v>I A</v>
      </c>
      <c r="O10" s="96" t="s">
        <v>74</v>
      </c>
      <c r="P10" s="102"/>
    </row>
    <row r="11" spans="1:16" s="103" customFormat="1" ht="16.5" customHeight="1">
      <c r="A11" s="91" t="s">
        <v>12</v>
      </c>
      <c r="B11" s="92">
        <v>117</v>
      </c>
      <c r="C11" s="93" t="s">
        <v>75</v>
      </c>
      <c r="D11" s="94" t="s">
        <v>76</v>
      </c>
      <c r="E11" s="95" t="s">
        <v>77</v>
      </c>
      <c r="F11" s="96" t="s">
        <v>78</v>
      </c>
      <c r="G11" s="96" t="s">
        <v>79</v>
      </c>
      <c r="H11" s="97" t="s">
        <v>80</v>
      </c>
      <c r="I11" s="98">
        <f>IF(ISBLANK(J11),"",TRUNC(10.33*((J11)-18.6)^2))</f>
        <v>820</v>
      </c>
      <c r="J11" s="99">
        <v>9.69</v>
      </c>
      <c r="K11" s="100">
        <v>0.363</v>
      </c>
      <c r="L11" s="99"/>
      <c r="M11" s="100"/>
      <c r="N11" s="101" t="str">
        <f>IF(ISBLANK(J11),"",IF(J11&gt;11.24,"",IF(J11&lt;=8.18,"TSM",IF(J11&lt;=8.5,"SM",IF(J11&lt;=8.9,"KSM",IF(J11&lt;=9.5,"I A",IF(J11&lt;=10.24,"II A",IF(J11&lt;=11.24,"III A"))))))))</f>
        <v>II A</v>
      </c>
      <c r="O11" s="96" t="s">
        <v>81</v>
      </c>
      <c r="P11" s="102"/>
    </row>
    <row r="12" spans="1:16" s="103" customFormat="1" ht="16.5" customHeight="1">
      <c r="A12" s="91" t="s">
        <v>82</v>
      </c>
      <c r="B12" s="92">
        <v>129</v>
      </c>
      <c r="C12" s="93" t="s">
        <v>83</v>
      </c>
      <c r="D12" s="94" t="s">
        <v>84</v>
      </c>
      <c r="E12" s="95" t="s">
        <v>85</v>
      </c>
      <c r="F12" s="96" t="s">
        <v>53</v>
      </c>
      <c r="G12" s="96" t="s">
        <v>54</v>
      </c>
      <c r="H12" s="97" t="s">
        <v>26</v>
      </c>
      <c r="I12" s="98">
        <f>IF(ISBLANK(J12),"",TRUNC(10.33*((J12)-18.6)^2))</f>
        <v>794</v>
      </c>
      <c r="J12" s="99">
        <v>9.83</v>
      </c>
      <c r="K12" s="100">
        <v>0.268</v>
      </c>
      <c r="L12" s="99"/>
      <c r="M12" s="100"/>
      <c r="N12" s="101" t="str">
        <f>IF(ISBLANK(J12),"",IF(J12&gt;11.24,"",IF(J12&lt;=8.18,"TSM",IF(J12&lt;=8.5,"SM",IF(J12&lt;=8.9,"KSM",IF(J12&lt;=9.5,"I A",IF(J12&lt;=10.24,"II A",IF(J12&lt;=11.24,"III A"))))))))</f>
        <v>II A</v>
      </c>
      <c r="O12" s="96" t="s">
        <v>86</v>
      </c>
      <c r="P12" s="102"/>
    </row>
    <row r="13" spans="1:16" s="103" customFormat="1" ht="16.5" customHeight="1">
      <c r="A13" s="91" t="s">
        <v>14</v>
      </c>
      <c r="B13" s="92">
        <v>116</v>
      </c>
      <c r="C13" s="93" t="s">
        <v>87</v>
      </c>
      <c r="D13" s="94" t="s">
        <v>88</v>
      </c>
      <c r="E13" s="95" t="s">
        <v>89</v>
      </c>
      <c r="F13" s="96" t="s">
        <v>78</v>
      </c>
      <c r="G13" s="96" t="s">
        <v>79</v>
      </c>
      <c r="H13" s="97" t="s">
        <v>90</v>
      </c>
      <c r="I13" s="98">
        <f>IF(ISBLANK(J13),"",TRUNC(10.33*((J13)-18.6)^2))</f>
        <v>746</v>
      </c>
      <c r="J13" s="99">
        <v>10.1</v>
      </c>
      <c r="K13" s="100">
        <v>0.357</v>
      </c>
      <c r="L13" s="99"/>
      <c r="M13" s="100"/>
      <c r="N13" s="101" t="str">
        <f>IF(ISBLANK(J13),"",IF(J13&gt;11.24,"",IF(J13&lt;=8.18,"TSM",IF(J13&lt;=8.5,"SM",IF(J13&lt;=8.9,"KSM",IF(J13&lt;=9.5,"I A",IF(J13&lt;=10.24,"II A",IF(J13&lt;=11.24,"III A"))))))))</f>
        <v>II A</v>
      </c>
      <c r="O13" s="96" t="s">
        <v>91</v>
      </c>
      <c r="P13" s="102"/>
    </row>
    <row r="14" spans="1:19" ht="6" customHeight="1">
      <c r="A14" s="75"/>
      <c r="B14" s="73"/>
      <c r="C14" s="21"/>
      <c r="D14" s="21"/>
      <c r="F14" s="74"/>
      <c r="G14" s="71"/>
      <c r="H14" s="71"/>
      <c r="Q14" s="24"/>
      <c r="R14" s="24"/>
      <c r="S14" s="24"/>
    </row>
    <row r="15" spans="1:19" ht="12.75" customHeight="1">
      <c r="A15" s="76"/>
      <c r="B15" s="77"/>
      <c r="C15" s="78" t="s">
        <v>11</v>
      </c>
      <c r="D15" s="79" t="s">
        <v>62</v>
      </c>
      <c r="E15" s="79"/>
      <c r="F15" s="71"/>
      <c r="G15" s="71"/>
      <c r="H15" s="71"/>
      <c r="Q15" s="24"/>
      <c r="R15" s="24"/>
      <c r="S15" s="24"/>
    </row>
    <row r="16" spans="1:19" ht="3.75" customHeight="1">
      <c r="A16" s="21"/>
      <c r="C16" s="21"/>
      <c r="D16" s="21"/>
      <c r="F16" s="71"/>
      <c r="G16" s="71"/>
      <c r="H16" s="71"/>
      <c r="Q16" s="24"/>
      <c r="R16" s="24"/>
      <c r="S16" s="24"/>
    </row>
    <row r="17" spans="1:19" s="67" customFormat="1" ht="12" customHeight="1">
      <c r="A17" s="80" t="s">
        <v>63</v>
      </c>
      <c r="B17" s="81" t="s">
        <v>2</v>
      </c>
      <c r="C17" s="82" t="s">
        <v>3</v>
      </c>
      <c r="D17" s="83" t="s">
        <v>4</v>
      </c>
      <c r="E17" s="84" t="s">
        <v>5</v>
      </c>
      <c r="F17" s="85" t="s">
        <v>6</v>
      </c>
      <c r="G17" s="86" t="s">
        <v>7</v>
      </c>
      <c r="H17" s="85" t="s">
        <v>8</v>
      </c>
      <c r="I17" s="87" t="s">
        <v>9</v>
      </c>
      <c r="J17" s="88" t="s">
        <v>64</v>
      </c>
      <c r="K17" s="89" t="s">
        <v>65</v>
      </c>
      <c r="L17" s="88" t="s">
        <v>66</v>
      </c>
      <c r="M17" s="89" t="s">
        <v>65</v>
      </c>
      <c r="N17" s="88" t="s">
        <v>60</v>
      </c>
      <c r="O17" s="90" t="s">
        <v>17</v>
      </c>
      <c r="P17" s="65"/>
      <c r="Q17" s="24"/>
      <c r="R17" s="24"/>
      <c r="S17" s="24"/>
    </row>
    <row r="18" spans="1:16" s="103" customFormat="1" ht="16.5" customHeight="1">
      <c r="A18" s="91" t="s">
        <v>10</v>
      </c>
      <c r="B18" s="92">
        <v>127</v>
      </c>
      <c r="C18" s="93" t="s">
        <v>92</v>
      </c>
      <c r="D18" s="94" t="s">
        <v>93</v>
      </c>
      <c r="E18" s="95" t="s">
        <v>94</v>
      </c>
      <c r="F18" s="96" t="s">
        <v>95</v>
      </c>
      <c r="G18" s="96" t="s">
        <v>54</v>
      </c>
      <c r="H18" s="97" t="s">
        <v>42</v>
      </c>
      <c r="I18" s="98">
        <f>IF(ISBLANK(J18),"",TRUNC(10.33*((J18)-18.6)^2))</f>
        <v>969</v>
      </c>
      <c r="J18" s="99">
        <v>8.91</v>
      </c>
      <c r="K18" s="100">
        <v>0.211</v>
      </c>
      <c r="L18" s="99"/>
      <c r="M18" s="100"/>
      <c r="N18" s="101" t="str">
        <f>IF(ISBLANK(J18),"",IF(J18&gt;11.24,"",IF(J18&lt;=8.18,"TSM",IF(J18&lt;=8.5,"SM",IF(J18&lt;=8.9,"KSM",IF(J18&lt;=9.5,"I A",IF(J18&lt;=10.24,"II A",IF(J18&lt;=11.24,"III A"))))))))</f>
        <v>I A</v>
      </c>
      <c r="O18" s="96" t="s">
        <v>86</v>
      </c>
      <c r="P18" s="102"/>
    </row>
    <row r="19" spans="1:16" s="103" customFormat="1" ht="16.5" customHeight="1">
      <c r="A19" s="91" t="s">
        <v>11</v>
      </c>
      <c r="B19" s="92">
        <v>123</v>
      </c>
      <c r="C19" s="93" t="s">
        <v>96</v>
      </c>
      <c r="D19" s="94" t="s">
        <v>97</v>
      </c>
      <c r="E19" s="95" t="s">
        <v>98</v>
      </c>
      <c r="F19" s="96" t="s">
        <v>78</v>
      </c>
      <c r="G19" s="96" t="s">
        <v>79</v>
      </c>
      <c r="H19" s="97" t="s">
        <v>90</v>
      </c>
      <c r="I19" s="98">
        <f>IF(ISBLANK(J19),"",TRUNC(10.33*((J19)-18.6)^2))</f>
        <v>906</v>
      </c>
      <c r="J19" s="99">
        <v>9.23</v>
      </c>
      <c r="K19" s="100">
        <v>0.6</v>
      </c>
      <c r="L19" s="99"/>
      <c r="M19" s="100"/>
      <c r="N19" s="101" t="str">
        <f>IF(ISBLANK(J19),"",IF(J19&gt;11.24,"",IF(J19&lt;=8.18,"TSM",IF(J19&lt;=8.5,"SM",IF(J19&lt;=8.9,"KSM",IF(J19&lt;=9.5,"I A",IF(J19&lt;=10.24,"II A",IF(J19&lt;=11.24,"III A"))))))))</f>
        <v>I A</v>
      </c>
      <c r="O19" s="96" t="s">
        <v>91</v>
      </c>
      <c r="P19" s="102"/>
    </row>
    <row r="20" spans="1:16" s="103" customFormat="1" ht="16.5" customHeight="1">
      <c r="A20" s="91" t="s">
        <v>12</v>
      </c>
      <c r="B20" s="92">
        <v>86</v>
      </c>
      <c r="C20" s="93" t="s">
        <v>99</v>
      </c>
      <c r="D20" s="94" t="s">
        <v>100</v>
      </c>
      <c r="E20" s="104">
        <v>35149</v>
      </c>
      <c r="F20" s="96" t="s">
        <v>101</v>
      </c>
      <c r="G20" s="96"/>
      <c r="H20" s="97" t="s">
        <v>102</v>
      </c>
      <c r="I20" s="98">
        <f>IF(ISBLANK(J20),"",TRUNC(10.33*((J20)-18.6)^2))</f>
        <v>807</v>
      </c>
      <c r="J20" s="99">
        <v>9.76</v>
      </c>
      <c r="K20" s="100" t="s">
        <v>103</v>
      </c>
      <c r="L20" s="99"/>
      <c r="M20" s="100"/>
      <c r="N20" s="101" t="str">
        <f>IF(ISBLANK(J20),"",IF(J20&gt;11.24,"",IF(J20&lt;=8.18,"TSM",IF(J20&lt;=8.5,"SM",IF(J20&lt;=8.9,"KSM",IF(J20&lt;=9.5,"I A",IF(J20&lt;=10.24,"II A",IF(J20&lt;=11.24,"III A"))))))))</f>
        <v>II A</v>
      </c>
      <c r="O20" s="96" t="s">
        <v>104</v>
      </c>
      <c r="P20" s="102"/>
    </row>
    <row r="21" spans="1:16" s="103" customFormat="1" ht="16.5" customHeight="1">
      <c r="A21" s="91"/>
      <c r="B21" s="92">
        <v>81</v>
      </c>
      <c r="C21" s="93" t="s">
        <v>105</v>
      </c>
      <c r="D21" s="94" t="s">
        <v>106</v>
      </c>
      <c r="E21" s="95" t="s">
        <v>107</v>
      </c>
      <c r="F21" s="96" t="s">
        <v>108</v>
      </c>
      <c r="G21" s="96"/>
      <c r="H21" s="97"/>
      <c r="I21" s="98"/>
      <c r="J21" s="99" t="s">
        <v>109</v>
      </c>
      <c r="K21" s="100"/>
      <c r="L21" s="99"/>
      <c r="M21" s="100"/>
      <c r="N21" s="101">
        <f>IF(ISBLANK(J21),"",IF(J21&gt;11.24,"",IF(J21&lt;=8.18,"TSM",IF(J21&lt;=8.5,"SM",IF(J21&lt;=8.9,"KSM",IF(J21&lt;=9.5,"I A",IF(J21&lt;=10.24,"II A",IF(J21&lt;=11.24,"III A"))))))))</f>
      </c>
      <c r="O21" s="96" t="s">
        <v>110</v>
      </c>
      <c r="P21" s="102"/>
    </row>
    <row r="22" spans="1:19" ht="6" customHeight="1">
      <c r="A22" s="75"/>
      <c r="B22" s="73"/>
      <c r="C22" s="21"/>
      <c r="D22" s="21"/>
      <c r="E22" s="105"/>
      <c r="F22" s="74"/>
      <c r="G22" s="71"/>
      <c r="H22" s="71"/>
      <c r="Q22" s="24"/>
      <c r="R22" s="24"/>
      <c r="S22" s="24"/>
    </row>
    <row r="23" spans="1:19" ht="12.75" customHeight="1">
      <c r="A23" s="76"/>
      <c r="B23" s="77"/>
      <c r="C23" s="78" t="s">
        <v>12</v>
      </c>
      <c r="D23" s="79" t="s">
        <v>62</v>
      </c>
      <c r="E23" s="106"/>
      <c r="F23" s="71"/>
      <c r="G23" s="71"/>
      <c r="H23" s="71"/>
      <c r="Q23" s="24"/>
      <c r="R23" s="24"/>
      <c r="S23" s="24"/>
    </row>
    <row r="24" spans="1:19" ht="3.75" customHeight="1">
      <c r="A24" s="21"/>
      <c r="C24" s="21"/>
      <c r="D24" s="21"/>
      <c r="E24" s="105"/>
      <c r="F24" s="71"/>
      <c r="G24" s="71"/>
      <c r="H24" s="71"/>
      <c r="Q24" s="24"/>
      <c r="R24" s="24"/>
      <c r="S24" s="24"/>
    </row>
    <row r="25" spans="1:19" s="67" customFormat="1" ht="12" customHeight="1">
      <c r="A25" s="80" t="s">
        <v>63</v>
      </c>
      <c r="B25" s="81" t="s">
        <v>2</v>
      </c>
      <c r="C25" s="82" t="s">
        <v>3</v>
      </c>
      <c r="D25" s="83" t="s">
        <v>4</v>
      </c>
      <c r="E25" s="107" t="s">
        <v>5</v>
      </c>
      <c r="F25" s="85" t="s">
        <v>6</v>
      </c>
      <c r="G25" s="86" t="s">
        <v>7</v>
      </c>
      <c r="H25" s="85" t="s">
        <v>8</v>
      </c>
      <c r="I25" s="87" t="s">
        <v>9</v>
      </c>
      <c r="J25" s="88" t="s">
        <v>64</v>
      </c>
      <c r="K25" s="89" t="s">
        <v>65</v>
      </c>
      <c r="L25" s="88" t="s">
        <v>66</v>
      </c>
      <c r="M25" s="89" t="s">
        <v>65</v>
      </c>
      <c r="N25" s="88" t="s">
        <v>60</v>
      </c>
      <c r="O25" s="90" t="s">
        <v>17</v>
      </c>
      <c r="P25" s="65"/>
      <c r="Q25" s="24"/>
      <c r="R25" s="24"/>
      <c r="S25" s="24"/>
    </row>
    <row r="26" spans="1:16" s="103" customFormat="1" ht="16.5" customHeight="1">
      <c r="A26" s="91" t="s">
        <v>10</v>
      </c>
      <c r="B26" s="92">
        <v>80</v>
      </c>
      <c r="C26" s="93" t="s">
        <v>96</v>
      </c>
      <c r="D26" s="94" t="s">
        <v>111</v>
      </c>
      <c r="E26" s="95" t="s">
        <v>112</v>
      </c>
      <c r="F26" s="96" t="s">
        <v>108</v>
      </c>
      <c r="G26" s="96"/>
      <c r="H26" s="97"/>
      <c r="I26" s="98">
        <f>IF(ISBLANK(J26),"",TRUNC(10.33*((J26)-18.6)^2))</f>
        <v>1000</v>
      </c>
      <c r="J26" s="99">
        <v>8.76</v>
      </c>
      <c r="K26" s="100">
        <v>0.213</v>
      </c>
      <c r="L26" s="99"/>
      <c r="M26" s="100"/>
      <c r="N26" s="101" t="str">
        <f>IF(ISBLANK(J26),"",IF(J26&gt;11.24,"",IF(J26&lt;=8.18,"TSM",IF(J26&lt;=8.5,"SM",IF(J26&lt;=8.9,"KSM",IF(J26&lt;=9.5,"I A",IF(J26&lt;=10.24,"II A",IF(J26&lt;=11.24,"III A"))))))))</f>
        <v>KSM</v>
      </c>
      <c r="O26" s="96" t="s">
        <v>110</v>
      </c>
      <c r="P26" s="102"/>
    </row>
    <row r="27" spans="1:16" s="103" customFormat="1" ht="16.5" customHeight="1">
      <c r="A27" s="91" t="s">
        <v>11</v>
      </c>
      <c r="B27" s="92">
        <v>113</v>
      </c>
      <c r="C27" s="93" t="s">
        <v>113</v>
      </c>
      <c r="D27" s="94" t="s">
        <v>114</v>
      </c>
      <c r="E27" s="95" t="s">
        <v>115</v>
      </c>
      <c r="F27" s="96" t="s">
        <v>116</v>
      </c>
      <c r="G27" s="96" t="s">
        <v>36</v>
      </c>
      <c r="H27" s="97" t="s">
        <v>31</v>
      </c>
      <c r="I27" s="98">
        <f>IF(ISBLANK(J27),"",TRUNC(10.33*((J27)-18.6)^2))</f>
        <v>842</v>
      </c>
      <c r="J27" s="99">
        <v>9.57</v>
      </c>
      <c r="K27" s="100" t="s">
        <v>103</v>
      </c>
      <c r="L27" s="99"/>
      <c r="M27" s="100"/>
      <c r="N27" s="101" t="str">
        <f>IF(ISBLANK(J27),"",IF(J27&gt;11.24,"",IF(J27&lt;=8.18,"TSM",IF(J27&lt;=8.5,"SM",IF(J27&lt;=8.9,"KSM",IF(J27&lt;=9.5,"I A",IF(J27&lt;=10.24,"II A",IF(J27&lt;=11.24,"III A"))))))))</f>
        <v>II A</v>
      </c>
      <c r="O27" s="108" t="s">
        <v>117</v>
      </c>
      <c r="P27" s="102"/>
    </row>
    <row r="28" spans="1:16" s="103" customFormat="1" ht="16.5" customHeight="1">
      <c r="A28" s="91" t="s">
        <v>12</v>
      </c>
      <c r="B28" s="92">
        <v>85</v>
      </c>
      <c r="C28" s="93" t="s">
        <v>118</v>
      </c>
      <c r="D28" s="94" t="s">
        <v>119</v>
      </c>
      <c r="E28" s="104">
        <v>35321</v>
      </c>
      <c r="F28" s="96" t="s">
        <v>30</v>
      </c>
      <c r="G28" s="96" t="s">
        <v>36</v>
      </c>
      <c r="H28" s="97" t="s">
        <v>120</v>
      </c>
      <c r="I28" s="98">
        <f>IF(ISBLANK(J28),"",TRUNC(10.33*((J28)-18.6)^2))</f>
        <v>827</v>
      </c>
      <c r="J28" s="99">
        <v>9.65</v>
      </c>
      <c r="K28" s="100">
        <v>0.373</v>
      </c>
      <c r="L28" s="99"/>
      <c r="M28" s="100"/>
      <c r="N28" s="101" t="str">
        <f>IF(ISBLANK(J28),"",IF(J28&gt;11.24,"",IF(J28&lt;=8.18,"TSM",IF(J28&lt;=8.5,"SM",IF(J28&lt;=8.9,"KSM",IF(J28&lt;=9.5,"I A",IF(J28&lt;=10.24,"II A",IF(J28&lt;=11.24,"III A"))))))))</f>
        <v>II A</v>
      </c>
      <c r="O28" s="96" t="s">
        <v>121</v>
      </c>
      <c r="P28" s="102"/>
    </row>
    <row r="29" spans="1:16" s="103" customFormat="1" ht="16.5" customHeight="1">
      <c r="A29" s="91" t="s">
        <v>82</v>
      </c>
      <c r="B29" s="92">
        <v>114</v>
      </c>
      <c r="C29" s="93" t="s">
        <v>122</v>
      </c>
      <c r="D29" s="94" t="s">
        <v>123</v>
      </c>
      <c r="E29" s="95" t="s">
        <v>124</v>
      </c>
      <c r="F29" s="96" t="s">
        <v>30</v>
      </c>
      <c r="G29" s="96"/>
      <c r="H29" s="97" t="s">
        <v>31</v>
      </c>
      <c r="I29" s="98">
        <f>IF(ISBLANK(J29),"",TRUNC(10.33*((J29)-18.6)^2))</f>
        <v>755</v>
      </c>
      <c r="J29" s="99">
        <v>10.05</v>
      </c>
      <c r="K29" s="100">
        <v>0.262</v>
      </c>
      <c r="L29" s="99"/>
      <c r="M29" s="100"/>
      <c r="N29" s="101" t="str">
        <f>IF(ISBLANK(J29),"",IF(J29&gt;11.24,"",IF(J29&lt;=8.18,"TSM",IF(J29&lt;=8.5,"SM",IF(J29&lt;=8.9,"KSM",IF(J29&lt;=9.5,"I A",IF(J29&lt;=10.24,"II A",IF(J29&lt;=11.24,"III A"))))))))</f>
        <v>II A</v>
      </c>
      <c r="O29" s="96" t="s">
        <v>125</v>
      </c>
      <c r="P29" s="102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23"/>
  <sheetViews>
    <sheetView zoomScalePageLayoutView="0" workbookViewId="0" topLeftCell="A1">
      <selection activeCell="Q29" sqref="Q29"/>
    </sheetView>
  </sheetViews>
  <sheetFormatPr defaultColWidth="12.140625" defaultRowHeight="12.75"/>
  <cols>
    <col min="1" max="1" width="4.7109375" style="109" customWidth="1"/>
    <col min="2" max="2" width="4.421875" style="21" hidden="1" customWidth="1"/>
    <col min="3" max="3" width="9.140625" style="110" customWidth="1"/>
    <col min="4" max="4" width="14.8515625" style="110" customWidth="1"/>
    <col min="5" max="5" width="9.00390625" style="21" customWidth="1"/>
    <col min="6" max="6" width="15.57421875" style="70" customWidth="1"/>
    <col min="7" max="7" width="9.28125" style="70" customWidth="1"/>
    <col min="8" max="8" width="14.140625" style="70" customWidth="1"/>
    <col min="9" max="9" width="6.421875" style="20" customWidth="1"/>
    <col min="10" max="10" width="9.421875" style="21" bestFit="1" customWidth="1"/>
    <col min="11" max="11" width="4.8515625" style="21" bestFit="1" customWidth="1"/>
    <col min="12" max="12" width="7.421875" style="21" customWidth="1"/>
    <col min="13" max="13" width="4.8515625" style="21" customWidth="1"/>
    <col min="14" max="14" width="5.421875" style="21" customWidth="1"/>
    <col min="15" max="15" width="25.57421875" style="22" customWidth="1"/>
    <col min="16" max="16" width="7.57421875" style="65" customWidth="1"/>
    <col min="17" max="17" width="31.57421875" style="111" customWidth="1"/>
    <col min="18" max="18" width="17.00390625" style="111" customWidth="1"/>
    <col min="19" max="19" width="23.57421875" style="66" customWidth="1"/>
    <col min="20" max="20" width="15.57421875" style="66" customWidth="1"/>
    <col min="21" max="21" width="13.00390625" style="66" customWidth="1"/>
    <col min="22" max="22" width="50.28125" style="67" customWidth="1"/>
    <col min="23" max="16384" width="12.140625" style="66" customWidth="1"/>
  </cols>
  <sheetData>
    <row r="1" spans="1:19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1"/>
      <c r="N1" s="61"/>
      <c r="O1" s="64"/>
      <c r="Q1" s="24"/>
      <c r="R1" s="24"/>
      <c r="S1" s="24"/>
    </row>
    <row r="2" spans="1:19" ht="16.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1"/>
      <c r="N2" s="61"/>
      <c r="O2" s="64"/>
      <c r="Q2" s="24"/>
      <c r="R2" s="24"/>
      <c r="S2" s="24"/>
    </row>
    <row r="3" spans="1:19" ht="3.75" customHeight="1">
      <c r="A3" s="70"/>
      <c r="C3" s="21"/>
      <c r="D3" s="21"/>
      <c r="F3" s="71"/>
      <c r="G3" s="71"/>
      <c r="H3" s="71"/>
      <c r="Q3" s="24"/>
      <c r="R3" s="24"/>
      <c r="S3" s="24"/>
    </row>
    <row r="4" spans="1:19" ht="15.75" customHeight="1">
      <c r="A4" s="72" t="s">
        <v>61</v>
      </c>
      <c r="B4" s="73"/>
      <c r="C4" s="21"/>
      <c r="D4" s="21"/>
      <c r="F4" s="74"/>
      <c r="G4" s="71"/>
      <c r="H4" s="71"/>
      <c r="Q4" s="24"/>
      <c r="R4" s="24"/>
      <c r="S4" s="24"/>
    </row>
    <row r="5" spans="1:19" ht="6" customHeight="1">
      <c r="A5" s="75"/>
      <c r="B5" s="73"/>
      <c r="C5" s="21"/>
      <c r="D5" s="21"/>
      <c r="F5" s="74"/>
      <c r="G5" s="71"/>
      <c r="H5" s="71"/>
      <c r="Q5" s="24"/>
      <c r="R5" s="24"/>
      <c r="S5" s="24"/>
    </row>
    <row r="6" spans="1:19" ht="12.75" customHeight="1">
      <c r="A6" s="76"/>
      <c r="B6" s="77"/>
      <c r="C6" s="78"/>
      <c r="D6" s="79" t="s">
        <v>66</v>
      </c>
      <c r="E6" s="79"/>
      <c r="F6" s="71"/>
      <c r="G6" s="71"/>
      <c r="H6" s="71"/>
      <c r="Q6" s="24"/>
      <c r="R6" s="24"/>
      <c r="S6" s="24"/>
    </row>
    <row r="7" spans="1:19" ht="3.75" customHeight="1">
      <c r="A7" s="21"/>
      <c r="C7" s="21"/>
      <c r="D7" s="21"/>
      <c r="F7" s="71"/>
      <c r="G7" s="71"/>
      <c r="H7" s="71"/>
      <c r="Q7" s="24"/>
      <c r="R7" s="24"/>
      <c r="S7" s="24"/>
    </row>
    <row r="8" spans="1:19" s="67" customFormat="1" ht="12" customHeight="1">
      <c r="A8" s="80" t="s">
        <v>63</v>
      </c>
      <c r="B8" s="81" t="s">
        <v>2</v>
      </c>
      <c r="C8" s="82" t="s">
        <v>3</v>
      </c>
      <c r="D8" s="83" t="s">
        <v>4</v>
      </c>
      <c r="E8" s="84" t="s">
        <v>5</v>
      </c>
      <c r="F8" s="85" t="s">
        <v>6</v>
      </c>
      <c r="G8" s="86" t="s">
        <v>7</v>
      </c>
      <c r="H8" s="85" t="s">
        <v>8</v>
      </c>
      <c r="I8" s="87" t="s">
        <v>9</v>
      </c>
      <c r="J8" s="88" t="s">
        <v>64</v>
      </c>
      <c r="K8" s="89" t="s">
        <v>65</v>
      </c>
      <c r="L8" s="88" t="s">
        <v>66</v>
      </c>
      <c r="M8" s="89" t="s">
        <v>65</v>
      </c>
      <c r="N8" s="88" t="s">
        <v>60</v>
      </c>
      <c r="O8" s="90" t="s">
        <v>17</v>
      </c>
      <c r="P8" s="65"/>
      <c r="Q8" s="24"/>
      <c r="R8" s="24"/>
      <c r="S8" s="24"/>
    </row>
    <row r="9" spans="1:16" s="103" customFormat="1" ht="16.5" customHeight="1">
      <c r="A9" s="112">
        <v>1</v>
      </c>
      <c r="B9" s="92">
        <v>109</v>
      </c>
      <c r="C9" s="93" t="s">
        <v>67</v>
      </c>
      <c r="D9" s="94" t="s">
        <v>68</v>
      </c>
      <c r="E9" s="95" t="s">
        <v>69</v>
      </c>
      <c r="F9" s="96" t="s">
        <v>30</v>
      </c>
      <c r="G9" s="96" t="s">
        <v>36</v>
      </c>
      <c r="H9" s="97" t="s">
        <v>56</v>
      </c>
      <c r="I9" s="98">
        <f>IF(ISBLANK(L9),"",TRUNC(10.33*((L9)-18.6)^2))</f>
        <v>1066</v>
      </c>
      <c r="J9" s="55">
        <v>8.53</v>
      </c>
      <c r="K9" s="100">
        <v>0.278</v>
      </c>
      <c r="L9" s="99">
        <v>8.44</v>
      </c>
      <c r="M9" s="100">
        <v>0.203</v>
      </c>
      <c r="N9" s="101" t="str">
        <f>IF(ISBLANK(L9),"",IF(L9&gt;11.24,"",IF(L9&lt;=8.18,"TSM",IF(L9&lt;=8.5,"SM",IF(L9&lt;=8.9,"KSM",IF(L9&lt;=9.5,"I A",IF(L9&lt;=10.24,"II A",IF(L9&lt;=11.24,"III A"))))))))</f>
        <v>SM</v>
      </c>
      <c r="O9" s="96" t="s">
        <v>70</v>
      </c>
      <c r="P9" s="102"/>
    </row>
    <row r="10" spans="1:16" s="103" customFormat="1" ht="16.5" customHeight="1">
      <c r="A10" s="112">
        <v>2</v>
      </c>
      <c r="B10" s="92">
        <v>80</v>
      </c>
      <c r="C10" s="93" t="s">
        <v>96</v>
      </c>
      <c r="D10" s="94" t="s">
        <v>111</v>
      </c>
      <c r="E10" s="95" t="s">
        <v>112</v>
      </c>
      <c r="F10" s="96" t="s">
        <v>108</v>
      </c>
      <c r="G10" s="96"/>
      <c r="H10" s="97"/>
      <c r="I10" s="98">
        <f>IF(ISBLANK(L10),"",TRUNC(10.33*((L10)-18.6)^2))</f>
        <v>1043</v>
      </c>
      <c r="J10" s="55">
        <v>8.76</v>
      </c>
      <c r="K10" s="100">
        <v>0.213</v>
      </c>
      <c r="L10" s="99">
        <v>8.55</v>
      </c>
      <c r="M10" s="100">
        <v>0.194</v>
      </c>
      <c r="N10" s="101" t="str">
        <f>IF(ISBLANK(L10),"",IF(L10&gt;11.24,"",IF(L10&lt;=8.18,"TSM",IF(L10&lt;=8.5,"SM",IF(L10&lt;=8.9,"KSM",IF(L10&lt;=9.5,"I A",IF(L10&lt;=10.24,"II A",IF(L10&lt;=11.24,"III A"))))))))</f>
        <v>KSM</v>
      </c>
      <c r="O10" s="96" t="s">
        <v>110</v>
      </c>
      <c r="P10" s="102"/>
    </row>
    <row r="11" spans="1:16" s="103" customFormat="1" ht="16.5" customHeight="1">
      <c r="A11" s="112">
        <v>3</v>
      </c>
      <c r="B11" s="92">
        <v>127</v>
      </c>
      <c r="C11" s="93" t="s">
        <v>92</v>
      </c>
      <c r="D11" s="94" t="s">
        <v>93</v>
      </c>
      <c r="E11" s="95" t="s">
        <v>94</v>
      </c>
      <c r="F11" s="96" t="s">
        <v>95</v>
      </c>
      <c r="G11" s="96" t="s">
        <v>54</v>
      </c>
      <c r="H11" s="97" t="s">
        <v>42</v>
      </c>
      <c r="I11" s="98">
        <f>IF(ISBLANK(J11),"",TRUNC(10.33*((J11)-18.6)^2))</f>
        <v>969</v>
      </c>
      <c r="J11" s="99">
        <v>8.91</v>
      </c>
      <c r="K11" s="100">
        <v>0.211</v>
      </c>
      <c r="L11" s="55">
        <v>8.94</v>
      </c>
      <c r="M11" s="100">
        <v>0.172</v>
      </c>
      <c r="N11" s="101" t="str">
        <f>IF(ISBLANK(J11),"",IF(J11&gt;11.24,"",IF(J11&lt;=8.18,"TSM",IF(J11&lt;=8.5,"SM",IF(J11&lt;=8.9,"KSM",IF(J11&lt;=9.5,"I A",IF(J11&lt;=10.24,"II A",IF(J11&lt;=11.24,"III A"))))))))</f>
        <v>I A</v>
      </c>
      <c r="O11" s="96" t="s">
        <v>86</v>
      </c>
      <c r="P11" s="102"/>
    </row>
    <row r="12" spans="1:16" s="103" customFormat="1" ht="16.5" customHeight="1">
      <c r="A12" s="112">
        <v>4</v>
      </c>
      <c r="B12" s="92">
        <v>123</v>
      </c>
      <c r="C12" s="93" t="s">
        <v>96</v>
      </c>
      <c r="D12" s="94" t="s">
        <v>97</v>
      </c>
      <c r="E12" s="95" t="s">
        <v>98</v>
      </c>
      <c r="F12" s="96" t="s">
        <v>78</v>
      </c>
      <c r="G12" s="96" t="s">
        <v>79</v>
      </c>
      <c r="H12" s="97" t="s">
        <v>90</v>
      </c>
      <c r="I12" s="98">
        <f>IF(ISBLANK(L12),"",TRUNC(10.33*((L12)-18.6)^2))</f>
        <v>928</v>
      </c>
      <c r="J12" s="55">
        <v>9.23</v>
      </c>
      <c r="K12" s="100">
        <v>0.6</v>
      </c>
      <c r="L12" s="99">
        <v>9.12</v>
      </c>
      <c r="M12" s="100" t="s">
        <v>103</v>
      </c>
      <c r="N12" s="101" t="str">
        <f>IF(ISBLANK(L12),"",IF(L12&gt;11.24,"",IF(L12&lt;=8.18,"TSM",IF(L12&lt;=8.5,"SM",IF(L12&lt;=8.9,"KSM",IF(L12&lt;=9.5,"I A",IF(L12&lt;=10.24,"II A",IF(L12&lt;=11.24,"III A"))))))))</f>
        <v>I A</v>
      </c>
      <c r="O12" s="96" t="s">
        <v>91</v>
      </c>
      <c r="P12" s="102"/>
    </row>
    <row r="13" spans="1:16" s="103" customFormat="1" ht="16.5" customHeight="1">
      <c r="A13" s="112">
        <v>5</v>
      </c>
      <c r="B13" s="92">
        <v>113</v>
      </c>
      <c r="C13" s="93" t="s">
        <v>113</v>
      </c>
      <c r="D13" s="94" t="s">
        <v>114</v>
      </c>
      <c r="E13" s="95" t="s">
        <v>115</v>
      </c>
      <c r="F13" s="96" t="s">
        <v>116</v>
      </c>
      <c r="G13" s="96" t="s">
        <v>36</v>
      </c>
      <c r="H13" s="97" t="s">
        <v>31</v>
      </c>
      <c r="I13" s="98">
        <f>IF(ISBLANK(L13),"",TRUNC(10.33*((L13)-18.6)^2))</f>
        <v>866</v>
      </c>
      <c r="J13" s="55">
        <v>9.57</v>
      </c>
      <c r="K13" s="100" t="s">
        <v>103</v>
      </c>
      <c r="L13" s="99">
        <v>9.44</v>
      </c>
      <c r="M13" s="100" t="s">
        <v>103</v>
      </c>
      <c r="N13" s="101" t="str">
        <f>IF(ISBLANK(L13),"",IF(L13&gt;11.24,"",IF(L13&lt;=8.18,"TSM",IF(L13&lt;=8.5,"SM",IF(L13&lt;=8.9,"KSM",IF(L13&lt;=9.5,"I A",IF(L13&lt;=10.24,"II A",IF(L13&lt;=11.24,"III A"))))))))</f>
        <v>I A</v>
      </c>
      <c r="O13" s="108" t="s">
        <v>117</v>
      </c>
      <c r="P13" s="102"/>
    </row>
    <row r="14" spans="1:16" s="103" customFormat="1" ht="16.5" customHeight="1">
      <c r="A14" s="112">
        <v>6</v>
      </c>
      <c r="B14" s="92">
        <v>152</v>
      </c>
      <c r="C14" s="93" t="s">
        <v>71</v>
      </c>
      <c r="D14" s="94" t="s">
        <v>72</v>
      </c>
      <c r="E14" s="95" t="s">
        <v>73</v>
      </c>
      <c r="F14" s="96" t="s">
        <v>23</v>
      </c>
      <c r="G14" s="96" t="s">
        <v>24</v>
      </c>
      <c r="H14" s="97" t="s">
        <v>49</v>
      </c>
      <c r="I14" s="98">
        <f>IF(ISBLANK(J14),"",TRUNC(10.33*((J14)-18.6)^2))</f>
        <v>862</v>
      </c>
      <c r="J14" s="99">
        <v>9.46</v>
      </c>
      <c r="K14" s="100">
        <v>0.193</v>
      </c>
      <c r="L14" s="55">
        <v>9.48</v>
      </c>
      <c r="M14" s="100">
        <v>0.198</v>
      </c>
      <c r="N14" s="101" t="str">
        <f>IF(ISBLANK(J14),"",IF(J14&gt;11.24,"",IF(J14&lt;=8.18,"TSM",IF(J14&lt;=8.5,"SM",IF(J14&lt;=8.9,"KSM",IF(J14&lt;=9.5,"I A",IF(J14&lt;=10.24,"II A",IF(J14&lt;=11.24,"III A"))))))))</f>
        <v>I A</v>
      </c>
      <c r="O14" s="96" t="s">
        <v>74</v>
      </c>
      <c r="P14" s="102"/>
    </row>
    <row r="15" spans="1:19" ht="15" customHeight="1">
      <c r="A15" s="21"/>
      <c r="C15" s="21"/>
      <c r="D15" s="21"/>
      <c r="F15" s="71"/>
      <c r="G15" s="71"/>
      <c r="H15" s="71"/>
      <c r="Q15" s="24"/>
      <c r="R15" s="24"/>
      <c r="S15" s="24"/>
    </row>
    <row r="16" spans="1:19" s="67" customFormat="1" ht="12" customHeight="1">
      <c r="A16" s="80" t="s">
        <v>63</v>
      </c>
      <c r="B16" s="81" t="s">
        <v>2</v>
      </c>
      <c r="C16" s="82" t="s">
        <v>3</v>
      </c>
      <c r="D16" s="83" t="s">
        <v>4</v>
      </c>
      <c r="E16" s="84" t="s">
        <v>5</v>
      </c>
      <c r="F16" s="85" t="s">
        <v>6</v>
      </c>
      <c r="G16" s="86" t="s">
        <v>7</v>
      </c>
      <c r="H16" s="85" t="s">
        <v>8</v>
      </c>
      <c r="I16" s="87" t="s">
        <v>9</v>
      </c>
      <c r="J16" s="88" t="s">
        <v>64</v>
      </c>
      <c r="K16" s="89" t="s">
        <v>65</v>
      </c>
      <c r="L16" s="88"/>
      <c r="M16" s="89" t="s">
        <v>65</v>
      </c>
      <c r="N16" s="88" t="s">
        <v>60</v>
      </c>
      <c r="O16" s="90" t="s">
        <v>17</v>
      </c>
      <c r="P16" s="65"/>
      <c r="Q16" s="24"/>
      <c r="R16" s="24"/>
      <c r="S16" s="24"/>
    </row>
    <row r="17" spans="1:16" s="103" customFormat="1" ht="16.5" customHeight="1">
      <c r="A17" s="91" t="s">
        <v>126</v>
      </c>
      <c r="B17" s="92">
        <v>85</v>
      </c>
      <c r="C17" s="93" t="s">
        <v>118</v>
      </c>
      <c r="D17" s="94" t="s">
        <v>119</v>
      </c>
      <c r="E17" s="104">
        <v>35321</v>
      </c>
      <c r="F17" s="96" t="s">
        <v>30</v>
      </c>
      <c r="G17" s="96" t="s">
        <v>36</v>
      </c>
      <c r="H17" s="97" t="s">
        <v>120</v>
      </c>
      <c r="I17" s="98">
        <f aca="true" t="shared" si="0" ref="I17:I22">IF(ISBLANK(J17),"",TRUNC(10.33*((J17)-18.6)^2))</f>
        <v>827</v>
      </c>
      <c r="J17" s="99">
        <v>9.65</v>
      </c>
      <c r="K17" s="100">
        <v>0.373</v>
      </c>
      <c r="L17" s="99"/>
      <c r="M17" s="100"/>
      <c r="N17" s="101" t="str">
        <f aca="true" t="shared" si="1" ref="N17:N23">IF(ISBLANK(J17),"",IF(J17&gt;11.24,"",IF(J17&lt;=8.18,"TSM",IF(J17&lt;=8.5,"SM",IF(J17&lt;=8.9,"KSM",IF(J17&lt;=9.5,"I A",IF(J17&lt;=10.24,"II A",IF(J17&lt;=11.24,"III A"))))))))</f>
        <v>II A</v>
      </c>
      <c r="O17" s="96" t="s">
        <v>121</v>
      </c>
      <c r="P17" s="102"/>
    </row>
    <row r="18" spans="1:16" s="103" customFormat="1" ht="16.5" customHeight="1">
      <c r="A18" s="91" t="s">
        <v>127</v>
      </c>
      <c r="B18" s="92">
        <v>117</v>
      </c>
      <c r="C18" s="93" t="s">
        <v>75</v>
      </c>
      <c r="D18" s="94" t="s">
        <v>76</v>
      </c>
      <c r="E18" s="95" t="s">
        <v>77</v>
      </c>
      <c r="F18" s="96" t="s">
        <v>78</v>
      </c>
      <c r="G18" s="96" t="s">
        <v>79</v>
      </c>
      <c r="H18" s="97" t="s">
        <v>80</v>
      </c>
      <c r="I18" s="98">
        <f t="shared" si="0"/>
        <v>820</v>
      </c>
      <c r="J18" s="99">
        <v>9.69</v>
      </c>
      <c r="K18" s="100">
        <v>0.363</v>
      </c>
      <c r="L18" s="99"/>
      <c r="M18" s="100"/>
      <c r="N18" s="101" t="str">
        <f t="shared" si="1"/>
        <v>II A</v>
      </c>
      <c r="O18" s="96" t="s">
        <v>81</v>
      </c>
      <c r="P18" s="102"/>
    </row>
    <row r="19" spans="1:16" s="103" customFormat="1" ht="16.5" customHeight="1">
      <c r="A19" s="91" t="s">
        <v>128</v>
      </c>
      <c r="B19" s="92">
        <v>86</v>
      </c>
      <c r="C19" s="93" t="s">
        <v>99</v>
      </c>
      <c r="D19" s="94" t="s">
        <v>100</v>
      </c>
      <c r="E19" s="104">
        <v>35149</v>
      </c>
      <c r="F19" s="96" t="s">
        <v>101</v>
      </c>
      <c r="G19" s="96"/>
      <c r="H19" s="97" t="s">
        <v>102</v>
      </c>
      <c r="I19" s="98">
        <f t="shared" si="0"/>
        <v>807</v>
      </c>
      <c r="J19" s="99">
        <v>9.76</v>
      </c>
      <c r="K19" s="100" t="s">
        <v>103</v>
      </c>
      <c r="L19" s="99"/>
      <c r="M19" s="100"/>
      <c r="N19" s="101" t="str">
        <f t="shared" si="1"/>
        <v>II A</v>
      </c>
      <c r="O19" s="96" t="s">
        <v>104</v>
      </c>
      <c r="P19" s="102"/>
    </row>
    <row r="20" spans="1:16" s="103" customFormat="1" ht="16.5" customHeight="1">
      <c r="A20" s="91" t="s">
        <v>129</v>
      </c>
      <c r="B20" s="92">
        <v>129</v>
      </c>
      <c r="C20" s="93" t="s">
        <v>83</v>
      </c>
      <c r="D20" s="94" t="s">
        <v>84</v>
      </c>
      <c r="E20" s="95" t="s">
        <v>85</v>
      </c>
      <c r="F20" s="96" t="s">
        <v>53</v>
      </c>
      <c r="G20" s="96" t="s">
        <v>54</v>
      </c>
      <c r="H20" s="97" t="s">
        <v>26</v>
      </c>
      <c r="I20" s="98">
        <f t="shared" si="0"/>
        <v>794</v>
      </c>
      <c r="J20" s="99">
        <v>9.83</v>
      </c>
      <c r="K20" s="100">
        <v>0.268</v>
      </c>
      <c r="L20" s="99"/>
      <c r="M20" s="100"/>
      <c r="N20" s="101" t="str">
        <f t="shared" si="1"/>
        <v>II A</v>
      </c>
      <c r="O20" s="96" t="s">
        <v>86</v>
      </c>
      <c r="P20" s="102"/>
    </row>
    <row r="21" spans="1:16" s="103" customFormat="1" ht="16.5" customHeight="1">
      <c r="A21" s="91" t="s">
        <v>130</v>
      </c>
      <c r="B21" s="92">
        <v>114</v>
      </c>
      <c r="C21" s="93" t="s">
        <v>122</v>
      </c>
      <c r="D21" s="94" t="s">
        <v>123</v>
      </c>
      <c r="E21" s="95" t="s">
        <v>124</v>
      </c>
      <c r="F21" s="96" t="s">
        <v>30</v>
      </c>
      <c r="G21" s="96"/>
      <c r="H21" s="97" t="s">
        <v>31</v>
      </c>
      <c r="I21" s="98">
        <f t="shared" si="0"/>
        <v>755</v>
      </c>
      <c r="J21" s="99">
        <v>10.05</v>
      </c>
      <c r="K21" s="100">
        <v>0.262</v>
      </c>
      <c r="L21" s="99"/>
      <c r="M21" s="100"/>
      <c r="N21" s="101" t="str">
        <f t="shared" si="1"/>
        <v>II A</v>
      </c>
      <c r="O21" s="96" t="s">
        <v>125</v>
      </c>
      <c r="P21" s="102"/>
    </row>
    <row r="22" spans="1:16" s="103" customFormat="1" ht="16.5" customHeight="1">
      <c r="A22" s="91" t="s">
        <v>131</v>
      </c>
      <c r="B22" s="92">
        <v>116</v>
      </c>
      <c r="C22" s="93" t="s">
        <v>87</v>
      </c>
      <c r="D22" s="94" t="s">
        <v>88</v>
      </c>
      <c r="E22" s="95" t="s">
        <v>89</v>
      </c>
      <c r="F22" s="96" t="s">
        <v>78</v>
      </c>
      <c r="G22" s="96" t="s">
        <v>79</v>
      </c>
      <c r="H22" s="97" t="s">
        <v>90</v>
      </c>
      <c r="I22" s="98">
        <f t="shared" si="0"/>
        <v>746</v>
      </c>
      <c r="J22" s="99">
        <v>10.1</v>
      </c>
      <c r="K22" s="100">
        <v>0.357</v>
      </c>
      <c r="L22" s="99"/>
      <c r="M22" s="100"/>
      <c r="N22" s="101" t="str">
        <f t="shared" si="1"/>
        <v>II A</v>
      </c>
      <c r="O22" s="96" t="s">
        <v>91</v>
      </c>
      <c r="P22" s="102"/>
    </row>
    <row r="23" spans="1:16" s="103" customFormat="1" ht="16.5" customHeight="1">
      <c r="A23" s="91"/>
      <c r="B23" s="92">
        <v>81</v>
      </c>
      <c r="C23" s="93" t="s">
        <v>105</v>
      </c>
      <c r="D23" s="94" t="s">
        <v>106</v>
      </c>
      <c r="E23" s="95" t="s">
        <v>107</v>
      </c>
      <c r="F23" s="96" t="s">
        <v>108</v>
      </c>
      <c r="G23" s="96"/>
      <c r="H23" s="97"/>
      <c r="I23" s="98"/>
      <c r="J23" s="99" t="s">
        <v>109</v>
      </c>
      <c r="K23" s="100"/>
      <c r="L23" s="99"/>
      <c r="M23" s="100"/>
      <c r="N23" s="101">
        <f t="shared" si="1"/>
      </c>
      <c r="O23" s="96" t="s">
        <v>110</v>
      </c>
      <c r="P23" s="102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S24"/>
  <sheetViews>
    <sheetView zoomScalePageLayoutView="0" workbookViewId="0" topLeftCell="A1">
      <selection activeCell="A6" sqref="A6"/>
    </sheetView>
  </sheetViews>
  <sheetFormatPr defaultColWidth="12.140625" defaultRowHeight="12.75"/>
  <cols>
    <col min="1" max="1" width="4.7109375" style="70" customWidth="1"/>
    <col min="2" max="2" width="4.421875" style="21" hidden="1" customWidth="1"/>
    <col min="3" max="3" width="10.28125" style="110" customWidth="1"/>
    <col min="4" max="4" width="14.8515625" style="110" customWidth="1"/>
    <col min="5" max="5" width="9.00390625" style="21" customWidth="1"/>
    <col min="6" max="6" width="15.140625" style="70" customWidth="1"/>
    <col min="7" max="7" width="10.8515625" style="70" customWidth="1"/>
    <col min="8" max="8" width="12.00390625" style="70" customWidth="1"/>
    <col min="9" max="9" width="6.421875" style="20" customWidth="1"/>
    <col min="10" max="10" width="7.8515625" style="21" bestFit="1" customWidth="1"/>
    <col min="11" max="11" width="4.8515625" style="21" bestFit="1" customWidth="1"/>
    <col min="12" max="12" width="7.421875" style="21" hidden="1" customWidth="1"/>
    <col min="13" max="13" width="4.8515625" style="21" hidden="1" customWidth="1"/>
    <col min="14" max="14" width="5.421875" style="21" customWidth="1"/>
    <col min="15" max="15" width="23.421875" style="22" customWidth="1"/>
    <col min="16" max="16" width="7.57421875" style="65" customWidth="1"/>
    <col min="17" max="17" width="31.57421875" style="111" customWidth="1"/>
    <col min="18" max="18" width="17.00390625" style="111" customWidth="1"/>
    <col min="19" max="19" width="23.57421875" style="66" customWidth="1"/>
    <col min="20" max="20" width="15.57421875" style="66" customWidth="1"/>
    <col min="21" max="21" width="13.00390625" style="66" customWidth="1"/>
    <col min="22" max="22" width="50.28125" style="67" customWidth="1"/>
    <col min="23" max="16384" width="12.140625" style="66" customWidth="1"/>
  </cols>
  <sheetData>
    <row r="1" spans="1:19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1"/>
      <c r="N1" s="61"/>
      <c r="O1" s="64"/>
      <c r="Q1" s="24"/>
      <c r="R1" s="24"/>
      <c r="S1" s="24"/>
    </row>
    <row r="2" spans="1:19" ht="16.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1"/>
      <c r="N2" s="61"/>
      <c r="O2" s="64"/>
      <c r="Q2" s="24"/>
      <c r="R2" s="24"/>
      <c r="S2" s="24"/>
    </row>
    <row r="3" spans="3:19" ht="2.25" customHeight="1">
      <c r="C3" s="21"/>
      <c r="D3" s="21"/>
      <c r="F3" s="71"/>
      <c r="G3" s="71"/>
      <c r="H3" s="71"/>
      <c r="Q3" s="24"/>
      <c r="R3" s="24"/>
      <c r="S3" s="24"/>
    </row>
    <row r="4" spans="1:19" ht="15.75" customHeight="1">
      <c r="A4" s="72" t="s">
        <v>132</v>
      </c>
      <c r="B4" s="73"/>
      <c r="C4" s="21"/>
      <c r="D4" s="21"/>
      <c r="F4" s="74"/>
      <c r="G4" s="71"/>
      <c r="H4" s="71"/>
      <c r="Q4" s="24"/>
      <c r="R4" s="24"/>
      <c r="S4" s="24"/>
    </row>
    <row r="5" spans="1:19" ht="4.5" customHeight="1">
      <c r="A5" s="72"/>
      <c r="B5" s="73"/>
      <c r="C5" s="21"/>
      <c r="D5" s="21"/>
      <c r="F5" s="74"/>
      <c r="G5" s="71"/>
      <c r="H5" s="71"/>
      <c r="Q5" s="24"/>
      <c r="R5" s="24"/>
      <c r="S5" s="24"/>
    </row>
    <row r="6" spans="1:19" ht="12.75" customHeight="1">
      <c r="A6" s="113"/>
      <c r="B6" s="77"/>
      <c r="C6" s="78" t="s">
        <v>10</v>
      </c>
      <c r="D6" s="79" t="s">
        <v>133</v>
      </c>
      <c r="E6" s="79"/>
      <c r="F6" s="71"/>
      <c r="G6" s="71"/>
      <c r="H6" s="71"/>
      <c r="Q6" s="24"/>
      <c r="R6" s="24"/>
      <c r="S6" s="24"/>
    </row>
    <row r="7" spans="1:19" ht="3.75" customHeight="1">
      <c r="A7" s="71"/>
      <c r="C7" s="21"/>
      <c r="D7" s="21"/>
      <c r="F7" s="71"/>
      <c r="G7" s="71"/>
      <c r="H7" s="71"/>
      <c r="Q7" s="24"/>
      <c r="R7" s="24"/>
      <c r="S7" s="24"/>
    </row>
    <row r="8" spans="1:19" s="67" customFormat="1" ht="12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121" t="s">
        <v>9</v>
      </c>
      <c r="J8" s="80" t="s">
        <v>64</v>
      </c>
      <c r="K8" s="122" t="s">
        <v>65</v>
      </c>
      <c r="L8" s="80" t="s">
        <v>66</v>
      </c>
      <c r="M8" s="122" t="s">
        <v>65</v>
      </c>
      <c r="N8" s="80" t="s">
        <v>60</v>
      </c>
      <c r="O8" s="123" t="s">
        <v>17</v>
      </c>
      <c r="P8" s="65"/>
      <c r="Q8" s="24"/>
      <c r="R8" s="24"/>
      <c r="S8" s="24"/>
    </row>
    <row r="9" spans="1:16" s="103" customFormat="1" ht="16.5" customHeight="1">
      <c r="A9" s="112">
        <v>1</v>
      </c>
      <c r="B9" s="92">
        <v>88</v>
      </c>
      <c r="C9" s="93" t="s">
        <v>134</v>
      </c>
      <c r="D9" s="94" t="s">
        <v>135</v>
      </c>
      <c r="E9" s="95" t="s">
        <v>136</v>
      </c>
      <c r="F9" s="96" t="s">
        <v>30</v>
      </c>
      <c r="G9" s="96"/>
      <c r="H9" s="97" t="s">
        <v>31</v>
      </c>
      <c r="I9" s="98">
        <f>IF(ISBLANK(J9),"",TRUNC(18.014*((J9)-15.7)^2))</f>
        <v>939</v>
      </c>
      <c r="J9" s="124">
        <v>8.48</v>
      </c>
      <c r="K9" s="100">
        <v>0.192</v>
      </c>
      <c r="L9" s="124"/>
      <c r="M9" s="100"/>
      <c r="N9" s="125" t="str">
        <f aca="true" t="shared" si="0" ref="N9:N14">IF(ISBLANK(J9),"",IF(J9&gt;10.24,"",IF(J9&lt;=7.74,"TSM",IF(J9&lt;=8.1,"SM",IF(J9&lt;=8.54,"KSM",IF(J9&lt;=9.04,"I A",IF(J9&lt;=9.64,"II A",IF(J9&lt;=10.24,"III A"))))))))</f>
        <v>KSM</v>
      </c>
      <c r="O9" s="96" t="s">
        <v>137</v>
      </c>
      <c r="P9" s="126"/>
    </row>
    <row r="10" spans="1:16" s="103" customFormat="1" ht="16.5" customHeight="1">
      <c r="A10" s="112">
        <v>2</v>
      </c>
      <c r="B10" s="92">
        <v>102</v>
      </c>
      <c r="C10" s="93" t="s">
        <v>138</v>
      </c>
      <c r="D10" s="94" t="s">
        <v>139</v>
      </c>
      <c r="E10" s="95" t="s">
        <v>140</v>
      </c>
      <c r="F10" s="96" t="s">
        <v>78</v>
      </c>
      <c r="G10" s="96" t="s">
        <v>79</v>
      </c>
      <c r="H10" s="97" t="s">
        <v>90</v>
      </c>
      <c r="I10" s="98">
        <f>IF(ISBLANK(J10),"",TRUNC(18.014*((J10)-15.7)^2))</f>
        <v>928</v>
      </c>
      <c r="J10" s="124">
        <v>8.52</v>
      </c>
      <c r="K10" s="100">
        <v>0.146</v>
      </c>
      <c r="L10" s="124"/>
      <c r="M10" s="100"/>
      <c r="N10" s="125" t="str">
        <f t="shared" si="0"/>
        <v>KSM</v>
      </c>
      <c r="O10" s="96" t="s">
        <v>141</v>
      </c>
      <c r="P10" s="126"/>
    </row>
    <row r="11" spans="1:16" s="103" customFormat="1" ht="16.5" customHeight="1">
      <c r="A11" s="112">
        <v>3</v>
      </c>
      <c r="B11" s="92">
        <v>103</v>
      </c>
      <c r="C11" s="93" t="s">
        <v>142</v>
      </c>
      <c r="D11" s="94" t="s">
        <v>143</v>
      </c>
      <c r="E11" s="95" t="s">
        <v>144</v>
      </c>
      <c r="F11" s="96" t="s">
        <v>78</v>
      </c>
      <c r="G11" s="96" t="s">
        <v>79</v>
      </c>
      <c r="H11" s="97" t="s">
        <v>80</v>
      </c>
      <c r="I11" s="98">
        <f>IF(ISBLANK(J11),"",TRUNC(18.014*((J11)-15.7)^2))</f>
        <v>895</v>
      </c>
      <c r="J11" s="124">
        <v>8.65</v>
      </c>
      <c r="K11" s="100">
        <v>0.152</v>
      </c>
      <c r="L11" s="124"/>
      <c r="M11" s="100"/>
      <c r="N11" s="125" t="str">
        <f t="shared" si="0"/>
        <v>I A</v>
      </c>
      <c r="O11" s="96" t="s">
        <v>81</v>
      </c>
      <c r="P11" s="126"/>
    </row>
    <row r="12" spans="1:16" s="103" customFormat="1" ht="16.5" customHeight="1">
      <c r="A12" s="112">
        <v>4</v>
      </c>
      <c r="B12" s="92">
        <v>101</v>
      </c>
      <c r="C12" s="93" t="s">
        <v>145</v>
      </c>
      <c r="D12" s="94" t="s">
        <v>146</v>
      </c>
      <c r="E12" s="95" t="s">
        <v>147</v>
      </c>
      <c r="F12" s="96" t="s">
        <v>78</v>
      </c>
      <c r="G12" s="96" t="s">
        <v>79</v>
      </c>
      <c r="H12" s="97" t="s">
        <v>90</v>
      </c>
      <c r="I12" s="98">
        <f>IF(ISBLANK(J12),"",TRUNC(18.014*((J12)-15.7)^2))</f>
        <v>892</v>
      </c>
      <c r="J12" s="124">
        <v>8.66</v>
      </c>
      <c r="K12" s="100">
        <v>0.189</v>
      </c>
      <c r="L12" s="124"/>
      <c r="M12" s="100"/>
      <c r="N12" s="125" t="str">
        <f t="shared" si="0"/>
        <v>I A</v>
      </c>
      <c r="O12" s="96" t="s">
        <v>141</v>
      </c>
      <c r="P12" s="126"/>
    </row>
    <row r="13" spans="1:16" s="103" customFormat="1" ht="16.5" customHeight="1">
      <c r="A13" s="112">
        <v>5</v>
      </c>
      <c r="B13" s="92">
        <v>87</v>
      </c>
      <c r="C13" s="93" t="s">
        <v>148</v>
      </c>
      <c r="D13" s="94" t="s">
        <v>149</v>
      </c>
      <c r="E13" s="95" t="s">
        <v>150</v>
      </c>
      <c r="F13" s="96" t="s">
        <v>30</v>
      </c>
      <c r="G13" s="96"/>
      <c r="H13" s="97" t="s">
        <v>31</v>
      </c>
      <c r="I13" s="98">
        <f>IF(ISBLANK(J13),"",TRUNC(18.014*((J13)-15.7)^2))</f>
        <v>825</v>
      </c>
      <c r="J13" s="124">
        <v>8.93</v>
      </c>
      <c r="K13" s="100">
        <v>0.198</v>
      </c>
      <c r="L13" s="124"/>
      <c r="M13" s="100"/>
      <c r="N13" s="125" t="str">
        <f t="shared" si="0"/>
        <v>I A</v>
      </c>
      <c r="O13" s="96" t="s">
        <v>151</v>
      </c>
      <c r="P13" s="126"/>
    </row>
    <row r="14" spans="1:16" s="103" customFormat="1" ht="16.5" customHeight="1">
      <c r="A14" s="112"/>
      <c r="B14" s="92">
        <v>152</v>
      </c>
      <c r="C14" s="93" t="s">
        <v>152</v>
      </c>
      <c r="D14" s="94" t="s">
        <v>153</v>
      </c>
      <c r="E14" s="95" t="s">
        <v>154</v>
      </c>
      <c r="F14" s="96" t="s">
        <v>23</v>
      </c>
      <c r="G14" s="96" t="s">
        <v>24</v>
      </c>
      <c r="H14" s="97" t="s">
        <v>49</v>
      </c>
      <c r="I14" s="98"/>
      <c r="J14" s="124" t="s">
        <v>155</v>
      </c>
      <c r="K14" s="100">
        <v>0.081</v>
      </c>
      <c r="L14" s="124"/>
      <c r="M14" s="100"/>
      <c r="N14" s="125">
        <f t="shared" si="0"/>
      </c>
      <c r="O14" s="96" t="s">
        <v>156</v>
      </c>
      <c r="P14" s="126"/>
    </row>
    <row r="15" spans="1:19" ht="4.5" customHeight="1">
      <c r="A15" s="72"/>
      <c r="B15" s="73"/>
      <c r="C15" s="21"/>
      <c r="D15" s="21"/>
      <c r="F15" s="74"/>
      <c r="G15" s="71"/>
      <c r="H15" s="71"/>
      <c r="Q15" s="24"/>
      <c r="R15" s="24"/>
      <c r="S15" s="24"/>
    </row>
    <row r="16" spans="1:19" ht="12.75" customHeight="1">
      <c r="A16" s="113"/>
      <c r="B16" s="77"/>
      <c r="C16" s="78" t="s">
        <v>11</v>
      </c>
      <c r="D16" s="79" t="s">
        <v>133</v>
      </c>
      <c r="E16" s="79"/>
      <c r="F16" s="71"/>
      <c r="G16" s="71"/>
      <c r="H16" s="71"/>
      <c r="Q16" s="24"/>
      <c r="R16" s="24"/>
      <c r="S16" s="24"/>
    </row>
    <row r="17" spans="1:19" ht="3.75" customHeight="1">
      <c r="A17" s="71"/>
      <c r="C17" s="21"/>
      <c r="D17" s="21"/>
      <c r="F17" s="71"/>
      <c r="G17" s="71"/>
      <c r="H17" s="71"/>
      <c r="Q17" s="24"/>
      <c r="R17" s="24"/>
      <c r="S17" s="24"/>
    </row>
    <row r="18" spans="1:19" s="67" customFormat="1" ht="12" customHeight="1">
      <c r="A18" s="114" t="s">
        <v>63</v>
      </c>
      <c r="B18" s="115" t="s">
        <v>2</v>
      </c>
      <c r="C18" s="116" t="s">
        <v>3</v>
      </c>
      <c r="D18" s="117" t="s">
        <v>4</v>
      </c>
      <c r="E18" s="118" t="s">
        <v>5</v>
      </c>
      <c r="F18" s="119" t="s">
        <v>6</v>
      </c>
      <c r="G18" s="120" t="s">
        <v>7</v>
      </c>
      <c r="H18" s="119" t="s">
        <v>8</v>
      </c>
      <c r="I18" s="121" t="s">
        <v>9</v>
      </c>
      <c r="J18" s="80" t="s">
        <v>64</v>
      </c>
      <c r="K18" s="122" t="s">
        <v>65</v>
      </c>
      <c r="L18" s="80" t="s">
        <v>66</v>
      </c>
      <c r="M18" s="122" t="s">
        <v>65</v>
      </c>
      <c r="N18" s="80" t="s">
        <v>60</v>
      </c>
      <c r="O18" s="123" t="s">
        <v>17</v>
      </c>
      <c r="P18" s="65"/>
      <c r="Q18" s="24"/>
      <c r="R18" s="24"/>
      <c r="S18" s="24"/>
    </row>
    <row r="19" spans="1:16" s="103" customFormat="1" ht="16.5" customHeight="1">
      <c r="A19" s="112">
        <v>1</v>
      </c>
      <c r="B19" s="92">
        <v>42</v>
      </c>
      <c r="C19" s="93" t="s">
        <v>39</v>
      </c>
      <c r="D19" s="94" t="s">
        <v>157</v>
      </c>
      <c r="E19" s="104">
        <v>33163</v>
      </c>
      <c r="F19" s="96" t="s">
        <v>116</v>
      </c>
      <c r="G19" s="96"/>
      <c r="H19" s="97" t="s">
        <v>102</v>
      </c>
      <c r="I19" s="98">
        <f aca="true" t="shared" si="1" ref="I19:I24">IF(ISBLANK(J19),"",TRUNC(18.014*((J19)-15.7)^2))</f>
        <v>949</v>
      </c>
      <c r="J19" s="124">
        <v>8.44</v>
      </c>
      <c r="K19" s="100">
        <v>0.191</v>
      </c>
      <c r="L19" s="124"/>
      <c r="M19" s="100"/>
      <c r="N19" s="125" t="str">
        <f aca="true" t="shared" si="2" ref="N19:N24">IF(ISBLANK(J19),"",IF(J19&gt;10.24,"",IF(J19&lt;=7.74,"TSM",IF(J19&lt;=8.1,"SM",IF(J19&lt;=8.54,"KSM",IF(J19&lt;=9.04,"I A",IF(J19&lt;=9.64,"II A",IF(J19&lt;=10.24,"III A"))))))))</f>
        <v>KSM</v>
      </c>
      <c r="O19" s="96" t="s">
        <v>158</v>
      </c>
      <c r="P19" s="126"/>
    </row>
    <row r="20" spans="1:16" s="103" customFormat="1" ht="16.5" customHeight="1">
      <c r="A20" s="112">
        <v>2</v>
      </c>
      <c r="B20" s="92">
        <v>151</v>
      </c>
      <c r="C20" s="93" t="s">
        <v>33</v>
      </c>
      <c r="D20" s="94" t="s">
        <v>159</v>
      </c>
      <c r="E20" s="95" t="s">
        <v>160</v>
      </c>
      <c r="F20" s="96" t="s">
        <v>23</v>
      </c>
      <c r="G20" s="96" t="s">
        <v>24</v>
      </c>
      <c r="H20" s="97" t="s">
        <v>49</v>
      </c>
      <c r="I20" s="98">
        <f t="shared" si="1"/>
        <v>920</v>
      </c>
      <c r="J20" s="124">
        <v>8.55</v>
      </c>
      <c r="K20" s="100">
        <v>0.188</v>
      </c>
      <c r="L20" s="124"/>
      <c r="M20" s="100"/>
      <c r="N20" s="125" t="str">
        <f t="shared" si="2"/>
        <v>I A</v>
      </c>
      <c r="O20" s="96" t="s">
        <v>161</v>
      </c>
      <c r="P20" s="126"/>
    </row>
    <row r="21" spans="1:16" s="103" customFormat="1" ht="16.5" customHeight="1">
      <c r="A21" s="112">
        <v>3</v>
      </c>
      <c r="B21" s="92">
        <v>36</v>
      </c>
      <c r="C21" s="93" t="s">
        <v>162</v>
      </c>
      <c r="D21" s="94" t="s">
        <v>163</v>
      </c>
      <c r="E21" s="104">
        <v>34787</v>
      </c>
      <c r="F21" s="96" t="s">
        <v>30</v>
      </c>
      <c r="G21" s="96" t="s">
        <v>36</v>
      </c>
      <c r="H21" s="97" t="s">
        <v>120</v>
      </c>
      <c r="I21" s="98">
        <f t="shared" si="1"/>
        <v>870</v>
      </c>
      <c r="J21" s="124">
        <v>8.75</v>
      </c>
      <c r="K21" s="100">
        <v>0.18</v>
      </c>
      <c r="L21" s="124"/>
      <c r="M21" s="100"/>
      <c r="N21" s="125" t="str">
        <f t="shared" si="2"/>
        <v>I A</v>
      </c>
      <c r="O21" s="96" t="s">
        <v>121</v>
      </c>
      <c r="P21" s="126"/>
    </row>
    <row r="22" spans="1:16" s="103" customFormat="1" ht="16.5" customHeight="1">
      <c r="A22" s="112">
        <v>4</v>
      </c>
      <c r="B22" s="92">
        <v>106</v>
      </c>
      <c r="C22" s="93" t="s">
        <v>164</v>
      </c>
      <c r="D22" s="94" t="s">
        <v>165</v>
      </c>
      <c r="E22" s="95" t="s">
        <v>166</v>
      </c>
      <c r="F22" s="96" t="s">
        <v>78</v>
      </c>
      <c r="G22" s="96" t="s">
        <v>79</v>
      </c>
      <c r="H22" s="97" t="s">
        <v>90</v>
      </c>
      <c r="I22" s="98">
        <f t="shared" si="1"/>
        <v>754</v>
      </c>
      <c r="J22" s="124">
        <v>9.23</v>
      </c>
      <c r="K22" s="100">
        <v>0.203</v>
      </c>
      <c r="L22" s="124"/>
      <c r="M22" s="100"/>
      <c r="N22" s="125" t="str">
        <f t="shared" si="2"/>
        <v>II A</v>
      </c>
      <c r="O22" s="96" t="s">
        <v>141</v>
      </c>
      <c r="P22" s="126"/>
    </row>
    <row r="23" spans="1:16" s="103" customFormat="1" ht="16.5" customHeight="1">
      <c r="A23" s="112">
        <v>5</v>
      </c>
      <c r="B23" s="92">
        <v>93</v>
      </c>
      <c r="C23" s="93" t="s">
        <v>39</v>
      </c>
      <c r="D23" s="94" t="s">
        <v>167</v>
      </c>
      <c r="E23" s="104" t="s">
        <v>168</v>
      </c>
      <c r="F23" s="96" t="s">
        <v>169</v>
      </c>
      <c r="G23" s="96" t="s">
        <v>170</v>
      </c>
      <c r="H23" s="97" t="s">
        <v>80</v>
      </c>
      <c r="I23" s="98">
        <f t="shared" si="1"/>
        <v>663</v>
      </c>
      <c r="J23" s="124">
        <v>9.63</v>
      </c>
      <c r="K23" s="100" t="s">
        <v>103</v>
      </c>
      <c r="L23" s="124"/>
      <c r="M23" s="100"/>
      <c r="N23" s="125" t="str">
        <f t="shared" si="2"/>
        <v>II A</v>
      </c>
      <c r="O23" s="96" t="s">
        <v>171</v>
      </c>
      <c r="P23" s="126"/>
    </row>
    <row r="24" spans="1:16" s="103" customFormat="1" ht="16.5" customHeight="1">
      <c r="A24" s="112">
        <v>6</v>
      </c>
      <c r="B24" s="92">
        <v>94</v>
      </c>
      <c r="C24" s="93" t="s">
        <v>172</v>
      </c>
      <c r="D24" s="94" t="s">
        <v>173</v>
      </c>
      <c r="E24" s="104" t="s">
        <v>174</v>
      </c>
      <c r="F24" s="96" t="s">
        <v>175</v>
      </c>
      <c r="G24" s="96" t="s">
        <v>176</v>
      </c>
      <c r="H24" s="97" t="s">
        <v>80</v>
      </c>
      <c r="I24" s="98">
        <f t="shared" si="1"/>
        <v>639</v>
      </c>
      <c r="J24" s="124">
        <v>9.74</v>
      </c>
      <c r="K24" s="100">
        <v>0.215</v>
      </c>
      <c r="L24" s="124"/>
      <c r="M24" s="100"/>
      <c r="N24" s="125" t="str">
        <f t="shared" si="2"/>
        <v>III A</v>
      </c>
      <c r="O24" s="96" t="s">
        <v>177</v>
      </c>
      <c r="P24" s="126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S22"/>
  <sheetViews>
    <sheetView zoomScalePageLayoutView="0" workbookViewId="0" topLeftCell="A1">
      <selection activeCell="F25" sqref="F25"/>
    </sheetView>
  </sheetViews>
  <sheetFormatPr defaultColWidth="12.140625" defaultRowHeight="12.75"/>
  <cols>
    <col min="1" max="1" width="4.7109375" style="70" customWidth="1"/>
    <col min="2" max="2" width="4.421875" style="21" hidden="1" customWidth="1"/>
    <col min="3" max="3" width="10.28125" style="110" customWidth="1"/>
    <col min="4" max="4" width="14.8515625" style="110" customWidth="1"/>
    <col min="5" max="5" width="9.00390625" style="21" customWidth="1"/>
    <col min="6" max="6" width="15.140625" style="70" customWidth="1"/>
    <col min="7" max="7" width="10.8515625" style="70" customWidth="1"/>
    <col min="8" max="8" width="12.00390625" style="70" customWidth="1"/>
    <col min="9" max="9" width="6.421875" style="20" customWidth="1"/>
    <col min="10" max="10" width="7.8515625" style="21" bestFit="1" customWidth="1"/>
    <col min="11" max="11" width="4.8515625" style="21" bestFit="1" customWidth="1"/>
    <col min="12" max="12" width="7.421875" style="21" customWidth="1"/>
    <col min="13" max="13" width="4.8515625" style="21" customWidth="1"/>
    <col min="14" max="14" width="5.421875" style="21" customWidth="1"/>
    <col min="15" max="15" width="23.421875" style="22" customWidth="1"/>
    <col min="16" max="16" width="7.57421875" style="65" customWidth="1"/>
    <col min="17" max="17" width="31.57421875" style="111" customWidth="1"/>
    <col min="18" max="18" width="17.00390625" style="111" customWidth="1"/>
    <col min="19" max="19" width="23.57421875" style="66" customWidth="1"/>
    <col min="20" max="20" width="15.57421875" style="66" customWidth="1"/>
    <col min="21" max="21" width="13.00390625" style="66" customWidth="1"/>
    <col min="22" max="22" width="50.28125" style="67" customWidth="1"/>
    <col min="23" max="16384" width="12.140625" style="66" customWidth="1"/>
  </cols>
  <sheetData>
    <row r="1" spans="1:19" ht="18" customHeight="1">
      <c r="A1" s="59" t="s">
        <v>19</v>
      </c>
      <c r="B1" s="60"/>
      <c r="C1" s="61"/>
      <c r="D1" s="61"/>
      <c r="E1" s="61"/>
      <c r="F1" s="62"/>
      <c r="G1" s="62"/>
      <c r="H1" s="62"/>
      <c r="I1" s="63"/>
      <c r="J1" s="61"/>
      <c r="K1" s="61"/>
      <c r="L1" s="61"/>
      <c r="M1" s="61"/>
      <c r="N1" s="61"/>
      <c r="O1" s="64"/>
      <c r="Q1" s="24"/>
      <c r="R1" s="24"/>
      <c r="S1" s="24"/>
    </row>
    <row r="2" spans="1:19" ht="16.5" customHeight="1">
      <c r="A2" s="68" t="s">
        <v>18</v>
      </c>
      <c r="B2" s="69"/>
      <c r="C2" s="61"/>
      <c r="D2" s="61"/>
      <c r="E2" s="61"/>
      <c r="F2" s="62"/>
      <c r="G2" s="62"/>
      <c r="H2" s="62"/>
      <c r="I2" s="63"/>
      <c r="J2" s="61"/>
      <c r="K2" s="61"/>
      <c r="L2" s="61"/>
      <c r="M2" s="61"/>
      <c r="N2" s="61"/>
      <c r="O2" s="64"/>
      <c r="Q2" s="24"/>
      <c r="R2" s="24"/>
      <c r="S2" s="24"/>
    </row>
    <row r="3" spans="3:19" ht="2.25" customHeight="1">
      <c r="C3" s="21"/>
      <c r="D3" s="21"/>
      <c r="F3" s="71"/>
      <c r="G3" s="71"/>
      <c r="H3" s="71"/>
      <c r="Q3" s="24"/>
      <c r="R3" s="24"/>
      <c r="S3" s="24"/>
    </row>
    <row r="4" spans="1:19" ht="15.75" customHeight="1">
      <c r="A4" s="72" t="s">
        <v>132</v>
      </c>
      <c r="B4" s="73"/>
      <c r="C4" s="21"/>
      <c r="D4" s="21"/>
      <c r="F4" s="74"/>
      <c r="G4" s="71"/>
      <c r="H4" s="71"/>
      <c r="Q4" s="24"/>
      <c r="R4" s="24"/>
      <c r="S4" s="24"/>
    </row>
    <row r="5" spans="1:19" ht="4.5" customHeight="1">
      <c r="A5" s="72"/>
      <c r="B5" s="73"/>
      <c r="C5" s="21"/>
      <c r="D5" s="21"/>
      <c r="F5" s="74"/>
      <c r="G5" s="71"/>
      <c r="H5" s="71"/>
      <c r="Q5" s="24"/>
      <c r="R5" s="24"/>
      <c r="S5" s="24"/>
    </row>
    <row r="6" spans="1:19" ht="12.75" customHeight="1">
      <c r="A6" s="113"/>
      <c r="B6" s="77"/>
      <c r="C6" s="78"/>
      <c r="D6" s="79" t="s">
        <v>66</v>
      </c>
      <c r="E6" s="79"/>
      <c r="F6" s="71"/>
      <c r="G6" s="71"/>
      <c r="H6" s="71"/>
      <c r="Q6" s="24"/>
      <c r="R6" s="24"/>
      <c r="S6" s="24"/>
    </row>
    <row r="7" spans="1:19" ht="3.75" customHeight="1">
      <c r="A7" s="71"/>
      <c r="C7" s="21"/>
      <c r="D7" s="21"/>
      <c r="F7" s="71"/>
      <c r="G7" s="71"/>
      <c r="H7" s="71"/>
      <c r="Q7" s="24"/>
      <c r="R7" s="24"/>
      <c r="S7" s="24"/>
    </row>
    <row r="8" spans="1:19" s="67" customFormat="1" ht="12" customHeight="1">
      <c r="A8" s="114" t="s">
        <v>63</v>
      </c>
      <c r="B8" s="115" t="s">
        <v>2</v>
      </c>
      <c r="C8" s="116" t="s">
        <v>3</v>
      </c>
      <c r="D8" s="117" t="s">
        <v>4</v>
      </c>
      <c r="E8" s="118" t="s">
        <v>5</v>
      </c>
      <c r="F8" s="119" t="s">
        <v>6</v>
      </c>
      <c r="G8" s="120" t="s">
        <v>7</v>
      </c>
      <c r="H8" s="119" t="s">
        <v>8</v>
      </c>
      <c r="I8" s="121" t="s">
        <v>9</v>
      </c>
      <c r="J8" s="80" t="s">
        <v>64</v>
      </c>
      <c r="K8" s="122" t="s">
        <v>65</v>
      </c>
      <c r="L8" s="80" t="s">
        <v>66</v>
      </c>
      <c r="M8" s="122" t="s">
        <v>65</v>
      </c>
      <c r="N8" s="80" t="s">
        <v>60</v>
      </c>
      <c r="O8" s="123" t="s">
        <v>17</v>
      </c>
      <c r="P8" s="65"/>
      <c r="Q8" s="24"/>
      <c r="R8" s="24"/>
      <c r="S8" s="24"/>
    </row>
    <row r="9" spans="1:16" s="103" customFormat="1" ht="16.5" customHeight="1">
      <c r="A9" s="112">
        <v>1</v>
      </c>
      <c r="B9" s="92">
        <v>42</v>
      </c>
      <c r="C9" s="93" t="s">
        <v>39</v>
      </c>
      <c r="D9" s="94" t="s">
        <v>157</v>
      </c>
      <c r="E9" s="104">
        <v>33163</v>
      </c>
      <c r="F9" s="96" t="s">
        <v>116</v>
      </c>
      <c r="G9" s="96"/>
      <c r="H9" s="97" t="s">
        <v>102</v>
      </c>
      <c r="I9" s="98">
        <f>IF(ISBLANK(L9),"",TRUNC(18.014*((L9)-15.7)^2))</f>
        <v>973</v>
      </c>
      <c r="J9" s="127">
        <v>8.44</v>
      </c>
      <c r="K9" s="100">
        <v>0.191</v>
      </c>
      <c r="L9" s="124">
        <v>8.35</v>
      </c>
      <c r="M9" s="100">
        <v>0.185</v>
      </c>
      <c r="N9" s="125" t="str">
        <f>IF(ISBLANK(L9),"",IF(L9&gt;10.24,"",IF(L9&lt;=7.74,"TSM",IF(L9&lt;=8.1,"SM",IF(L9&lt;=8.54,"KSM",IF(L9&lt;=9.04,"I A",IF(L9&lt;=9.64,"II A",IF(L9&lt;=10.24,"III A"))))))))</f>
        <v>KSM</v>
      </c>
      <c r="O9" s="96" t="s">
        <v>158</v>
      </c>
      <c r="P9" s="126"/>
    </row>
    <row r="10" spans="1:16" s="103" customFormat="1" ht="16.5" customHeight="1">
      <c r="A10" s="112">
        <v>2</v>
      </c>
      <c r="B10" s="92">
        <v>88</v>
      </c>
      <c r="C10" s="93" t="s">
        <v>134</v>
      </c>
      <c r="D10" s="94" t="s">
        <v>135</v>
      </c>
      <c r="E10" s="95" t="s">
        <v>136</v>
      </c>
      <c r="F10" s="96" t="s">
        <v>30</v>
      </c>
      <c r="G10" s="96"/>
      <c r="H10" s="97" t="s">
        <v>31</v>
      </c>
      <c r="I10" s="98">
        <f>IF(ISBLANK(L10),"",TRUNC(18.014*((L10)-15.7)^2))</f>
        <v>954</v>
      </c>
      <c r="J10" s="127">
        <v>8.48</v>
      </c>
      <c r="K10" s="100">
        <v>0.192</v>
      </c>
      <c r="L10" s="124">
        <v>8.42</v>
      </c>
      <c r="M10" s="100">
        <v>0.171</v>
      </c>
      <c r="N10" s="125" t="str">
        <f>IF(ISBLANK(L10),"",IF(L10&gt;10.24,"",IF(L10&lt;=7.74,"TSM",IF(L10&lt;=8.1,"SM",IF(L10&lt;=8.54,"KSM",IF(L10&lt;=9.04,"I A",IF(L10&lt;=9.64,"II A",IF(L10&lt;=10.24,"III A"))))))))</f>
        <v>KSM</v>
      </c>
      <c r="O10" s="96" t="s">
        <v>137</v>
      </c>
      <c r="P10" s="126"/>
    </row>
    <row r="11" spans="1:16" s="103" customFormat="1" ht="16.5" customHeight="1">
      <c r="A11" s="112">
        <v>3</v>
      </c>
      <c r="B11" s="92">
        <v>151</v>
      </c>
      <c r="C11" s="93" t="s">
        <v>33</v>
      </c>
      <c r="D11" s="94" t="s">
        <v>159</v>
      </c>
      <c r="E11" s="95" t="s">
        <v>160</v>
      </c>
      <c r="F11" s="96" t="s">
        <v>23</v>
      </c>
      <c r="G11" s="96" t="s">
        <v>24</v>
      </c>
      <c r="H11" s="97" t="s">
        <v>49</v>
      </c>
      <c r="I11" s="98">
        <f>IF(ISBLANK(L11),"",TRUNC(18.014*((L11)-15.7)^2))</f>
        <v>926</v>
      </c>
      <c r="J11" s="127">
        <v>8.55</v>
      </c>
      <c r="K11" s="100">
        <v>0.188</v>
      </c>
      <c r="L11" s="124">
        <v>8.53</v>
      </c>
      <c r="M11" s="100">
        <v>0.157</v>
      </c>
      <c r="N11" s="125" t="str">
        <f>IF(ISBLANK(L11),"",IF(L11&gt;10.24,"",IF(L11&lt;=7.74,"TSM",IF(L11&lt;=8.1,"SM",IF(L11&lt;=8.54,"KSM",IF(L11&lt;=9.04,"I A",IF(L11&lt;=9.64,"II A",IF(L11&lt;=10.24,"III A"))))))))</f>
        <v>KSM</v>
      </c>
      <c r="O11" s="96" t="s">
        <v>161</v>
      </c>
      <c r="P11" s="126"/>
    </row>
    <row r="12" spans="1:16" s="103" customFormat="1" ht="16.5" customHeight="1">
      <c r="A12" s="112">
        <v>4</v>
      </c>
      <c r="B12" s="92">
        <v>101</v>
      </c>
      <c r="C12" s="93" t="s">
        <v>145</v>
      </c>
      <c r="D12" s="94" t="s">
        <v>146</v>
      </c>
      <c r="E12" s="95" t="s">
        <v>147</v>
      </c>
      <c r="F12" s="96" t="s">
        <v>78</v>
      </c>
      <c r="G12" s="96" t="s">
        <v>79</v>
      </c>
      <c r="H12" s="97" t="s">
        <v>90</v>
      </c>
      <c r="I12" s="98">
        <f>IF(ISBLANK(L12),"",TRUNC(18.014*((L12)-15.7)^2))</f>
        <v>920</v>
      </c>
      <c r="J12" s="127">
        <v>8.66</v>
      </c>
      <c r="K12" s="100">
        <v>0.189</v>
      </c>
      <c r="L12" s="124">
        <v>8.55</v>
      </c>
      <c r="M12" s="100">
        <v>0.158</v>
      </c>
      <c r="N12" s="125" t="str">
        <f>IF(ISBLANK(L12),"",IF(L12&gt;10.24,"",IF(L12&lt;=7.74,"TSM",IF(L12&lt;=8.1,"SM",IF(L12&lt;=8.54,"KSM",IF(L12&lt;=9.04,"I A",IF(L12&lt;=9.64,"II A",IF(L12&lt;=10.24,"III A"))))))))</f>
        <v>I A</v>
      </c>
      <c r="O12" s="96" t="s">
        <v>141</v>
      </c>
      <c r="P12" s="126"/>
    </row>
    <row r="13" spans="1:16" s="103" customFormat="1" ht="16.5" customHeight="1">
      <c r="A13" s="112">
        <v>5</v>
      </c>
      <c r="B13" s="92">
        <v>102</v>
      </c>
      <c r="C13" s="93" t="s">
        <v>138</v>
      </c>
      <c r="D13" s="94" t="s">
        <v>139</v>
      </c>
      <c r="E13" s="95" t="s">
        <v>140</v>
      </c>
      <c r="F13" s="96" t="s">
        <v>78</v>
      </c>
      <c r="G13" s="96" t="s">
        <v>79</v>
      </c>
      <c r="H13" s="97" t="s">
        <v>90</v>
      </c>
      <c r="I13" s="98">
        <f>IF(ISBLANK(J13),"",TRUNC(18.014*((J13)-15.7)^2))</f>
        <v>928</v>
      </c>
      <c r="J13" s="124">
        <v>8.52</v>
      </c>
      <c r="K13" s="100">
        <v>0.146</v>
      </c>
      <c r="L13" s="127">
        <v>8.55</v>
      </c>
      <c r="M13" s="100">
        <v>0.155</v>
      </c>
      <c r="N13" s="125" t="str">
        <f>IF(ISBLANK(J13),"",IF(J13&gt;10.24,"",IF(J13&lt;=7.74,"TSM",IF(J13&lt;=8.1,"SM",IF(J13&lt;=8.54,"KSM",IF(J13&lt;=9.04,"I A",IF(J13&lt;=9.64,"II A",IF(J13&lt;=10.24,"III A"))))))))</f>
        <v>KSM</v>
      </c>
      <c r="O13" s="96" t="s">
        <v>141</v>
      </c>
      <c r="P13" s="126"/>
    </row>
    <row r="14" spans="1:16" s="103" customFormat="1" ht="16.5" customHeight="1">
      <c r="A14" s="112">
        <v>6</v>
      </c>
      <c r="B14" s="92">
        <v>103</v>
      </c>
      <c r="C14" s="93" t="s">
        <v>142</v>
      </c>
      <c r="D14" s="94" t="s">
        <v>143</v>
      </c>
      <c r="E14" s="95" t="s">
        <v>144</v>
      </c>
      <c r="F14" s="96" t="s">
        <v>78</v>
      </c>
      <c r="G14" s="96" t="s">
        <v>79</v>
      </c>
      <c r="H14" s="97" t="s">
        <v>80</v>
      </c>
      <c r="I14" s="98">
        <f>IF(ISBLANK(L14),"",TRUNC(18.014*((L14)-15.7)^2))</f>
        <v>915</v>
      </c>
      <c r="J14" s="127">
        <v>8.65</v>
      </c>
      <c r="K14" s="100">
        <v>0.152</v>
      </c>
      <c r="L14" s="124">
        <v>8.57</v>
      </c>
      <c r="M14" s="100">
        <v>0.16</v>
      </c>
      <c r="N14" s="125" t="str">
        <f>IF(ISBLANK(L14),"",IF(L14&gt;10.24,"",IF(L14&lt;=7.74,"TSM",IF(L14&lt;=8.1,"SM",IF(L14&lt;=8.54,"KSM",IF(L14&lt;=9.04,"I A",IF(L14&lt;=9.64,"II A",IF(L14&lt;=10.24,"III A"))))))))</f>
        <v>I A</v>
      </c>
      <c r="O14" s="96" t="s">
        <v>81</v>
      </c>
      <c r="P14" s="126"/>
    </row>
    <row r="15" spans="1:19" ht="11.25" customHeight="1">
      <c r="A15" s="71"/>
      <c r="C15" s="21"/>
      <c r="D15" s="21"/>
      <c r="F15" s="71"/>
      <c r="G15" s="71"/>
      <c r="H15" s="71"/>
      <c r="Q15" s="24"/>
      <c r="R15" s="24"/>
      <c r="S15" s="24"/>
    </row>
    <row r="16" spans="1:19" s="67" customFormat="1" ht="12" customHeight="1">
      <c r="A16" s="114" t="s">
        <v>63</v>
      </c>
      <c r="B16" s="115" t="s">
        <v>2</v>
      </c>
      <c r="C16" s="116" t="s">
        <v>3</v>
      </c>
      <c r="D16" s="117" t="s">
        <v>4</v>
      </c>
      <c r="E16" s="118" t="s">
        <v>5</v>
      </c>
      <c r="F16" s="119" t="s">
        <v>6</v>
      </c>
      <c r="G16" s="120" t="s">
        <v>7</v>
      </c>
      <c r="H16" s="119" t="s">
        <v>8</v>
      </c>
      <c r="I16" s="121" t="s">
        <v>9</v>
      </c>
      <c r="J16" s="80" t="s">
        <v>64</v>
      </c>
      <c r="K16" s="122" t="s">
        <v>65</v>
      </c>
      <c r="L16" s="80"/>
      <c r="M16" s="122" t="s">
        <v>65</v>
      </c>
      <c r="N16" s="80" t="s">
        <v>60</v>
      </c>
      <c r="O16" s="123" t="s">
        <v>17</v>
      </c>
      <c r="P16" s="65"/>
      <c r="Q16" s="24"/>
      <c r="R16" s="24"/>
      <c r="S16" s="24"/>
    </row>
    <row r="17" spans="1:16" s="103" customFormat="1" ht="16.5" customHeight="1">
      <c r="A17" s="112">
        <v>7</v>
      </c>
      <c r="B17" s="92">
        <v>36</v>
      </c>
      <c r="C17" s="93" t="s">
        <v>162</v>
      </c>
      <c r="D17" s="94" t="s">
        <v>163</v>
      </c>
      <c r="E17" s="104">
        <v>34787</v>
      </c>
      <c r="F17" s="96" t="s">
        <v>30</v>
      </c>
      <c r="G17" s="96" t="s">
        <v>36</v>
      </c>
      <c r="H17" s="97" t="s">
        <v>120</v>
      </c>
      <c r="I17" s="98">
        <f>IF(ISBLANK(J17),"",TRUNC(18.014*((J17)-15.7)^2))</f>
        <v>870</v>
      </c>
      <c r="J17" s="124">
        <v>8.75</v>
      </c>
      <c r="K17" s="100">
        <v>0.18</v>
      </c>
      <c r="L17" s="124"/>
      <c r="M17" s="100"/>
      <c r="N17" s="125" t="str">
        <f aca="true" t="shared" si="0" ref="N17:N22">IF(ISBLANK(J17),"",IF(J17&gt;10.24,"",IF(J17&lt;=7.74,"TSM",IF(J17&lt;=8.1,"SM",IF(J17&lt;=8.54,"KSM",IF(J17&lt;=9.04,"I A",IF(J17&lt;=9.64,"II A",IF(J17&lt;=10.24,"III A"))))))))</f>
        <v>I A</v>
      </c>
      <c r="O17" s="96" t="s">
        <v>121</v>
      </c>
      <c r="P17" s="126"/>
    </row>
    <row r="18" spans="1:16" s="103" customFormat="1" ht="16.5" customHeight="1">
      <c r="A18" s="112">
        <v>8</v>
      </c>
      <c r="B18" s="92">
        <v>87</v>
      </c>
      <c r="C18" s="93" t="s">
        <v>148</v>
      </c>
      <c r="D18" s="94" t="s">
        <v>149</v>
      </c>
      <c r="E18" s="95" t="s">
        <v>150</v>
      </c>
      <c r="F18" s="96" t="s">
        <v>30</v>
      </c>
      <c r="G18" s="96"/>
      <c r="H18" s="97" t="s">
        <v>31</v>
      </c>
      <c r="I18" s="98">
        <f>IF(ISBLANK(J18),"",TRUNC(18.014*((J18)-15.7)^2))</f>
        <v>825</v>
      </c>
      <c r="J18" s="124">
        <v>8.93</v>
      </c>
      <c r="K18" s="100">
        <v>0.198</v>
      </c>
      <c r="L18" s="124"/>
      <c r="M18" s="100"/>
      <c r="N18" s="125" t="str">
        <f t="shared" si="0"/>
        <v>I A</v>
      </c>
      <c r="O18" s="96" t="s">
        <v>151</v>
      </c>
      <c r="P18" s="126"/>
    </row>
    <row r="19" spans="1:16" s="103" customFormat="1" ht="16.5" customHeight="1">
      <c r="A19" s="112">
        <v>9</v>
      </c>
      <c r="B19" s="92">
        <v>106</v>
      </c>
      <c r="C19" s="93" t="s">
        <v>164</v>
      </c>
      <c r="D19" s="94" t="s">
        <v>165</v>
      </c>
      <c r="E19" s="95" t="s">
        <v>166</v>
      </c>
      <c r="F19" s="96" t="s">
        <v>78</v>
      </c>
      <c r="G19" s="96" t="s">
        <v>79</v>
      </c>
      <c r="H19" s="97" t="s">
        <v>90</v>
      </c>
      <c r="I19" s="98">
        <f>IF(ISBLANK(J19),"",TRUNC(18.014*((J19)-15.7)^2))</f>
        <v>754</v>
      </c>
      <c r="J19" s="124">
        <v>9.23</v>
      </c>
      <c r="K19" s="100">
        <v>0.203</v>
      </c>
      <c r="L19" s="124"/>
      <c r="M19" s="100"/>
      <c r="N19" s="125" t="str">
        <f t="shared" si="0"/>
        <v>II A</v>
      </c>
      <c r="O19" s="96" t="s">
        <v>141</v>
      </c>
      <c r="P19" s="126"/>
    </row>
    <row r="20" spans="1:16" s="103" customFormat="1" ht="16.5" customHeight="1">
      <c r="A20" s="112">
        <v>10</v>
      </c>
      <c r="B20" s="92">
        <v>93</v>
      </c>
      <c r="C20" s="93" t="s">
        <v>39</v>
      </c>
      <c r="D20" s="94" t="s">
        <v>167</v>
      </c>
      <c r="E20" s="104" t="s">
        <v>168</v>
      </c>
      <c r="F20" s="96" t="s">
        <v>169</v>
      </c>
      <c r="G20" s="96" t="s">
        <v>170</v>
      </c>
      <c r="H20" s="97" t="s">
        <v>80</v>
      </c>
      <c r="I20" s="98">
        <f>IF(ISBLANK(J20),"",TRUNC(18.014*((J20)-15.7)^2))</f>
        <v>663</v>
      </c>
      <c r="J20" s="124">
        <v>9.63</v>
      </c>
      <c r="K20" s="100" t="s">
        <v>103</v>
      </c>
      <c r="L20" s="124"/>
      <c r="M20" s="100"/>
      <c r="N20" s="125" t="str">
        <f t="shared" si="0"/>
        <v>II A</v>
      </c>
      <c r="O20" s="96" t="s">
        <v>171</v>
      </c>
      <c r="P20" s="126"/>
    </row>
    <row r="21" spans="1:16" s="103" customFormat="1" ht="16.5" customHeight="1">
      <c r="A21" s="112">
        <v>11</v>
      </c>
      <c r="B21" s="92">
        <v>94</v>
      </c>
      <c r="C21" s="93" t="s">
        <v>172</v>
      </c>
      <c r="D21" s="94" t="s">
        <v>173</v>
      </c>
      <c r="E21" s="104" t="s">
        <v>174</v>
      </c>
      <c r="F21" s="96" t="s">
        <v>175</v>
      </c>
      <c r="G21" s="96" t="s">
        <v>176</v>
      </c>
      <c r="H21" s="97" t="s">
        <v>80</v>
      </c>
      <c r="I21" s="98">
        <f>IF(ISBLANK(J21),"",TRUNC(18.014*((J21)-15.7)^2))</f>
        <v>639</v>
      </c>
      <c r="J21" s="124">
        <v>9.74</v>
      </c>
      <c r="K21" s="100">
        <v>0.215</v>
      </c>
      <c r="L21" s="124"/>
      <c r="M21" s="100"/>
      <c r="N21" s="125" t="str">
        <f t="shared" si="0"/>
        <v>III A</v>
      </c>
      <c r="O21" s="96" t="s">
        <v>177</v>
      </c>
      <c r="P21" s="126"/>
    </row>
    <row r="22" spans="1:16" s="103" customFormat="1" ht="16.5" customHeight="1">
      <c r="A22" s="112"/>
      <c r="B22" s="92">
        <v>152</v>
      </c>
      <c r="C22" s="93" t="s">
        <v>152</v>
      </c>
      <c r="D22" s="94" t="s">
        <v>153</v>
      </c>
      <c r="E22" s="95" t="s">
        <v>154</v>
      </c>
      <c r="F22" s="96" t="s">
        <v>23</v>
      </c>
      <c r="G22" s="96" t="s">
        <v>24</v>
      </c>
      <c r="H22" s="97" t="s">
        <v>49</v>
      </c>
      <c r="I22" s="98"/>
      <c r="J22" s="124" t="s">
        <v>155</v>
      </c>
      <c r="K22" s="100">
        <v>0.081</v>
      </c>
      <c r="L22" s="124"/>
      <c r="M22" s="100"/>
      <c r="N22" s="125">
        <f t="shared" si="0"/>
      </c>
      <c r="O22" s="96" t="s">
        <v>156</v>
      </c>
      <c r="P22" s="126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</dc:creator>
  <cp:keywords/>
  <dc:description/>
  <cp:lastModifiedBy> </cp:lastModifiedBy>
  <cp:lastPrinted>2013-01-29T12:25:56Z</cp:lastPrinted>
  <dcterms:created xsi:type="dcterms:W3CDTF">2012-01-28T08:11:16Z</dcterms:created>
  <dcterms:modified xsi:type="dcterms:W3CDTF">2013-01-30T10:17:50Z</dcterms:modified>
  <cp:category/>
  <cp:version/>
  <cp:contentType/>
  <cp:contentStatus/>
</cp:coreProperties>
</file>