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5180" windowHeight="8565" tabRatio="944" activeTab="1"/>
  </bookViews>
  <sheets>
    <sheet name="Jaunutės" sheetId="1" r:id="rId1"/>
    <sheet name="Mergaitės" sheetId="2" r:id="rId2"/>
    <sheet name="Jaunučiai" sheetId="3" r:id="rId3"/>
    <sheet name="Berniukai" sheetId="4" r:id="rId4"/>
  </sheets>
  <definedNames/>
  <calcPr fullCalcOnLoad="1"/>
</workbook>
</file>

<file path=xl/sharedStrings.xml><?xml version="1.0" encoding="utf-8"?>
<sst xmlns="http://schemas.openxmlformats.org/spreadsheetml/2006/main" count="158" uniqueCount="99">
  <si>
    <t>Vieta</t>
  </si>
  <si>
    <t>Vardas</t>
  </si>
  <si>
    <t>Pavardė</t>
  </si>
  <si>
    <t>G.data</t>
  </si>
  <si>
    <t>60 m b.b.</t>
  </si>
  <si>
    <t>Aukštis</t>
  </si>
  <si>
    <t>Rutulys</t>
  </si>
  <si>
    <t>Tolis</t>
  </si>
  <si>
    <t>800 m</t>
  </si>
  <si>
    <t>Viso t.</t>
  </si>
  <si>
    <t>Treneris</t>
  </si>
  <si>
    <t>Kartis</t>
  </si>
  <si>
    <t>1000 m</t>
  </si>
  <si>
    <t>3 kg.</t>
  </si>
  <si>
    <t>Kauno jaunučių lengvosios atletikos daugiakovių pirmenybės</t>
  </si>
  <si>
    <t>0,76-8,00</t>
  </si>
  <si>
    <t>600 m</t>
  </si>
  <si>
    <t>4 kg.</t>
  </si>
  <si>
    <t>0,84-8,50</t>
  </si>
  <si>
    <t>11,75-0,76-7,50</t>
  </si>
  <si>
    <t>D.Jankauskaitė,N.Sabaliauskienė</t>
  </si>
  <si>
    <t>I.Jakubaitytė</t>
  </si>
  <si>
    <t>Arnas</t>
  </si>
  <si>
    <t>Martynas</t>
  </si>
  <si>
    <t>Berulis</t>
  </si>
  <si>
    <t>2000-02-03</t>
  </si>
  <si>
    <t>Miglė</t>
  </si>
  <si>
    <t>R.Vasiliauskas</t>
  </si>
  <si>
    <t>O.Pavilinienė,N.Gedgaudienė</t>
  </si>
  <si>
    <t>Eivina</t>
  </si>
  <si>
    <t>Kirvelaitytė</t>
  </si>
  <si>
    <t>L.Rolskis</t>
  </si>
  <si>
    <t>Kauno vaikų lengvosios atletikos daugiakovių pirmenybės</t>
  </si>
  <si>
    <t>Berniukai</t>
  </si>
  <si>
    <t>Mergaitės</t>
  </si>
  <si>
    <t>Kamilė</t>
  </si>
  <si>
    <t>Žygintas</t>
  </si>
  <si>
    <t>Narkus</t>
  </si>
  <si>
    <t>V.L.Maleckiai</t>
  </si>
  <si>
    <t>Petkevičius</t>
  </si>
  <si>
    <t>Lasevičius</t>
  </si>
  <si>
    <t>Beatričė</t>
  </si>
  <si>
    <t>Černiūtė</t>
  </si>
  <si>
    <t>Damijonaitytė</t>
  </si>
  <si>
    <t>Sanajevaitė</t>
  </si>
  <si>
    <t>Meda</t>
  </si>
  <si>
    <t>Majauskaitė</t>
  </si>
  <si>
    <t>Varžybų vyriausia teisėja</t>
  </si>
  <si>
    <t>Daiva Jankauskaitė</t>
  </si>
  <si>
    <t>2013 02 22</t>
  </si>
  <si>
    <t>Jaunutės(1998-99)</t>
  </si>
  <si>
    <t>Jaunučiai(1998-99)</t>
  </si>
  <si>
    <t>Kaunas, LSU maniežas</t>
  </si>
  <si>
    <t>Laurynas</t>
  </si>
  <si>
    <t>Samajauskas</t>
  </si>
  <si>
    <t>A.Miliauskas,R.Vasiliauskas</t>
  </si>
  <si>
    <t>Giedrius</t>
  </si>
  <si>
    <t>Astrauskas</t>
  </si>
  <si>
    <t>Simonas</t>
  </si>
  <si>
    <t>Steponaitis</t>
  </si>
  <si>
    <t>NM</t>
  </si>
  <si>
    <t>Andrius</t>
  </si>
  <si>
    <t>Maleckas</t>
  </si>
  <si>
    <t>Gytis</t>
  </si>
  <si>
    <t>Saulius</t>
  </si>
  <si>
    <t>Ratkevičius</t>
  </si>
  <si>
    <t>Karolis</t>
  </si>
  <si>
    <t>Gagiškis</t>
  </si>
  <si>
    <t>Z.Grabauskienė,R.Ramanauskaitė</t>
  </si>
  <si>
    <t>Gabrielė</t>
  </si>
  <si>
    <t>Katkauskaitė</t>
  </si>
  <si>
    <t>O.Pavilionienė,N.Gedgaudienė</t>
  </si>
  <si>
    <t>Gertrūda</t>
  </si>
  <si>
    <t>Kaminskaitė</t>
  </si>
  <si>
    <t>Aušrinė</t>
  </si>
  <si>
    <t>Janulčikaitė</t>
  </si>
  <si>
    <t>Erika</t>
  </si>
  <si>
    <t>Valaitytė</t>
  </si>
  <si>
    <t>Emilija</t>
  </si>
  <si>
    <t>Ruzgaitė</t>
  </si>
  <si>
    <t>Bosas</t>
  </si>
  <si>
    <t>Noreika</t>
  </si>
  <si>
    <t>Eimantas</t>
  </si>
  <si>
    <t>Dalieckis</t>
  </si>
  <si>
    <t>R.An2lauskas</t>
  </si>
  <si>
    <t>Gerardas</t>
  </si>
  <si>
    <t>Budrevičius</t>
  </si>
  <si>
    <t>DNF</t>
  </si>
  <si>
    <t>b.k.</t>
  </si>
  <si>
    <t>R.Boronkova</t>
  </si>
  <si>
    <t>DNS</t>
  </si>
  <si>
    <t>Agnietė</t>
  </si>
  <si>
    <t>Gumauskaitė</t>
  </si>
  <si>
    <t>Arielė Ugnė</t>
  </si>
  <si>
    <t>Tarasevičiūtė</t>
  </si>
  <si>
    <t>R.Sadzevičienė</t>
  </si>
  <si>
    <t>Julija</t>
  </si>
  <si>
    <t>Virbickaitė</t>
  </si>
  <si>
    <t>R.Ančlauskas</t>
  </si>
</sst>
</file>

<file path=xl/styles.xml><?xml version="1.0" encoding="utf-8"?>
<styleSheet xmlns="http://schemas.openxmlformats.org/spreadsheetml/2006/main">
  <numFmts count="4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:ss.00"/>
    <numFmt numFmtId="174" formatCode="mm:ss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/yyyy"/>
    <numFmt numFmtId="180" formatCode="0.000"/>
    <numFmt numFmtId="181" formatCode="0.0000"/>
    <numFmt numFmtId="182" formatCode="yy/mm/dd"/>
    <numFmt numFmtId="183" formatCode="0.00000"/>
    <numFmt numFmtId="184" formatCode="yyyy\-mm\-dd;@"/>
    <numFmt numFmtId="185" formatCode="[$-427]yyyy\ &quot;m.&quot;\ mmmm\ d\ &quot;d.&quot;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Taip&quot;;&quot;Taip&quot;;&quot;Ne&quot;"/>
    <numFmt numFmtId="195" formatCode="&quot;Teisinga&quot;;&quot;Teisinga&quot;;&quot;Klaidinga&quot;"/>
    <numFmt numFmtId="196" formatCode="[$€-2]\ ###,000_);[Red]\([$€-2]\ ###,000\)"/>
    <numFmt numFmtId="197" formatCode="m:ss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TimesLT"/>
      <family val="0"/>
    </font>
    <font>
      <b/>
      <sz val="9"/>
      <name val="TimesLT"/>
      <family val="0"/>
    </font>
    <font>
      <b/>
      <sz val="8"/>
      <name val="TimesLT"/>
      <family val="0"/>
    </font>
    <font>
      <b/>
      <i/>
      <sz val="10"/>
      <name val="TimesLT"/>
      <family val="0"/>
    </font>
    <font>
      <sz val="10"/>
      <name val="TimesLT"/>
      <family val="0"/>
    </font>
    <font>
      <u val="single"/>
      <sz val="10"/>
      <name val="TimesLT"/>
      <family val="0"/>
    </font>
    <font>
      <b/>
      <sz val="10"/>
      <color indexed="9"/>
      <name val="TimesLT"/>
      <family val="0"/>
    </font>
    <font>
      <i/>
      <sz val="7"/>
      <name val="TimesLT"/>
      <family val="0"/>
    </font>
    <font>
      <sz val="10"/>
      <color indexed="9"/>
      <name val="TimesLT"/>
      <family val="0"/>
    </font>
    <font>
      <u val="single"/>
      <sz val="10"/>
      <name val="Times New Roman"/>
      <family val="1"/>
    </font>
    <font>
      <b/>
      <sz val="6"/>
      <name val="TimesLT"/>
      <family val="0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7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9" fillId="0" borderId="15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0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2" fontId="11" fillId="0" borderId="10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3" fillId="0" borderId="15" xfId="0" applyFont="1" applyBorder="1" applyAlignment="1">
      <alignment horizontal="right"/>
    </xf>
    <xf numFmtId="0" fontId="14" fillId="0" borderId="13" xfId="0" applyFont="1" applyBorder="1" applyAlignment="1">
      <alignment horizontal="center"/>
    </xf>
    <xf numFmtId="173" fontId="4" fillId="0" borderId="0" xfId="0" applyNumberFormat="1" applyFont="1" applyFill="1" applyAlignment="1">
      <alignment horizontal="center"/>
    </xf>
    <xf numFmtId="0" fontId="6" fillId="0" borderId="16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184" fontId="10" fillId="0" borderId="10" xfId="0" applyNumberFormat="1" applyFont="1" applyBorder="1" applyAlignment="1">
      <alignment horizontal="center"/>
    </xf>
    <xf numFmtId="184" fontId="10" fillId="0" borderId="13" xfId="0" applyNumberFormat="1" applyFont="1" applyBorder="1" applyAlignment="1">
      <alignment horizontal="center"/>
    </xf>
    <xf numFmtId="173" fontId="15" fillId="0" borderId="10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Zeros="0" zoomScale="96" zoomScaleNormal="96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3" max="3" width="14.28125" style="0" customWidth="1"/>
    <col min="4" max="4" width="10.57421875" style="0" bestFit="1" customWidth="1"/>
  </cols>
  <sheetData>
    <row r="1" ht="15.75">
      <c r="E1" s="1" t="s">
        <v>14</v>
      </c>
    </row>
    <row r="2" spans="4:5" ht="5.25" customHeight="1">
      <c r="D2" s="2">
        <v>1.1574074074074073E-05</v>
      </c>
      <c r="E2" s="1"/>
    </row>
    <row r="3" spans="1:10" ht="12.75">
      <c r="A3" s="3" t="s">
        <v>52</v>
      </c>
      <c r="E3" s="4" t="s">
        <v>50</v>
      </c>
      <c r="J3" s="5" t="s">
        <v>49</v>
      </c>
    </row>
    <row r="5" spans="1:10" s="11" customFormat="1" ht="12.75">
      <c r="A5" s="6" t="s">
        <v>0</v>
      </c>
      <c r="B5" s="7" t="s">
        <v>1</v>
      </c>
      <c r="C5" s="8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</row>
    <row r="6" spans="1:10" s="15" customFormat="1" ht="13.5">
      <c r="A6" s="12"/>
      <c r="B6" s="13"/>
      <c r="C6" s="14" t="s">
        <v>10</v>
      </c>
      <c r="D6" s="12"/>
      <c r="E6" s="12" t="s">
        <v>15</v>
      </c>
      <c r="F6" s="12"/>
      <c r="G6" s="12" t="s">
        <v>13</v>
      </c>
      <c r="H6" s="12"/>
      <c r="I6" s="12"/>
      <c r="J6" s="12"/>
    </row>
    <row r="7" spans="1:10" ht="12.75">
      <c r="A7" s="36">
        <f>A6+1</f>
        <v>1</v>
      </c>
      <c r="B7" s="16" t="s">
        <v>29</v>
      </c>
      <c r="C7" s="17" t="s">
        <v>30</v>
      </c>
      <c r="D7" s="31">
        <v>35882</v>
      </c>
      <c r="E7" s="18">
        <v>11.54</v>
      </c>
      <c r="F7" s="18">
        <v>1.2</v>
      </c>
      <c r="G7" s="18">
        <v>10.64</v>
      </c>
      <c r="H7" s="18">
        <v>3.98</v>
      </c>
      <c r="I7" s="19">
        <v>0.0023023148148148148</v>
      </c>
      <c r="J7" s="6">
        <f>SUM(E8:I8)</f>
        <v>1846</v>
      </c>
    </row>
    <row r="8" spans="1:10" ht="12" customHeight="1">
      <c r="A8" s="37">
        <f>A7</f>
        <v>1</v>
      </c>
      <c r="B8" s="21"/>
      <c r="C8" s="22" t="s">
        <v>68</v>
      </c>
      <c r="D8" s="32"/>
      <c r="E8" s="12">
        <f>IF(ISBLANK(E7),"",INT(20.0479*(17-E7)^1.835))</f>
        <v>451</v>
      </c>
      <c r="F8" s="12">
        <f>IF(ISBLANK(F7),"",INT(1.84523*(F7*100-75)^1.348))</f>
        <v>312</v>
      </c>
      <c r="G8" s="12">
        <f>IF(ISBLANK(G7),"",INT(56.0211*(G7-1.5)^1.05))</f>
        <v>571</v>
      </c>
      <c r="H8" s="12">
        <f>IF(ISBLANK(H7),"",INT(0.188807*(H7*100-210)^1.41))</f>
        <v>303</v>
      </c>
      <c r="I8" s="12">
        <f>IF(ISBLANK(I7),"",INT(0.11193*(254-(I7/$D$2))^1.88))</f>
        <v>209</v>
      </c>
      <c r="J8" s="23">
        <f>J7</f>
        <v>1846</v>
      </c>
    </row>
    <row r="9" spans="1:10" ht="12.75">
      <c r="A9" s="36">
        <f>A8+1</f>
        <v>2</v>
      </c>
      <c r="B9" s="16" t="s">
        <v>69</v>
      </c>
      <c r="C9" s="17" t="s">
        <v>70</v>
      </c>
      <c r="D9" s="31">
        <v>35842</v>
      </c>
      <c r="E9" s="18">
        <v>12.46</v>
      </c>
      <c r="F9" s="18">
        <v>1.2</v>
      </c>
      <c r="G9" s="18">
        <v>7.35</v>
      </c>
      <c r="H9" s="18">
        <v>4.33</v>
      </c>
      <c r="I9" s="19">
        <v>0.002228125</v>
      </c>
      <c r="J9" s="6">
        <f>SUM(E10:I10)</f>
        <v>1634</v>
      </c>
    </row>
    <row r="10" spans="1:10" ht="12" customHeight="1">
      <c r="A10" s="37">
        <f>A9</f>
        <v>2</v>
      </c>
      <c r="B10" s="21"/>
      <c r="C10" s="22" t="s">
        <v>71</v>
      </c>
      <c r="D10" s="32"/>
      <c r="E10" s="12">
        <f>IF(ISBLANK(E9),"",INT(20.0479*(17-E9)^1.835))</f>
        <v>321</v>
      </c>
      <c r="F10" s="12">
        <f>IF(ISBLANK(F9),"",INT(1.84523*(F9*100-75)^1.348))</f>
        <v>312</v>
      </c>
      <c r="G10" s="12">
        <f>IF(ISBLANK(G9),"",INT(56.0211*(G9-1.5)^1.05))</f>
        <v>357</v>
      </c>
      <c r="H10" s="12">
        <f>IF(ISBLANK(H9),"",INT(0.188807*(H9*100-210)^1.41))</f>
        <v>386</v>
      </c>
      <c r="I10" s="12">
        <f>IF(ISBLANK(I9),"",INT(0.11193*(254-(I9/$D$2))^1.88))</f>
        <v>258</v>
      </c>
      <c r="J10" s="23">
        <f>J9</f>
        <v>1634</v>
      </c>
    </row>
    <row r="11" spans="1:10" ht="12.75">
      <c r="A11" s="36">
        <f>A10+1</f>
        <v>3</v>
      </c>
      <c r="B11" s="16" t="s">
        <v>26</v>
      </c>
      <c r="C11" s="17" t="s">
        <v>43</v>
      </c>
      <c r="D11" s="31">
        <v>36391</v>
      </c>
      <c r="E11" s="18">
        <v>13.95</v>
      </c>
      <c r="F11" s="18">
        <v>1.3</v>
      </c>
      <c r="G11" s="18">
        <v>6.76</v>
      </c>
      <c r="H11" s="18">
        <v>4.16</v>
      </c>
      <c r="I11" s="19">
        <v>0.002150925925925926</v>
      </c>
      <c r="J11" s="6">
        <f>SUM(E12:I12)</f>
        <v>1542</v>
      </c>
    </row>
    <row r="12" spans="1:10" ht="12" customHeight="1">
      <c r="A12" s="37">
        <f>A11</f>
        <v>3</v>
      </c>
      <c r="B12" s="21"/>
      <c r="C12" s="22" t="s">
        <v>20</v>
      </c>
      <c r="D12" s="32"/>
      <c r="E12" s="12">
        <f>IF(ISBLANK(E11),"",INT(20.0479*(17-E11)^1.835))</f>
        <v>155</v>
      </c>
      <c r="F12" s="12">
        <f>IF(ISBLANK(F11),"",INT(1.84523*(F11*100-75)^1.348))</f>
        <v>409</v>
      </c>
      <c r="G12" s="12">
        <f>IF(ISBLANK(G11),"",INT(56.0211*(G11-1.5)^1.05))</f>
        <v>320</v>
      </c>
      <c r="H12" s="12">
        <f>IF(ISBLANK(H11),"",INT(0.188807*(H11*100-210)^1.41))</f>
        <v>345</v>
      </c>
      <c r="I12" s="12">
        <f>IF(ISBLANK(I11),"",INT(0.11193*(254-(I11/$D$2))^1.88))</f>
        <v>313</v>
      </c>
      <c r="J12" s="23">
        <f>J11</f>
        <v>1542</v>
      </c>
    </row>
    <row r="13" spans="1:10" ht="12.75">
      <c r="A13" s="36">
        <f>A12+1</f>
        <v>4</v>
      </c>
      <c r="B13" s="16" t="s">
        <v>72</v>
      </c>
      <c r="C13" s="17" t="s">
        <v>73</v>
      </c>
      <c r="D13" s="31">
        <v>36134</v>
      </c>
      <c r="E13" s="18">
        <v>12.14</v>
      </c>
      <c r="F13" s="18">
        <v>1.15</v>
      </c>
      <c r="G13" s="18">
        <v>5.52</v>
      </c>
      <c r="H13" s="18">
        <v>4.02</v>
      </c>
      <c r="I13" s="19">
        <v>0.0021060185185185184</v>
      </c>
      <c r="J13" s="6">
        <f>SUM(E14:I14)</f>
        <v>1530</v>
      </c>
    </row>
    <row r="14" spans="1:10" ht="12" customHeight="1">
      <c r="A14" s="37">
        <f>A13</f>
        <v>4</v>
      </c>
      <c r="B14" s="21"/>
      <c r="C14" s="22" t="s">
        <v>20</v>
      </c>
      <c r="D14" s="32"/>
      <c r="E14" s="12">
        <f>IF(ISBLANK(E13),"",INT(20.0479*(17-E13)^1.835))</f>
        <v>364</v>
      </c>
      <c r="F14" s="12">
        <f>IF(ISBLANK(F13),"",INT(1.84523*(F13*100-75)^1.348))</f>
        <v>266</v>
      </c>
      <c r="G14" s="12">
        <f>IF(ISBLANK(G13),"",INT(56.0211*(G13-1.5)^1.05))</f>
        <v>241</v>
      </c>
      <c r="H14" s="12">
        <f>IF(ISBLANK(H13),"",INT(0.188807*(H13*100-210)^1.41))</f>
        <v>312</v>
      </c>
      <c r="I14" s="12">
        <f>IF(ISBLANK(I13),"",INT(0.11193*(254-(I13/$D$2))^1.88))</f>
        <v>347</v>
      </c>
      <c r="J14" s="23">
        <f>J13</f>
        <v>1530</v>
      </c>
    </row>
    <row r="15" spans="1:10" ht="12.75">
      <c r="A15" s="36">
        <f>A14+1</f>
        <v>5</v>
      </c>
      <c r="B15" s="16" t="s">
        <v>74</v>
      </c>
      <c r="C15" s="17" t="s">
        <v>75</v>
      </c>
      <c r="D15" s="31">
        <v>35853</v>
      </c>
      <c r="E15" s="18">
        <v>12.22</v>
      </c>
      <c r="F15" s="18">
        <v>1.2</v>
      </c>
      <c r="G15" s="18">
        <v>5.6</v>
      </c>
      <c r="H15" s="18">
        <v>3.64</v>
      </c>
      <c r="I15" s="19">
        <v>0.0023361111111111113</v>
      </c>
      <c r="J15" s="6">
        <f>SUM(E16:I16)</f>
        <v>1329</v>
      </c>
    </row>
    <row r="16" spans="1:10" ht="12" customHeight="1">
      <c r="A16" s="37">
        <f>A15</f>
        <v>5</v>
      </c>
      <c r="B16" s="21"/>
      <c r="C16" s="22" t="s">
        <v>71</v>
      </c>
      <c r="D16" s="32"/>
      <c r="E16" s="12">
        <f>IF(ISBLANK(E15),"",INT(20.0479*(17-E15)^1.835))</f>
        <v>353</v>
      </c>
      <c r="F16" s="12">
        <f>IF(ISBLANK(F15),"",INT(1.84523*(F15*100-75)^1.348))</f>
        <v>312</v>
      </c>
      <c r="G16" s="12">
        <f>IF(ISBLANK(G15),"",INT(56.0211*(G15-1.5)^1.05))</f>
        <v>246</v>
      </c>
      <c r="H16" s="12">
        <f>IF(ISBLANK(H15),"",INT(0.188807*(H15*100-210)^1.41))</f>
        <v>229</v>
      </c>
      <c r="I16" s="12">
        <f>IF(ISBLANK(I15),"",INT(0.11193*(254-(I15/$D$2))^1.88))</f>
        <v>189</v>
      </c>
      <c r="J16" s="23">
        <f>J15</f>
        <v>1329</v>
      </c>
    </row>
    <row r="17" spans="1:10" ht="12.75">
      <c r="A17" s="36">
        <f>A16+1</f>
        <v>6</v>
      </c>
      <c r="B17" s="16" t="s">
        <v>76</v>
      </c>
      <c r="C17" s="17" t="s">
        <v>77</v>
      </c>
      <c r="D17" s="31">
        <v>36295</v>
      </c>
      <c r="E17" s="18">
        <v>13.02</v>
      </c>
      <c r="F17" s="18">
        <v>1.2</v>
      </c>
      <c r="G17" s="18">
        <v>4.74</v>
      </c>
      <c r="H17" s="18">
        <v>3.81</v>
      </c>
      <c r="I17" s="19">
        <v>0.002359490740740741</v>
      </c>
      <c r="J17" s="6">
        <f>SUM(E18:I18)</f>
        <v>1196</v>
      </c>
    </row>
    <row r="18" spans="1:10" ht="12" customHeight="1">
      <c r="A18" s="37">
        <f>A17</f>
        <v>6</v>
      </c>
      <c r="B18" s="21"/>
      <c r="C18" s="22" t="s">
        <v>71</v>
      </c>
      <c r="D18" s="32"/>
      <c r="E18" s="12">
        <f>IF(ISBLANK(E17),"",INT(20.0479*(17-E17)^1.835))</f>
        <v>252</v>
      </c>
      <c r="F18" s="12">
        <f>IF(ISBLANK(F17),"",INT(1.84523*(F17*100-75)^1.348))</f>
        <v>312</v>
      </c>
      <c r="G18" s="12">
        <f>IF(ISBLANK(G17),"",INT(56.0211*(G17-1.5)^1.05))</f>
        <v>192</v>
      </c>
      <c r="H18" s="12">
        <f>IF(ISBLANK(H17),"",INT(0.188807*(H17*100-210)^1.41))</f>
        <v>265</v>
      </c>
      <c r="I18" s="12">
        <f>IF(ISBLANK(I17),"",INT(0.11193*(254-(I17/$D$2))^1.88))</f>
        <v>175</v>
      </c>
      <c r="J18" s="23">
        <f>J17</f>
        <v>1196</v>
      </c>
    </row>
    <row r="19" spans="1:10" ht="12.75">
      <c r="A19" s="36">
        <f>A18+1</f>
        <v>7</v>
      </c>
      <c r="B19" s="16" t="s">
        <v>78</v>
      </c>
      <c r="C19" s="17" t="s">
        <v>79</v>
      </c>
      <c r="D19" s="31">
        <v>36510</v>
      </c>
      <c r="E19" s="18">
        <v>13.26</v>
      </c>
      <c r="F19" s="18">
        <v>1.2</v>
      </c>
      <c r="G19" s="18">
        <v>5.08</v>
      </c>
      <c r="H19" s="18">
        <v>3.59</v>
      </c>
      <c r="I19" s="19">
        <v>0.0025895833333333335</v>
      </c>
      <c r="J19" s="6">
        <f>SUM(E20:I20)</f>
        <v>1036</v>
      </c>
    </row>
    <row r="20" spans="1:10" ht="12" customHeight="1">
      <c r="A20" s="37">
        <f>A19</f>
        <v>7</v>
      </c>
      <c r="B20" s="21"/>
      <c r="C20" s="22" t="s">
        <v>71</v>
      </c>
      <c r="D20" s="32"/>
      <c r="E20" s="12">
        <f>IF(ISBLANK(E19),"",INT(20.0479*(17-E19)^1.835))</f>
        <v>225</v>
      </c>
      <c r="F20" s="12">
        <f>IF(ISBLANK(F19),"",INT(1.84523*(F19*100-75)^1.348))</f>
        <v>312</v>
      </c>
      <c r="G20" s="12">
        <f>IF(ISBLANK(G19),"",INT(56.0211*(G19-1.5)^1.05))</f>
        <v>213</v>
      </c>
      <c r="H20" s="12">
        <f>IF(ISBLANK(H19),"",INT(0.188807*(H19*100-210)^1.41))</f>
        <v>218</v>
      </c>
      <c r="I20" s="12">
        <f>IF(ISBLANK(I19),"",INT(0.11193*(254-(I19/$D$2))^1.88))</f>
        <v>68</v>
      </c>
      <c r="J20" s="23">
        <f>J19</f>
        <v>1036</v>
      </c>
    </row>
  </sheetData>
  <sheetProtection/>
  <printOptions horizontalCentered="1"/>
  <pageMargins left="0.75" right="0.75" top="0.984251968503937" bottom="0.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showZeros="0" tabSelected="1" zoomScalePageLayoutView="0" workbookViewId="0" topLeftCell="A1">
      <selection activeCell="D22" sqref="D22"/>
    </sheetView>
  </sheetViews>
  <sheetFormatPr defaultColWidth="9.140625" defaultRowHeight="12.75"/>
  <cols>
    <col min="1" max="1" width="5.140625" style="0" customWidth="1"/>
    <col min="3" max="3" width="14.28125" style="0" customWidth="1"/>
    <col min="4" max="4" width="10.421875" style="0" bestFit="1" customWidth="1"/>
    <col min="5" max="9" width="9.421875" style="0" customWidth="1"/>
  </cols>
  <sheetData>
    <row r="1" ht="15.75">
      <c r="E1" s="1" t="s">
        <v>32</v>
      </c>
    </row>
    <row r="2" spans="3:5" ht="5.25" customHeight="1">
      <c r="C2" s="2"/>
      <c r="D2" s="2">
        <v>1.1574074074074073E-05</v>
      </c>
      <c r="E2" s="1"/>
    </row>
    <row r="3" spans="1:10" ht="12.75">
      <c r="A3" s="3" t="s">
        <v>52</v>
      </c>
      <c r="E3" s="35" t="s">
        <v>34</v>
      </c>
      <c r="J3" s="5" t="s">
        <v>49</v>
      </c>
    </row>
    <row r="5" spans="1:10" s="11" customFormat="1" ht="12.75">
      <c r="A5" s="6" t="s">
        <v>0</v>
      </c>
      <c r="B5" s="7" t="s">
        <v>1</v>
      </c>
      <c r="C5" s="8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16</v>
      </c>
      <c r="J5" s="9" t="s">
        <v>9</v>
      </c>
    </row>
    <row r="6" spans="1:10" s="15" customFormat="1" ht="13.5">
      <c r="A6" s="12"/>
      <c r="B6" s="13"/>
      <c r="C6" s="14" t="s">
        <v>10</v>
      </c>
      <c r="D6" s="12"/>
      <c r="E6" s="34" t="s">
        <v>19</v>
      </c>
      <c r="F6" s="12"/>
      <c r="G6" s="12" t="s">
        <v>13</v>
      </c>
      <c r="H6" s="12"/>
      <c r="I6" s="25"/>
      <c r="J6" s="12"/>
    </row>
    <row r="7" spans="1:10" ht="12.75">
      <c r="A7" s="6">
        <f>A6+1</f>
        <v>1</v>
      </c>
      <c r="B7" s="16" t="s">
        <v>41</v>
      </c>
      <c r="C7" s="17" t="s">
        <v>42</v>
      </c>
      <c r="D7" s="31">
        <v>36644</v>
      </c>
      <c r="E7" s="18">
        <v>10.76</v>
      </c>
      <c r="F7" s="18">
        <v>1.25</v>
      </c>
      <c r="G7" s="18">
        <v>8.8</v>
      </c>
      <c r="H7" s="18">
        <v>4.3</v>
      </c>
      <c r="I7" s="19">
        <v>0.0014179398148148148</v>
      </c>
      <c r="J7" s="6">
        <f>SUM(E8:I8)</f>
        <v>2310</v>
      </c>
    </row>
    <row r="8" spans="1:10" ht="12" customHeight="1">
      <c r="A8" s="20">
        <f>A7</f>
        <v>1</v>
      </c>
      <c r="B8" s="21"/>
      <c r="C8" s="22" t="s">
        <v>21</v>
      </c>
      <c r="D8" s="32"/>
      <c r="E8" s="12">
        <f>IF(ISBLANK(E7),"",INT(20.0479*(17-E7)^1.835))</f>
        <v>577</v>
      </c>
      <c r="F8" s="12">
        <f>IF(ISBLANK(F7),"",INT(1.84523*(F7*100-75)^1.348))</f>
        <v>359</v>
      </c>
      <c r="G8" s="12">
        <f>IF(ISBLANK(G7),"",INT(56.0211*(G7-1.5)^1.05))</f>
        <v>451</v>
      </c>
      <c r="H8" s="12">
        <f>IF(ISBLANK(H7),"",INT(0.188807*(H7*100-210)^1.41))</f>
        <v>379</v>
      </c>
      <c r="I8" s="38">
        <f>IF(ISBLANK(I7),"",INT(0.11193*(254-((I7+0.000462962962962963)/$D$2))^1.88))</f>
        <v>544</v>
      </c>
      <c r="J8" s="23">
        <f>J7</f>
        <v>2310</v>
      </c>
    </row>
    <row r="9" spans="1:10" ht="12.75">
      <c r="A9" s="6">
        <f>A8+1</f>
        <v>2</v>
      </c>
      <c r="B9" s="16" t="s">
        <v>35</v>
      </c>
      <c r="C9" s="17" t="s">
        <v>44</v>
      </c>
      <c r="D9" s="31">
        <v>36543</v>
      </c>
      <c r="E9" s="18">
        <v>10.82</v>
      </c>
      <c r="F9" s="18">
        <v>1.3</v>
      </c>
      <c r="G9" s="18">
        <v>7.45</v>
      </c>
      <c r="H9" s="18">
        <v>4.32</v>
      </c>
      <c r="I9" s="19">
        <v>0.0014876157407407407</v>
      </c>
      <c r="J9" s="6">
        <f>SUM(E10:I10)</f>
        <v>2202</v>
      </c>
    </row>
    <row r="10" spans="1:10" ht="12" customHeight="1">
      <c r="A10" s="20">
        <f>A9</f>
        <v>2</v>
      </c>
      <c r="B10" s="21"/>
      <c r="C10" s="22" t="s">
        <v>27</v>
      </c>
      <c r="D10" s="32"/>
      <c r="E10" s="12">
        <f>IF(ISBLANK(E9),"",INT(20.0479*(17-E9)^1.835))</f>
        <v>566</v>
      </c>
      <c r="F10" s="12">
        <f>IF(ISBLANK(F9),"",INT(1.84523*(F9*100-75)^1.348))</f>
        <v>409</v>
      </c>
      <c r="G10" s="12">
        <f>IF(ISBLANK(G9),"",INT(56.0211*(G9-1.5)^1.05))</f>
        <v>364</v>
      </c>
      <c r="H10" s="12">
        <f>IF(ISBLANK(H9),"",INT(0.188807*(H9*100-210)^1.41))</f>
        <v>384</v>
      </c>
      <c r="I10" s="38">
        <f>IF(ISBLANK(I9),"",INT(0.11193*(254-((I9+0.000462962962962963)/$D$2))^1.88))</f>
        <v>479</v>
      </c>
      <c r="J10" s="23">
        <f>J9</f>
        <v>2202</v>
      </c>
    </row>
    <row r="11" spans="1:10" ht="12.75">
      <c r="A11" s="6">
        <f>A10+1</f>
        <v>3</v>
      </c>
      <c r="B11" s="16" t="s">
        <v>91</v>
      </c>
      <c r="C11" s="17" t="s">
        <v>92</v>
      </c>
      <c r="D11" s="31">
        <v>36689</v>
      </c>
      <c r="E11" s="18">
        <v>10.68</v>
      </c>
      <c r="F11" s="18">
        <v>1.3</v>
      </c>
      <c r="G11" s="18">
        <v>8.17</v>
      </c>
      <c r="H11" s="18">
        <v>3.83</v>
      </c>
      <c r="I11" s="19">
        <v>0.0014888888888888888</v>
      </c>
      <c r="J11" s="6">
        <f>SUM(E12:I12)</f>
        <v>2157</v>
      </c>
    </row>
    <row r="12" spans="1:10" ht="12" customHeight="1">
      <c r="A12" s="20">
        <f>A11</f>
        <v>3</v>
      </c>
      <c r="B12" s="21"/>
      <c r="C12" s="22" t="s">
        <v>28</v>
      </c>
      <c r="D12" s="32"/>
      <c r="E12" s="12">
        <f>IF(ISBLANK(E11),"",INT(20.0479*(17-E11)^1.835))</f>
        <v>590</v>
      </c>
      <c r="F12" s="12">
        <f>IF(ISBLANK(F11),"",INT(1.84523*(F11*100-75)^1.348))</f>
        <v>409</v>
      </c>
      <c r="G12" s="12">
        <f>IF(ISBLANK(G11),"",INT(56.0211*(G11-1.5)^1.05))</f>
        <v>410</v>
      </c>
      <c r="H12" s="12">
        <f>IF(ISBLANK(H11),"",INT(0.188807*(H11*100-210)^1.41))</f>
        <v>270</v>
      </c>
      <c r="I12" s="38">
        <f>IF(ISBLANK(I11),"",INT(0.11193*(254-((I11+0.000462962962962963)/$D$2))^1.88))</f>
        <v>478</v>
      </c>
      <c r="J12" s="23">
        <f>J11</f>
        <v>2157</v>
      </c>
    </row>
    <row r="13" spans="1:10" ht="12.75">
      <c r="A13" s="6">
        <f>A12+1</f>
        <v>4</v>
      </c>
      <c r="B13" s="16" t="s">
        <v>45</v>
      </c>
      <c r="C13" s="17" t="s">
        <v>46</v>
      </c>
      <c r="D13" s="31">
        <v>36971</v>
      </c>
      <c r="E13" s="18">
        <v>12.4</v>
      </c>
      <c r="F13" s="18">
        <v>1.4</v>
      </c>
      <c r="G13" s="18">
        <v>10.03</v>
      </c>
      <c r="H13" s="18">
        <v>4.49</v>
      </c>
      <c r="I13" s="19">
        <v>0.0018452546296296298</v>
      </c>
      <c r="J13" s="6">
        <f>SUM(E14:I14)</f>
        <v>2004</v>
      </c>
    </row>
    <row r="14" spans="1:10" ht="12" customHeight="1">
      <c r="A14" s="20">
        <f>A13</f>
        <v>4</v>
      </c>
      <c r="B14" s="21"/>
      <c r="C14" s="22" t="s">
        <v>38</v>
      </c>
      <c r="D14" s="32"/>
      <c r="E14" s="12">
        <f>IF(ISBLANK(E13),"",INT(20.0479*(17-E13)^1.835))</f>
        <v>329</v>
      </c>
      <c r="F14" s="12">
        <f>IF(ISBLANK(F13),"",INT(1.84523*(F13*100-75)^1.348))</f>
        <v>512</v>
      </c>
      <c r="G14" s="12">
        <f>IF(ISBLANK(G13),"",INT(56.0211*(G13-1.5)^1.05))</f>
        <v>531</v>
      </c>
      <c r="H14" s="12">
        <f>IF(ISBLANK(H13),"",INT(0.188807*(H13*100-210)^1.41))</f>
        <v>426</v>
      </c>
      <c r="I14" s="38">
        <f>IF(ISBLANK(I13),"",INT(0.11193*(254-((I13+0.000462962962962963)/$D$2))^1.88))</f>
        <v>206</v>
      </c>
      <c r="J14" s="23">
        <f>J13</f>
        <v>2004</v>
      </c>
    </row>
    <row r="15" spans="1:10" ht="12.75">
      <c r="A15" s="6">
        <f>A14+1</f>
        <v>5</v>
      </c>
      <c r="B15" s="16" t="s">
        <v>93</v>
      </c>
      <c r="C15" s="17" t="s">
        <v>94</v>
      </c>
      <c r="D15" s="31">
        <v>37166</v>
      </c>
      <c r="E15" s="18">
        <v>12.75</v>
      </c>
      <c r="F15" s="18">
        <v>1.15</v>
      </c>
      <c r="G15" s="18">
        <v>4.75</v>
      </c>
      <c r="H15" s="18">
        <v>3.55</v>
      </c>
      <c r="I15" s="19">
        <v>0.0015400462962962963</v>
      </c>
      <c r="J15" s="6">
        <f>SUM(E16:I16)</f>
        <v>1386</v>
      </c>
    </row>
    <row r="16" spans="1:10" ht="12" customHeight="1">
      <c r="A16" s="20">
        <f>A15</f>
        <v>5</v>
      </c>
      <c r="B16" s="21"/>
      <c r="C16" s="22" t="s">
        <v>95</v>
      </c>
      <c r="D16" s="32"/>
      <c r="E16" s="12">
        <f>IF(ISBLANK(E15),"",INT(20.0479*(17-E15)^1.835))</f>
        <v>285</v>
      </c>
      <c r="F16" s="12">
        <f>IF(ISBLANK(F15),"",INT(1.84523*(F15*100-75)^1.348))</f>
        <v>266</v>
      </c>
      <c r="G16" s="12">
        <f>IF(ISBLANK(G15),"",INT(56.0211*(G15-1.5)^1.05))</f>
        <v>193</v>
      </c>
      <c r="H16" s="12">
        <f>IF(ISBLANK(H15),"",INT(0.188807*(H15*100-210)^1.41))</f>
        <v>210</v>
      </c>
      <c r="I16" s="38">
        <f>IF(ISBLANK(I15),"",INT(0.11193*(254-((I15+0.000462962962962963)/$D$2))^1.88))</f>
        <v>432</v>
      </c>
      <c r="J16" s="23">
        <f>J15</f>
        <v>1386</v>
      </c>
    </row>
    <row r="17" spans="1:10" ht="12.75">
      <c r="A17" s="6">
        <f>A16+1</f>
        <v>6</v>
      </c>
      <c r="B17" s="16" t="s">
        <v>96</v>
      </c>
      <c r="C17" s="17" t="s">
        <v>97</v>
      </c>
      <c r="D17" s="31">
        <v>37199</v>
      </c>
      <c r="E17" s="18">
        <v>14.04</v>
      </c>
      <c r="F17" s="18">
        <v>1.1</v>
      </c>
      <c r="G17" s="18">
        <v>5.49</v>
      </c>
      <c r="H17" s="18">
        <v>3.28</v>
      </c>
      <c r="I17" s="19">
        <v>0.0015400462962962963</v>
      </c>
      <c r="J17" s="6">
        <f>SUM(E18:I18)</f>
        <v>1196</v>
      </c>
    </row>
    <row r="18" spans="1:10" ht="12" customHeight="1">
      <c r="A18" s="20">
        <f>A17</f>
        <v>6</v>
      </c>
      <c r="B18" s="21"/>
      <c r="C18" s="22" t="s">
        <v>98</v>
      </c>
      <c r="D18" s="32"/>
      <c r="E18" s="12">
        <f>IF(ISBLANK(E17),"",INT(20.0479*(17-E17)^1.835))</f>
        <v>146</v>
      </c>
      <c r="F18" s="12">
        <f>IF(ISBLANK(F17),"",INT(1.84523*(F17*100-75)^1.348))</f>
        <v>222</v>
      </c>
      <c r="G18" s="12">
        <f>IF(ISBLANK(G17),"",INT(56.0211*(G17-1.5)^1.05))</f>
        <v>239</v>
      </c>
      <c r="H18" s="12">
        <f>IF(ISBLANK(H17),"",INT(0.188807*(H17*100-210)^1.41))</f>
        <v>157</v>
      </c>
      <c r="I18" s="38">
        <f>IF(ISBLANK(I17),"",INT(0.11193*(254-((I17+0.000462962962962963)/$D$2))^1.88))</f>
        <v>432</v>
      </c>
      <c r="J18" s="23">
        <f>J17</f>
        <v>1196</v>
      </c>
    </row>
  </sheetData>
  <sheetProtection/>
  <printOptions horizontalCentered="1"/>
  <pageMargins left="0.75" right="0.75" top="0.984251968503937" bottom="0.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7" sqref="A7:IV7"/>
    </sheetView>
  </sheetViews>
  <sheetFormatPr defaultColWidth="9.140625" defaultRowHeight="12.75"/>
  <cols>
    <col min="1" max="1" width="5.57421875" style="0" customWidth="1"/>
    <col min="2" max="2" width="10.28125" style="0" customWidth="1"/>
    <col min="3" max="3" width="12.7109375" style="0" customWidth="1"/>
    <col min="4" max="4" width="10.421875" style="0" customWidth="1"/>
  </cols>
  <sheetData>
    <row r="1" ht="15.75">
      <c r="E1" s="1" t="s">
        <v>14</v>
      </c>
    </row>
    <row r="2" ht="5.25" customHeight="1">
      <c r="D2" s="24">
        <v>1.1574074074074073E-05</v>
      </c>
    </row>
    <row r="3" spans="1:10" ht="12.75">
      <c r="A3" s="3" t="s">
        <v>52</v>
      </c>
      <c r="E3" s="4" t="s">
        <v>51</v>
      </c>
      <c r="G3" s="5"/>
      <c r="J3" s="5" t="s">
        <v>49</v>
      </c>
    </row>
    <row r="5" spans="1:10" s="11" customFormat="1" ht="12.75">
      <c r="A5" s="6" t="s">
        <v>0</v>
      </c>
      <c r="B5" s="7" t="s">
        <v>1</v>
      </c>
      <c r="C5" s="8" t="s">
        <v>2</v>
      </c>
      <c r="D5" s="9" t="s">
        <v>3</v>
      </c>
      <c r="E5" s="9" t="s">
        <v>7</v>
      </c>
      <c r="F5" s="9" t="s">
        <v>6</v>
      </c>
      <c r="G5" s="10" t="s">
        <v>4</v>
      </c>
      <c r="H5" s="9" t="s">
        <v>11</v>
      </c>
      <c r="I5" s="9" t="s">
        <v>12</v>
      </c>
      <c r="J5" s="9" t="s">
        <v>9</v>
      </c>
    </row>
    <row r="6" spans="1:10" s="15" customFormat="1" ht="13.5">
      <c r="A6" s="12"/>
      <c r="B6" s="13"/>
      <c r="C6" s="14" t="s">
        <v>10</v>
      </c>
      <c r="D6" s="12"/>
      <c r="E6" s="12"/>
      <c r="F6" s="25" t="s">
        <v>17</v>
      </c>
      <c r="G6" s="30" t="s">
        <v>18</v>
      </c>
      <c r="H6" s="12"/>
      <c r="I6" s="25"/>
      <c r="J6" s="12"/>
    </row>
    <row r="7" spans="1:10" ht="12.75">
      <c r="A7" s="36">
        <f>A6+1</f>
        <v>1</v>
      </c>
      <c r="B7" s="16" t="s">
        <v>53</v>
      </c>
      <c r="C7" s="17" t="s">
        <v>54</v>
      </c>
      <c r="D7" s="31">
        <v>35866</v>
      </c>
      <c r="E7" s="26">
        <v>5.23</v>
      </c>
      <c r="F7" s="26">
        <v>12.08</v>
      </c>
      <c r="G7" s="18">
        <v>9.39</v>
      </c>
      <c r="H7" s="27">
        <v>2.9</v>
      </c>
      <c r="I7" s="33">
        <v>0.0023340277777777777</v>
      </c>
      <c r="J7" s="28">
        <f>SUM(E8:I8)</f>
        <v>2501</v>
      </c>
    </row>
    <row r="8" spans="1:10" ht="12.75">
      <c r="A8" s="37">
        <f>A7</f>
        <v>1</v>
      </c>
      <c r="B8" s="21"/>
      <c r="C8" s="22" t="s">
        <v>55</v>
      </c>
      <c r="D8" s="32"/>
      <c r="E8" s="12">
        <f>IF(ISBLANK(E7),"",TRUNC(0.14354*(E7*100-220)^1.4))</f>
        <v>427</v>
      </c>
      <c r="F8" s="29">
        <f>IF(ISBLANK(F7),"",TRUNC(51.39*(F7-1.5)^1.05))</f>
        <v>611</v>
      </c>
      <c r="G8" s="12">
        <f>IF(ISBLANK(G7),"",TRUNC(20.5173*(15.5-G7)^1.92))</f>
        <v>662</v>
      </c>
      <c r="H8" s="12">
        <f>IF(ISBLANK(H7),"",TRUNC(0.2797*(H7*100-100)^1.35))</f>
        <v>333</v>
      </c>
      <c r="I8" s="12">
        <f>IF(ISBLANK(I7),"",INT(0.08713*(305.5-(I7/$D$2))^1.85))</f>
        <v>468</v>
      </c>
      <c r="J8" s="23">
        <f>J7</f>
        <v>2501</v>
      </c>
    </row>
    <row r="9" spans="1:10" ht="12.75">
      <c r="A9" s="36">
        <f>A8+1</f>
        <v>2</v>
      </c>
      <c r="B9" s="16" t="s">
        <v>36</v>
      </c>
      <c r="C9" s="17" t="s">
        <v>37</v>
      </c>
      <c r="D9" s="31">
        <v>35911</v>
      </c>
      <c r="E9" s="26">
        <v>5.69</v>
      </c>
      <c r="F9" s="26">
        <v>10.82</v>
      </c>
      <c r="G9" s="18">
        <v>9.88</v>
      </c>
      <c r="H9" s="27">
        <v>2.6</v>
      </c>
      <c r="I9" s="33">
        <v>0.0025203703703703703</v>
      </c>
      <c r="J9" s="28">
        <f>SUM(E10:I10)</f>
        <v>2226</v>
      </c>
    </row>
    <row r="10" spans="1:10" ht="12.75">
      <c r="A10" s="37">
        <f>A9</f>
        <v>2</v>
      </c>
      <c r="B10" s="21"/>
      <c r="C10" s="22" t="s">
        <v>31</v>
      </c>
      <c r="D10" s="32"/>
      <c r="E10" s="12">
        <f>IF(ISBLANK(E9),"",TRUNC(0.14354*(E9*100-220)^1.4))</f>
        <v>521</v>
      </c>
      <c r="F10" s="29">
        <f>IF(ISBLANK(F9),"",TRUNC(51.39*(F9-1.5)^1.05))</f>
        <v>535</v>
      </c>
      <c r="G10" s="12">
        <f>IF(ISBLANK(G9),"",TRUNC(20.5173*(15.5-G9)^1.92))</f>
        <v>564</v>
      </c>
      <c r="H10" s="12">
        <f>IF(ISBLANK(H9),"",TRUNC(0.2797*(H9*100-100)^1.35))</f>
        <v>264</v>
      </c>
      <c r="I10" s="12">
        <f>IF(ISBLANK(I9),"",INT(0.08713*(305.5-(I9/$D$2))^1.85))</f>
        <v>342</v>
      </c>
      <c r="J10" s="23">
        <f>J9</f>
        <v>2226</v>
      </c>
    </row>
    <row r="11" spans="1:10" ht="12.75">
      <c r="A11" s="36">
        <f>A10+1</f>
        <v>3</v>
      </c>
      <c r="B11" s="16" t="s">
        <v>56</v>
      </c>
      <c r="C11" s="17" t="s">
        <v>57</v>
      </c>
      <c r="D11" s="31">
        <v>35878</v>
      </c>
      <c r="E11" s="26">
        <v>5.18</v>
      </c>
      <c r="F11" s="26">
        <v>8.47</v>
      </c>
      <c r="G11" s="18">
        <v>10.06</v>
      </c>
      <c r="H11" s="27">
        <v>2.2</v>
      </c>
      <c r="I11" s="33">
        <v>0.0023228009259259256</v>
      </c>
      <c r="J11" s="28">
        <f>SUM(E12:I12)</f>
        <v>1996</v>
      </c>
    </row>
    <row r="12" spans="1:10" ht="12.75">
      <c r="A12" s="37">
        <f>A11</f>
        <v>3</v>
      </c>
      <c r="B12" s="21"/>
      <c r="C12" s="22" t="s">
        <v>20</v>
      </c>
      <c r="D12" s="32"/>
      <c r="E12" s="12">
        <f>IF(ISBLANK(E11),"",TRUNC(0.14354*(E11*100-220)^1.4))</f>
        <v>417</v>
      </c>
      <c r="F12" s="29">
        <f>IF(ISBLANK(F11),"",TRUNC(51.39*(F11-1.5)^1.05))</f>
        <v>394</v>
      </c>
      <c r="G12" s="12">
        <f>IF(ISBLANK(G11),"",TRUNC(20.5173*(15.5-G11)^1.92))</f>
        <v>530</v>
      </c>
      <c r="H12" s="12">
        <f>IF(ISBLANK(H11),"",TRUNC(0.2797*(H11*100-100)^1.35))</f>
        <v>179</v>
      </c>
      <c r="I12" s="12">
        <f>IF(ISBLANK(I11),"",INT(0.08713*(305.5-(I11/$D$2))^1.85))</f>
        <v>476</v>
      </c>
      <c r="J12" s="23">
        <f>J11</f>
        <v>1996</v>
      </c>
    </row>
    <row r="13" spans="1:10" ht="12.75">
      <c r="A13" s="36">
        <f>A12+1</f>
        <v>4</v>
      </c>
      <c r="B13" s="16" t="s">
        <v>58</v>
      </c>
      <c r="C13" s="17" t="s">
        <v>59</v>
      </c>
      <c r="D13" s="31">
        <v>35869</v>
      </c>
      <c r="E13" s="26">
        <v>4.96</v>
      </c>
      <c r="F13" s="26">
        <v>9.61</v>
      </c>
      <c r="G13" s="18">
        <v>9.88</v>
      </c>
      <c r="H13" s="27" t="s">
        <v>60</v>
      </c>
      <c r="I13" s="33">
        <v>0.002496990740740741</v>
      </c>
      <c r="J13" s="28">
        <f>SUM(E14:I14)</f>
        <v>1758</v>
      </c>
    </row>
    <row r="14" spans="1:10" ht="12.75">
      <c r="A14" s="37">
        <f>A13</f>
        <v>4</v>
      </c>
      <c r="B14" s="21"/>
      <c r="C14" s="22" t="s">
        <v>31</v>
      </c>
      <c r="D14" s="32"/>
      <c r="E14" s="12">
        <f>IF(ISBLANK(E13),"",TRUNC(0.14354*(E13*100-220)^1.4))</f>
        <v>375</v>
      </c>
      <c r="F14" s="29">
        <f>IF(ISBLANK(F13),"",TRUNC(51.39*(F13-1.5)^1.05))</f>
        <v>462</v>
      </c>
      <c r="G14" s="12">
        <f>IF(ISBLANK(G13),"",TRUNC(20.5173*(15.5-G13)^1.92))</f>
        <v>564</v>
      </c>
      <c r="H14" s="12">
        <v>0</v>
      </c>
      <c r="I14" s="12">
        <f>IF(ISBLANK(I13),"",INT(0.08713*(305.5-(I13/$D$2))^1.85))</f>
        <v>357</v>
      </c>
      <c r="J14" s="23">
        <f>J13</f>
        <v>1758</v>
      </c>
    </row>
    <row r="15" spans="1:10" ht="12.75">
      <c r="A15" s="36">
        <f>A14+1</f>
        <v>5</v>
      </c>
      <c r="B15" s="16" t="s">
        <v>61</v>
      </c>
      <c r="C15" s="17" t="s">
        <v>62</v>
      </c>
      <c r="D15" s="31">
        <v>36142</v>
      </c>
      <c r="E15" s="26">
        <v>5.24</v>
      </c>
      <c r="F15" s="26">
        <v>9.11</v>
      </c>
      <c r="G15" s="18">
        <v>10.4</v>
      </c>
      <c r="H15" s="27" t="s">
        <v>60</v>
      </c>
      <c r="I15" s="33">
        <v>0.0028284722222222222</v>
      </c>
      <c r="J15" s="28">
        <f>SUM(E16:I16)</f>
        <v>1504</v>
      </c>
    </row>
    <row r="16" spans="1:10" ht="12.75">
      <c r="A16" s="37">
        <f>A15</f>
        <v>5</v>
      </c>
      <c r="B16" s="21"/>
      <c r="C16" s="22" t="s">
        <v>20</v>
      </c>
      <c r="D16" s="32"/>
      <c r="E16" s="12">
        <f>IF(ISBLANK(E15),"",TRUNC(0.14354*(E15*100-220)^1.4))</f>
        <v>429</v>
      </c>
      <c r="F16" s="29">
        <f>IF(ISBLANK(F15),"",TRUNC(51.39*(F15-1.5)^1.05))</f>
        <v>432</v>
      </c>
      <c r="G16" s="12">
        <f>IF(ISBLANK(G15),"",TRUNC(20.5173*(15.5-G15)^1.92))</f>
        <v>468</v>
      </c>
      <c r="H16" s="12">
        <v>0</v>
      </c>
      <c r="I16" s="12">
        <f>IF(ISBLANK(I15),"",INT(0.08713*(305.5-(I15/$D$2))^1.85))</f>
        <v>175</v>
      </c>
      <c r="J16" s="23">
        <f>J15</f>
        <v>1504</v>
      </c>
    </row>
    <row r="17" spans="1:10" ht="12.75">
      <c r="A17" s="36">
        <f>A16+1</f>
        <v>6</v>
      </c>
      <c r="B17" s="16" t="s">
        <v>63</v>
      </c>
      <c r="C17" s="17" t="s">
        <v>39</v>
      </c>
      <c r="D17" s="31">
        <v>36216</v>
      </c>
      <c r="E17" s="26">
        <v>4.9</v>
      </c>
      <c r="F17" s="26">
        <v>8.06</v>
      </c>
      <c r="G17" s="18">
        <v>11.55</v>
      </c>
      <c r="H17" s="27">
        <v>2.3</v>
      </c>
      <c r="I17" s="33">
        <v>0.0026486111111111116</v>
      </c>
      <c r="J17" s="28">
        <f>SUM(E18:I18)</f>
        <v>1485</v>
      </c>
    </row>
    <row r="18" spans="1:10" ht="12.75">
      <c r="A18" s="37">
        <f>A17</f>
        <v>6</v>
      </c>
      <c r="B18" s="21"/>
      <c r="C18" s="22" t="s">
        <v>20</v>
      </c>
      <c r="D18" s="32"/>
      <c r="E18" s="12">
        <f>IF(ISBLANK(E17),"",TRUNC(0.14354*(E17*100-220)^1.4))</f>
        <v>363</v>
      </c>
      <c r="F18" s="29">
        <f>IF(ISBLANK(F17),"",TRUNC(51.39*(F17-1.5)^1.05))</f>
        <v>370</v>
      </c>
      <c r="G18" s="12">
        <f>IF(ISBLANK(G17),"",TRUNC(20.5173*(15.5-G17)^1.92))</f>
        <v>286</v>
      </c>
      <c r="H18" s="12">
        <f>IF(ISBLANK(H17),"",TRUNC(0.2797*(H17*100-100)^1.35))</f>
        <v>199</v>
      </c>
      <c r="I18" s="12">
        <f>IF(ISBLANK(I17),"",INT(0.08713*(305.5-(I17/$D$2))^1.85))</f>
        <v>267</v>
      </c>
      <c r="J18" s="23">
        <f>J17</f>
        <v>1485</v>
      </c>
    </row>
    <row r="19" spans="1:10" ht="12.75">
      <c r="A19" s="36">
        <f>A18+1</f>
        <v>7</v>
      </c>
      <c r="B19" s="16" t="s">
        <v>64</v>
      </c>
      <c r="C19" s="17" t="s">
        <v>65</v>
      </c>
      <c r="D19" s="31">
        <v>36095</v>
      </c>
      <c r="E19" s="26">
        <v>4.66</v>
      </c>
      <c r="F19" s="26">
        <v>8.62</v>
      </c>
      <c r="G19" s="18">
        <v>10.42</v>
      </c>
      <c r="H19" s="27">
        <v>1.8</v>
      </c>
      <c r="I19" s="33">
        <v>0.0028484953703703706</v>
      </c>
      <c r="J19" s="28">
        <f>SUM(E20:I20)</f>
        <v>1455</v>
      </c>
    </row>
    <row r="20" spans="1:10" ht="12.75">
      <c r="A20" s="37">
        <f>A19</f>
        <v>7</v>
      </c>
      <c r="B20" s="21"/>
      <c r="C20" s="22" t="s">
        <v>21</v>
      </c>
      <c r="D20" s="32"/>
      <c r="E20" s="12">
        <f>IF(ISBLANK(E19),"",TRUNC(0.14354*(E19*100-220)^1.4))</f>
        <v>319</v>
      </c>
      <c r="F20" s="29">
        <f>IF(ISBLANK(F19),"",TRUNC(51.39*(F19-1.5)^1.05))</f>
        <v>403</v>
      </c>
      <c r="G20" s="12">
        <f>IF(ISBLANK(G19),"",TRUNC(20.5173*(15.5-G19)^1.92))</f>
        <v>464</v>
      </c>
      <c r="H20" s="12">
        <f>IF(ISBLANK(H19),"",TRUNC(0.2797*(H19*100-100)^1.35))</f>
        <v>103</v>
      </c>
      <c r="I20" s="12">
        <f>IF(ISBLANK(I19),"",INT(0.08713*(305.5-(I19/$D$2))^1.85))</f>
        <v>166</v>
      </c>
      <c r="J20" s="23">
        <f>J19</f>
        <v>1455</v>
      </c>
    </row>
    <row r="21" spans="1:10" ht="12.75">
      <c r="A21" s="36">
        <f>A20+1</f>
        <v>8</v>
      </c>
      <c r="B21" s="16" t="s">
        <v>66</v>
      </c>
      <c r="C21" s="17" t="s">
        <v>67</v>
      </c>
      <c r="D21" s="31">
        <v>36376</v>
      </c>
      <c r="E21" s="26">
        <v>4.62</v>
      </c>
      <c r="F21" s="26">
        <v>8.34</v>
      </c>
      <c r="G21" s="18">
        <v>11.68</v>
      </c>
      <c r="H21" s="27" t="s">
        <v>60</v>
      </c>
      <c r="I21" s="33">
        <v>0.0028027777777777773</v>
      </c>
      <c r="J21" s="28">
        <f>SUM(E22:I22)</f>
        <v>1153</v>
      </c>
    </row>
    <row r="22" spans="1:10" ht="12.75">
      <c r="A22" s="37">
        <f>A21</f>
        <v>8</v>
      </c>
      <c r="B22" s="21"/>
      <c r="C22" s="22" t="s">
        <v>20</v>
      </c>
      <c r="D22" s="32"/>
      <c r="E22" s="12">
        <f>IF(ISBLANK(E21),"",TRUNC(0.14354*(E21*100-220)^1.4))</f>
        <v>312</v>
      </c>
      <c r="F22" s="29">
        <f>IF(ISBLANK(F21),"",TRUNC(51.39*(F21-1.5)^1.05))</f>
        <v>386</v>
      </c>
      <c r="G22" s="12">
        <f>IF(ISBLANK(G21),"",TRUNC(20.5173*(15.5-G21)^1.92))</f>
        <v>268</v>
      </c>
      <c r="H22" s="12">
        <v>0</v>
      </c>
      <c r="I22" s="12">
        <f>IF(ISBLANK(I21),"",INT(0.08713*(305.5-(I21/$D$2))^1.85))</f>
        <v>187</v>
      </c>
      <c r="J22" s="23">
        <f>J21</f>
        <v>1153</v>
      </c>
    </row>
  </sheetData>
  <sheetProtection/>
  <printOptions horizontalCentered="1"/>
  <pageMargins left="0.75" right="0.75" top="0.17" bottom="0.45" header="0.17" footer="0.3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5.57421875" style="0" customWidth="1"/>
    <col min="2" max="2" width="10.28125" style="0" customWidth="1"/>
    <col min="3" max="3" width="13.8515625" style="0" customWidth="1"/>
    <col min="4" max="4" width="10.421875" style="0" customWidth="1"/>
    <col min="5" max="9" width="10.140625" style="0" customWidth="1"/>
  </cols>
  <sheetData>
    <row r="1" ht="15.75">
      <c r="E1" s="1" t="s">
        <v>32</v>
      </c>
    </row>
    <row r="2" ht="5.25" customHeight="1">
      <c r="D2" s="24">
        <v>1.1574074074074073E-05</v>
      </c>
    </row>
    <row r="3" spans="1:10" ht="12.75">
      <c r="A3" s="3" t="s">
        <v>52</v>
      </c>
      <c r="E3" s="35" t="s">
        <v>33</v>
      </c>
      <c r="J3" s="5" t="s">
        <v>49</v>
      </c>
    </row>
    <row r="5" spans="1:10" s="11" customFormat="1" ht="12.75">
      <c r="A5" s="6" t="s">
        <v>0</v>
      </c>
      <c r="B5" s="7" t="s">
        <v>1</v>
      </c>
      <c r="C5" s="8" t="s">
        <v>2</v>
      </c>
      <c r="D5" s="9" t="s">
        <v>3</v>
      </c>
      <c r="E5" s="10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</row>
    <row r="6" spans="1:10" s="15" customFormat="1" ht="13.5">
      <c r="A6" s="12"/>
      <c r="B6" s="13"/>
      <c r="C6" s="14" t="s">
        <v>10</v>
      </c>
      <c r="D6" s="12"/>
      <c r="E6" s="34" t="s">
        <v>19</v>
      </c>
      <c r="F6" s="12"/>
      <c r="G6" s="25" t="s">
        <v>13</v>
      </c>
      <c r="H6" s="12"/>
      <c r="I6" s="25"/>
      <c r="J6" s="12"/>
    </row>
    <row r="7" spans="1:10" ht="12.75">
      <c r="A7" s="6">
        <f>A6+1</f>
        <v>1</v>
      </c>
      <c r="B7" s="16" t="s">
        <v>23</v>
      </c>
      <c r="C7" s="17" t="s">
        <v>24</v>
      </c>
      <c r="D7" s="31" t="s">
        <v>25</v>
      </c>
      <c r="E7" s="18">
        <v>10.06</v>
      </c>
      <c r="F7" s="27">
        <v>1.5</v>
      </c>
      <c r="G7" s="26">
        <v>8.26</v>
      </c>
      <c r="H7" s="26">
        <v>4.55</v>
      </c>
      <c r="I7" s="33">
        <v>0.0021006944444444445</v>
      </c>
      <c r="J7" s="28">
        <f>SUM(E8:I8)</f>
        <v>1916</v>
      </c>
    </row>
    <row r="8" spans="1:10" ht="12.75">
      <c r="A8" s="20">
        <f>A7</f>
        <v>1</v>
      </c>
      <c r="B8" s="21"/>
      <c r="C8" s="22" t="s">
        <v>21</v>
      </c>
      <c r="D8" s="32"/>
      <c r="E8" s="12">
        <f>IF(ISBLANK(E7),"",TRUNC(20.5173*(15.5-E7)^1.92))</f>
        <v>530</v>
      </c>
      <c r="F8" s="12">
        <f>IF(ISBLANK(F7),"",TRUNC(0.8465*(F7*100-75)^1.42))</f>
        <v>389</v>
      </c>
      <c r="G8" s="29">
        <f>IF(ISBLANK(G7),"",TRUNC(51.39*(G7-1.5)^1.05))</f>
        <v>382</v>
      </c>
      <c r="H8" s="12">
        <f>IF(ISBLANK(H7),"",TRUNC(0.14354*(H7*100-220)^1.4))</f>
        <v>299</v>
      </c>
      <c r="I8" s="12">
        <f>IF(ISBLANK(I7),"",INT(0.08713*(305.5-((I7+0.000462962962962963)/$D$2))^1.85))</f>
        <v>316</v>
      </c>
      <c r="J8" s="23">
        <f>J7</f>
        <v>1916</v>
      </c>
    </row>
    <row r="9" spans="1:10" ht="12.75">
      <c r="A9" s="6">
        <f>A8+1</f>
        <v>2</v>
      </c>
      <c r="B9" s="16" t="s">
        <v>22</v>
      </c>
      <c r="C9" s="17" t="s">
        <v>80</v>
      </c>
      <c r="D9" s="31">
        <v>36571</v>
      </c>
      <c r="E9" s="18">
        <v>11.27</v>
      </c>
      <c r="F9" s="27">
        <v>1.25</v>
      </c>
      <c r="G9" s="26">
        <v>7.02</v>
      </c>
      <c r="H9" s="26">
        <v>4.17</v>
      </c>
      <c r="I9" s="33">
        <v>0.0021528935185185184</v>
      </c>
      <c r="J9" s="28">
        <f>SUM(E10:I10)</f>
        <v>1372</v>
      </c>
    </row>
    <row r="10" spans="1:10" ht="12.75">
      <c r="A10" s="20">
        <f>A9</f>
        <v>2</v>
      </c>
      <c r="B10" s="21"/>
      <c r="C10" s="22" t="s">
        <v>21</v>
      </c>
      <c r="D10" s="32"/>
      <c r="E10" s="12">
        <f>IF(ISBLANK(E9),"",TRUNC(20.5173*(15.5-E9)^1.92))</f>
        <v>327</v>
      </c>
      <c r="F10" s="12">
        <f>IF(ISBLANK(F9),"",TRUNC(0.8465*(F9*100-75)^1.42))</f>
        <v>218</v>
      </c>
      <c r="G10" s="29">
        <f>IF(ISBLANK(G9),"",TRUNC(51.39*(G9-1.5)^1.05))</f>
        <v>308</v>
      </c>
      <c r="H10" s="12">
        <f>IF(ISBLANK(H9),"",TRUNC(0.14354*(H9*100-220)^1.4))</f>
        <v>234</v>
      </c>
      <c r="I10" s="12">
        <f>IF(ISBLANK(I9),"",INT(0.08713*(305.5-((I9+0.000462962962962963)/$D$2))^1.85))</f>
        <v>285</v>
      </c>
      <c r="J10" s="23">
        <f>J9</f>
        <v>1372</v>
      </c>
    </row>
    <row r="11" spans="1:10" ht="12.75">
      <c r="A11" s="6">
        <f>A10+1</f>
        <v>3</v>
      </c>
      <c r="B11" s="16" t="s">
        <v>63</v>
      </c>
      <c r="C11" s="17" t="s">
        <v>81</v>
      </c>
      <c r="D11" s="31">
        <v>36597</v>
      </c>
      <c r="E11" s="18">
        <v>11.47</v>
      </c>
      <c r="F11" s="27">
        <v>1.1</v>
      </c>
      <c r="G11" s="26">
        <v>6.16</v>
      </c>
      <c r="H11" s="26">
        <v>3.82</v>
      </c>
      <c r="I11" s="33">
        <v>0.0023166666666666665</v>
      </c>
      <c r="J11" s="28">
        <f>SUM(E12:I12)</f>
        <v>1062</v>
      </c>
    </row>
    <row r="12" spans="1:10" ht="12.75">
      <c r="A12" s="20">
        <f>A11</f>
        <v>3</v>
      </c>
      <c r="B12" s="21"/>
      <c r="C12" s="22" t="s">
        <v>21</v>
      </c>
      <c r="D12" s="32"/>
      <c r="E12" s="12">
        <f>IF(ISBLANK(E11),"",TRUNC(20.5173*(15.5-E11)^1.92))</f>
        <v>298</v>
      </c>
      <c r="F12" s="12">
        <f>IF(ISBLANK(F11),"",TRUNC(0.8465*(F11*100-75)^1.42))</f>
        <v>131</v>
      </c>
      <c r="G12" s="29">
        <f>IF(ISBLANK(G11),"",TRUNC(51.39*(G11-1.5)^1.05))</f>
        <v>258</v>
      </c>
      <c r="H12" s="12">
        <f>IF(ISBLANK(H11),"",TRUNC(0.14354*(H11*100-220)^1.4))</f>
        <v>177</v>
      </c>
      <c r="I12" s="12">
        <f>IF(ISBLANK(I11),"",INT(0.08713*(305.5-((I11+0.000462962962962963)/$D$2))^1.85))</f>
        <v>198</v>
      </c>
      <c r="J12" s="23">
        <f>J11</f>
        <v>1062</v>
      </c>
    </row>
    <row r="13" spans="1:10" ht="12.75">
      <c r="A13" s="36">
        <f>A12+1</f>
        <v>4</v>
      </c>
      <c r="B13" s="16" t="s">
        <v>82</v>
      </c>
      <c r="C13" s="17" t="s">
        <v>83</v>
      </c>
      <c r="D13" s="31">
        <v>37082</v>
      </c>
      <c r="E13" s="18">
        <v>15.18</v>
      </c>
      <c r="F13" s="27">
        <v>1.05</v>
      </c>
      <c r="G13" s="26">
        <v>4.28</v>
      </c>
      <c r="H13" s="26">
        <v>2.9</v>
      </c>
      <c r="I13" s="33">
        <v>0.0024781250000000003</v>
      </c>
      <c r="J13" s="28">
        <f>SUM(E14:I14)</f>
        <v>438</v>
      </c>
    </row>
    <row r="14" spans="1:10" ht="12.75">
      <c r="A14" s="37">
        <f>A13</f>
        <v>4</v>
      </c>
      <c r="B14" s="21"/>
      <c r="C14" s="22" t="s">
        <v>84</v>
      </c>
      <c r="D14" s="32"/>
      <c r="E14" s="12">
        <f>IF(ISBLANK(E13),"",TRUNC(20.5173*(15.5-E13)^1.92))</f>
        <v>2</v>
      </c>
      <c r="F14" s="12">
        <f>IF(ISBLANK(F13),"",TRUNC(0.8465*(F13*100-75)^1.42))</f>
        <v>105</v>
      </c>
      <c r="G14" s="29">
        <f>IF(ISBLANK(G13),"",TRUNC(51.39*(G13-1.5)^1.05))</f>
        <v>150</v>
      </c>
      <c r="H14" s="12">
        <f>IF(ISBLANK(H13),"",TRUNC(0.14354*(H13*100-220)^1.4))</f>
        <v>54</v>
      </c>
      <c r="I14" s="12">
        <f>IF(ISBLANK(I13),"",INT(0.08713*(305.5-((I13+0.000462962962962963)/$D$2))^1.85))</f>
        <v>127</v>
      </c>
      <c r="J14" s="23">
        <f>J13</f>
        <v>438</v>
      </c>
    </row>
    <row r="15" spans="1:10" ht="12.75">
      <c r="A15" s="36">
        <f>A14+1</f>
        <v>5</v>
      </c>
      <c r="B15" s="16" t="s">
        <v>85</v>
      </c>
      <c r="C15" s="17" t="s">
        <v>86</v>
      </c>
      <c r="D15" s="31">
        <v>37158</v>
      </c>
      <c r="E15" s="18">
        <v>13.69</v>
      </c>
      <c r="F15" s="27">
        <v>1.15</v>
      </c>
      <c r="G15" s="26">
        <v>4.51</v>
      </c>
      <c r="H15" s="26">
        <v>3.05</v>
      </c>
      <c r="I15" s="33" t="s">
        <v>87</v>
      </c>
      <c r="J15" s="28">
        <f>SUM(E16:I16)</f>
        <v>458</v>
      </c>
    </row>
    <row r="16" spans="1:10" ht="12.75">
      <c r="A16" s="37">
        <f>A15</f>
        <v>5</v>
      </c>
      <c r="B16" s="21"/>
      <c r="C16" s="22" t="s">
        <v>84</v>
      </c>
      <c r="D16" s="32"/>
      <c r="E16" s="12">
        <f>IF(ISBLANK(E15),"",TRUNC(20.5173*(15.5-E15)^1.92))</f>
        <v>64</v>
      </c>
      <c r="F16" s="12">
        <f>IF(ISBLANK(F15),"",TRUNC(0.8465*(F15*100-75)^1.42))</f>
        <v>159</v>
      </c>
      <c r="G16" s="29">
        <f>IF(ISBLANK(G15),"",TRUNC(51.39*(G15-1.5)^1.05))</f>
        <v>163</v>
      </c>
      <c r="H16" s="12">
        <f>IF(ISBLANK(H15),"",TRUNC(0.14354*(H15*100-220)^1.4))</f>
        <v>72</v>
      </c>
      <c r="I16" s="12">
        <v>0</v>
      </c>
      <c r="J16" s="23">
        <f>J15</f>
        <v>458</v>
      </c>
    </row>
    <row r="17" spans="1:10" ht="12.75">
      <c r="A17" s="36" t="s">
        <v>88</v>
      </c>
      <c r="B17" s="16" t="s">
        <v>22</v>
      </c>
      <c r="C17" s="17" t="s">
        <v>40</v>
      </c>
      <c r="D17" s="31">
        <v>36700</v>
      </c>
      <c r="E17" s="18">
        <v>9.88</v>
      </c>
      <c r="F17" s="27">
        <v>1.5</v>
      </c>
      <c r="G17" s="26">
        <v>7.66</v>
      </c>
      <c r="H17" s="26">
        <v>4.92</v>
      </c>
      <c r="I17" s="33" t="s">
        <v>90</v>
      </c>
      <c r="J17" s="28"/>
    </row>
    <row r="18" spans="1:10" ht="12.75">
      <c r="A18" s="37" t="str">
        <f>A17</f>
        <v>b.k.</v>
      </c>
      <c r="B18" s="21"/>
      <c r="C18" s="22" t="s">
        <v>89</v>
      </c>
      <c r="D18" s="32"/>
      <c r="E18" s="12">
        <f>IF(ISBLANK(E17),"",TRUNC(20.5173*(15.5-E17)^1.92))</f>
        <v>564</v>
      </c>
      <c r="F18" s="12">
        <f>IF(ISBLANK(F17),"",TRUNC(0.8465*(F17*100-75)^1.42))</f>
        <v>389</v>
      </c>
      <c r="G18" s="29">
        <f>IF(ISBLANK(G17),"",TRUNC(51.39*(G17-1.5)^1.05))</f>
        <v>346</v>
      </c>
      <c r="H18" s="12">
        <f>IF(ISBLANK(H17),"",TRUNC(0.14354*(H17*100-220)^1.4))</f>
        <v>367</v>
      </c>
      <c r="I18" s="12"/>
      <c r="J18" s="23"/>
    </row>
    <row r="21" s="39" customFormat="1" ht="15.75"/>
    <row r="22" spans="2:6" s="39" customFormat="1" ht="15.75">
      <c r="B22" s="39" t="s">
        <v>47</v>
      </c>
      <c r="F22" s="39" t="s">
        <v>48</v>
      </c>
    </row>
    <row r="23" s="39" customFormat="1" ht="15.75"/>
    <row r="24" s="39" customFormat="1" ht="15.75"/>
    <row r="25" s="39" customFormat="1" ht="15.75"/>
    <row r="26" s="39" customFormat="1" ht="15.75"/>
  </sheetData>
  <sheetProtection/>
  <printOptions horizontalCentered="1"/>
  <pageMargins left="0.75" right="0.75" top="0.5" bottom="0.45" header="0.33" footer="0.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Kompiuteris</dc:creator>
  <cp:keywords/>
  <dc:description/>
  <cp:lastModifiedBy>Steponas</cp:lastModifiedBy>
  <cp:lastPrinted>2011-02-11T16:28:19Z</cp:lastPrinted>
  <dcterms:created xsi:type="dcterms:W3CDTF">2006-12-19T12:58:12Z</dcterms:created>
  <dcterms:modified xsi:type="dcterms:W3CDTF">2013-02-23T10:51:23Z</dcterms:modified>
  <cp:category/>
  <cp:version/>
  <cp:contentType/>
  <cp:contentStatus/>
</cp:coreProperties>
</file>