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60" tabRatio="908" activeTab="0"/>
  </bookViews>
  <sheets>
    <sheet name="Virselis" sheetId="1" r:id="rId1"/>
    <sheet name="5-kove mergaitės" sheetId="2" r:id="rId2"/>
    <sheet name="5-kove berniukai" sheetId="3" r:id="rId3"/>
    <sheet name="5-kove jaunutės" sheetId="4" r:id="rId4"/>
    <sheet name="7-kove jaunučiai" sheetId="5" r:id="rId5"/>
    <sheet name="Kartis M" sheetId="6" r:id="rId6"/>
    <sheet name="Kartis B" sheetId="7" r:id="rId7"/>
  </sheets>
  <externalReferences>
    <externalReference r:id="rId10"/>
    <externalReference r:id="rId11"/>
    <externalReference r:id="rId12"/>
  </externalReferences>
  <definedNames>
    <definedName name="Sektoriu_Tolis_V_List" localSheetId="2">#REF!</definedName>
    <definedName name="Sektoriu_Tolis_V_List" localSheetId="3">#REF!</definedName>
    <definedName name="Sektoriu_Tolis_V_List" localSheetId="1">#REF!</definedName>
    <definedName name="Sektoriu_Tolis_V_List" localSheetId="4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<sst xmlns="http://schemas.openxmlformats.org/spreadsheetml/2006/main" count="591" uniqueCount="215">
  <si>
    <t>Vieta</t>
  </si>
  <si>
    <t>Komanda</t>
  </si>
  <si>
    <t>Rezultatas</t>
  </si>
  <si>
    <t>5-kovė</t>
  </si>
  <si>
    <t>Rungtys</t>
  </si>
  <si>
    <t>Vardas</t>
  </si>
  <si>
    <t>Pavardė</t>
  </si>
  <si>
    <t>Gimimo data</t>
  </si>
  <si>
    <t>Aukštis</t>
  </si>
  <si>
    <t>Tolis</t>
  </si>
  <si>
    <t>800 m</t>
  </si>
  <si>
    <t>Rez.</t>
  </si>
  <si>
    <t>Taškai</t>
  </si>
  <si>
    <t>Kamilė</t>
  </si>
  <si>
    <t>7-kovė</t>
  </si>
  <si>
    <t>60 m</t>
  </si>
  <si>
    <t>Kartis</t>
  </si>
  <si>
    <t>1000 m</t>
  </si>
  <si>
    <t>Gytis</t>
  </si>
  <si>
    <t>Šiauliai</t>
  </si>
  <si>
    <t>Varžybų vyriausiasis teisėjas</t>
  </si>
  <si>
    <t>/Nacionalinė kategorija/</t>
  </si>
  <si>
    <t>Varžybų vyriausiasis sekretorius</t>
  </si>
  <si>
    <t>Evaldas REINOTAS</t>
  </si>
  <si>
    <t xml:space="preserve">Jaunučiai </t>
  </si>
  <si>
    <t>Šiauliai, 2013 m. kovo 15-16 d.</t>
  </si>
  <si>
    <t xml:space="preserve">LIETUVOS VAIKŲ (GIM. 2000 M. IR JAUNESNIŲ) IR JAUNUČIŲ (GIM. 1998-1999 M.) DAUGIAKOVIŲ </t>
  </si>
  <si>
    <t>PIRMENYBĖS</t>
  </si>
  <si>
    <t>Jaunutės</t>
  </si>
  <si>
    <t>600 m</t>
  </si>
  <si>
    <t xml:space="preserve">Berniukai </t>
  </si>
  <si>
    <t>Mergaitės</t>
  </si>
  <si>
    <t>Berniukai</t>
  </si>
  <si>
    <t>Šiauliai, 2013 m. kovo 16 d.</t>
  </si>
  <si>
    <t>2013 m. kovo 15-16 d.</t>
  </si>
  <si>
    <t>Jonas</t>
  </si>
  <si>
    <t>SPUDIS</t>
  </si>
  <si>
    <t>Urtė</t>
  </si>
  <si>
    <t>Baikštytė</t>
  </si>
  <si>
    <t>Treneris</t>
  </si>
  <si>
    <t>J. Baikštienė</t>
  </si>
  <si>
    <t>Neda</t>
  </si>
  <si>
    <t>Gorytė</t>
  </si>
  <si>
    <t>Sandra</t>
  </si>
  <si>
    <t>Alėjūnaitė</t>
  </si>
  <si>
    <t>L. Ušanovaitė</t>
  </si>
  <si>
    <t>Lukas</t>
  </si>
  <si>
    <t>Pilvinis</t>
  </si>
  <si>
    <t>Dominykas</t>
  </si>
  <si>
    <t>Čekanauskas</t>
  </si>
  <si>
    <t>Maksim</t>
  </si>
  <si>
    <t>Volkov</t>
  </si>
  <si>
    <t>Mantas</t>
  </si>
  <si>
    <t>Dervinis</t>
  </si>
  <si>
    <t>Robertas</t>
  </si>
  <si>
    <t>Kontautas</t>
  </si>
  <si>
    <t>E. Reinotas</t>
  </si>
  <si>
    <t>Vėjūnė</t>
  </si>
  <si>
    <t>Maceikaitė</t>
  </si>
  <si>
    <t>D. Maceikienė</t>
  </si>
  <si>
    <t>Raminta</t>
  </si>
  <si>
    <t>Klimašauskaitė</t>
  </si>
  <si>
    <t>Greta</t>
  </si>
  <si>
    <t>Janušauskaitė</t>
  </si>
  <si>
    <t>Gerda</t>
  </si>
  <si>
    <t>Jocaitė</t>
  </si>
  <si>
    <t>Elvita</t>
  </si>
  <si>
    <t>Jokubaitytė</t>
  </si>
  <si>
    <t>I. Alėjūnienė</t>
  </si>
  <si>
    <t>Šiaulių raj.</t>
  </si>
  <si>
    <t>Slavinskaitė</t>
  </si>
  <si>
    <t>Vileikytė</t>
  </si>
  <si>
    <t>Peleckas</t>
  </si>
  <si>
    <t>Paulius</t>
  </si>
  <si>
    <t>Jocas</t>
  </si>
  <si>
    <t>Martynas</t>
  </si>
  <si>
    <t>Berulis</t>
  </si>
  <si>
    <t>Kaunas</t>
  </si>
  <si>
    <t>I. Jakubaitytė</t>
  </si>
  <si>
    <t>Beatričė</t>
  </si>
  <si>
    <t>Černiūtė</t>
  </si>
  <si>
    <t>Sanajevaitė</t>
  </si>
  <si>
    <t>R. Vasiliauskas</t>
  </si>
  <si>
    <t>N. Gedgaudienė</t>
  </si>
  <si>
    <t>O. Povilionienė,</t>
  </si>
  <si>
    <t>Agnė</t>
  </si>
  <si>
    <t>Mickevičiūtė</t>
  </si>
  <si>
    <t>Giedrius</t>
  </si>
  <si>
    <t>Astrauskas</t>
  </si>
  <si>
    <t>D. Jankauskaitė,</t>
  </si>
  <si>
    <t>N. Sabaliauskienė</t>
  </si>
  <si>
    <t>Matas</t>
  </si>
  <si>
    <t>Adamonis</t>
  </si>
  <si>
    <t>Petkevičius</t>
  </si>
  <si>
    <t>Plečkaitytė</t>
  </si>
  <si>
    <t>Noreikaitė</t>
  </si>
  <si>
    <t>Noreika</t>
  </si>
  <si>
    <t>Nojus</t>
  </si>
  <si>
    <t>Vaišvila</t>
  </si>
  <si>
    <t>Vladas</t>
  </si>
  <si>
    <t>Baliukas</t>
  </si>
  <si>
    <t>Jurijus</t>
  </si>
  <si>
    <t>Lobkariov</t>
  </si>
  <si>
    <t>Vilnius</t>
  </si>
  <si>
    <t>A. Izergin</t>
  </si>
  <si>
    <t>Kolpakovas</t>
  </si>
  <si>
    <t>Rokas</t>
  </si>
  <si>
    <t>Morkūnas</t>
  </si>
  <si>
    <t>Danielius</t>
  </si>
  <si>
    <t>Adomavičius</t>
  </si>
  <si>
    <t>Miglė</t>
  </si>
  <si>
    <t>Jankovskaitė</t>
  </si>
  <si>
    <t>Gintarė</t>
  </si>
  <si>
    <t>Karlonaitė</t>
  </si>
  <si>
    <t>Adelė</t>
  </si>
  <si>
    <t>Vaškelytė</t>
  </si>
  <si>
    <t>Erika</t>
  </si>
  <si>
    <t>Lukšaitė</t>
  </si>
  <si>
    <t>Joniškio raj.</t>
  </si>
  <si>
    <t>V. Butautienė</t>
  </si>
  <si>
    <t>Justinas</t>
  </si>
  <si>
    <t>Butautas</t>
  </si>
  <si>
    <t>Bačianskaitė</t>
  </si>
  <si>
    <t>Panevėžys</t>
  </si>
  <si>
    <t>A. Dobregienė</t>
  </si>
  <si>
    <t>Domantas</t>
  </si>
  <si>
    <t>Dobrega</t>
  </si>
  <si>
    <t>Erikas</t>
  </si>
  <si>
    <t>Zakarauskas</t>
  </si>
  <si>
    <t xml:space="preserve">PIRMENYBĖS  </t>
  </si>
  <si>
    <t>LIETUVOS VAIKŲ (GIM. 2000 M. IR JAUNESNIŲ) ŠUOLIO SU KARTIMI PIRMENYBĖS</t>
  </si>
  <si>
    <t>Andrius</t>
  </si>
  <si>
    <t>Maleckas</t>
  </si>
  <si>
    <t>Ernest</t>
  </si>
  <si>
    <t>Kolenda</t>
  </si>
  <si>
    <t>H. Statkus</t>
  </si>
  <si>
    <t>Arnas</t>
  </si>
  <si>
    <t>Elektrėnai</t>
  </si>
  <si>
    <t>R. Varonkova</t>
  </si>
  <si>
    <t>Rūta</t>
  </si>
  <si>
    <t>Minickaitė</t>
  </si>
  <si>
    <t>J. Spudis</t>
  </si>
  <si>
    <t>Gabija</t>
  </si>
  <si>
    <t>Petrauskaitė</t>
  </si>
  <si>
    <t>V. Žiedienė</t>
  </si>
  <si>
    <t>Gavorskytė</t>
  </si>
  <si>
    <t>Dovilė</t>
  </si>
  <si>
    <t>Bugytė</t>
  </si>
  <si>
    <t>Justas</t>
  </si>
  <si>
    <t>Gofencas</t>
  </si>
  <si>
    <t>Vinardas</t>
  </si>
  <si>
    <t>Čiuprinskas</t>
  </si>
  <si>
    <t>Gustas</t>
  </si>
  <si>
    <t>`</t>
  </si>
  <si>
    <t>Enrika</t>
  </si>
  <si>
    <t>Ragainytė</t>
  </si>
  <si>
    <t>Klaipėda</t>
  </si>
  <si>
    <t>A. Šilauskas</t>
  </si>
  <si>
    <t>Enrikas</t>
  </si>
  <si>
    <t>Būta</t>
  </si>
  <si>
    <t>Karečkaitė</t>
  </si>
  <si>
    <t>Titas</t>
  </si>
  <si>
    <t>Bartkus</t>
  </si>
  <si>
    <t>D. D. Senkai</t>
  </si>
  <si>
    <t>Gleb</t>
  </si>
  <si>
    <t>Fiodorov</t>
  </si>
  <si>
    <t>J. Martinkus</t>
  </si>
  <si>
    <t>Leonid</t>
  </si>
  <si>
    <t>Kostin</t>
  </si>
  <si>
    <t>Lasevičius</t>
  </si>
  <si>
    <t>DNS</t>
  </si>
  <si>
    <t>0</t>
  </si>
  <si>
    <t>NM</t>
  </si>
  <si>
    <t>Nacickas</t>
  </si>
  <si>
    <t>Gofensas</t>
  </si>
  <si>
    <t>2.00</t>
  </si>
  <si>
    <t>2.10</t>
  </si>
  <si>
    <t>2.20</t>
  </si>
  <si>
    <t>2.30</t>
  </si>
  <si>
    <t>2.40</t>
  </si>
  <si>
    <t>2.50</t>
  </si>
  <si>
    <t>o</t>
  </si>
  <si>
    <t xml:space="preserve"> -</t>
  </si>
  <si>
    <t>x</t>
  </si>
  <si>
    <t>1.50</t>
  </si>
  <si>
    <t>1.60</t>
  </si>
  <si>
    <t>1.70</t>
  </si>
  <si>
    <t>1.80</t>
  </si>
  <si>
    <t>1.90</t>
  </si>
  <si>
    <t>-</t>
  </si>
  <si>
    <t>Šuolis su kartimi</t>
  </si>
  <si>
    <t>2:42,46</t>
  </si>
  <si>
    <t>3:01,59</t>
  </si>
  <si>
    <t>2:48,87</t>
  </si>
  <si>
    <t>2:42,75</t>
  </si>
  <si>
    <t>2:58,50</t>
  </si>
  <si>
    <t>3:06,16</t>
  </si>
  <si>
    <t>3:25,96</t>
  </si>
  <si>
    <t>3:16,31</t>
  </si>
  <si>
    <t>3:01,53</t>
  </si>
  <si>
    <t>3:27,39</t>
  </si>
  <si>
    <t>8,82</t>
  </si>
  <si>
    <t>4,45</t>
  </si>
  <si>
    <t>6,05</t>
  </si>
  <si>
    <t>1,38</t>
  </si>
  <si>
    <t>11,95</t>
  </si>
  <si>
    <t>2,10</t>
  </si>
  <si>
    <t>3:39,75</t>
  </si>
  <si>
    <r>
      <t xml:space="preserve">60 m b/b
</t>
    </r>
    <r>
      <rPr>
        <b/>
        <sz val="8"/>
        <rFont val="Times New Roman"/>
        <family val="1"/>
      </rPr>
      <t xml:space="preserve"> (0.76,7.50)</t>
    </r>
  </si>
  <si>
    <t xml:space="preserve">Rutulys 
(3 kg)      </t>
  </si>
  <si>
    <r>
      <t xml:space="preserve">60 b\b
</t>
    </r>
    <r>
      <rPr>
        <b/>
        <sz val="8"/>
        <rFont val="Times New Roman"/>
        <family val="1"/>
      </rPr>
      <t>(0.76,7.50)</t>
    </r>
  </si>
  <si>
    <r>
      <t xml:space="preserve">60 b\b
</t>
    </r>
    <r>
      <rPr>
        <b/>
        <sz val="8"/>
        <rFont val="Times New Roman"/>
        <family val="1"/>
      </rPr>
      <t xml:space="preserve"> (0.76,8.00)</t>
    </r>
  </si>
  <si>
    <t xml:space="preserve">Rutulys
(3 kg)       </t>
  </si>
  <si>
    <t xml:space="preserve">Rutulys
 (4 kg)       </t>
  </si>
  <si>
    <r>
      <t xml:space="preserve">60 b\b
</t>
    </r>
    <r>
      <rPr>
        <b/>
        <sz val="8"/>
        <rFont val="Times New Roman"/>
        <family val="1"/>
      </rPr>
      <t>(0.84,8.50)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</si>
</sst>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;\-"/>
    <numFmt numFmtId="173" formatCode="#,##0.00;\-#,##0.00;\-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\-"/>
    <numFmt numFmtId="178" formatCode="_-* #,##0_-;\-* #,##0_-;_-* \-_-;_-@_-"/>
    <numFmt numFmtId="179" formatCode="_-* #,##0.00_-;\-* #,##0.00_-;_-* \-??_-;_-@_-"/>
    <numFmt numFmtId="180" formatCode="[Red]0%;[Red]\(0%\)"/>
    <numFmt numFmtId="181" formatCode="0%;\(0%\)"/>
    <numFmt numFmtId="182" formatCode="0.00\ %"/>
    <numFmt numFmtId="183" formatCode="_-&quot;IRL&quot;* #,##0_-;&quot;-IRL&quot;* #,##0_-;_-&quot;IRL&quot;* \-_-;_-@_-"/>
    <numFmt numFmtId="184" formatCode="_-&quot;IRL&quot;* #,##0.00_-;&quot;-IRL&quot;* #,##0.00_-;_-&quot;IRL&quot;* \-??_-;_-@_-"/>
    <numFmt numFmtId="185" formatCode="ss.00"/>
    <numFmt numFmtId="186" formatCode="yyyy\-mm\-dd;@"/>
    <numFmt numFmtId="187" formatCode="0.0"/>
    <numFmt numFmtId="188" formatCode="m:ss.00"/>
    <numFmt numFmtId="189" formatCode="[$-427]yyyy\ &quot;m.&quot;\ mmmm\ d\ &quot;d.&quot;"/>
    <numFmt numFmtId="190" formatCode="mmm/yyyy"/>
    <numFmt numFmtId="191" formatCode="mmm\-yyyy"/>
    <numFmt numFmtId="192" formatCode="yyyy\.mm\.dd;@"/>
    <numFmt numFmtId="193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LT"/>
      <family val="0"/>
    </font>
    <font>
      <b/>
      <sz val="10"/>
      <name val="TimesLT"/>
      <family val="0"/>
    </font>
    <font>
      <b/>
      <sz val="10"/>
      <color indexed="9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14"/>
      <color indexed="9"/>
      <name val="Times New Roman"/>
      <family val="1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4" fontId="4" fillId="0" borderId="0" applyFill="0" applyBorder="0" applyAlignment="0">
      <protection/>
    </xf>
    <xf numFmtId="175" fontId="4" fillId="0" borderId="0" applyFill="0" applyBorder="0" applyAlignment="0">
      <protection/>
    </xf>
    <xf numFmtId="176" fontId="4" fillId="0" borderId="0" applyFill="0" applyBorder="0" applyAlignment="0">
      <protection/>
    </xf>
    <xf numFmtId="172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0" fontId="5" fillId="20" borderId="4" applyNumberFormat="0" applyAlignment="0" applyProtection="0"/>
    <xf numFmtId="0" fontId="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ill="0" applyBorder="0" applyAlignment="0" applyProtection="0"/>
    <xf numFmtId="14" fontId="4" fillId="0" borderId="0" applyFill="0" applyBorder="0" applyAlignment="0">
      <protection/>
    </xf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2" fontId="7" fillId="0" borderId="0" applyFill="0" applyBorder="0" applyAlignment="0">
      <protection/>
    </xf>
    <xf numFmtId="173" fontId="7" fillId="0" borderId="0" applyFill="0" applyBorder="0" applyAlignment="0">
      <protection/>
    </xf>
    <xf numFmtId="172" fontId="7" fillId="0" borderId="0" applyFill="0" applyBorder="0" applyAlignment="0">
      <protection/>
    </xf>
    <xf numFmtId="177" fontId="7" fillId="0" borderId="0" applyFill="0" applyBorder="0" applyAlignment="0">
      <protection/>
    </xf>
    <xf numFmtId="173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6" applyNumberFormat="0" applyAlignment="0" applyProtection="0"/>
    <xf numFmtId="0" fontId="12" fillId="0" borderId="7">
      <alignment horizontal="left" vertical="center"/>
      <protection/>
    </xf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4" applyNumberFormat="0" applyAlignment="0" applyProtection="0"/>
    <xf numFmtId="0" fontId="1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20" borderId="8" applyNumberFormat="0" applyAlignment="0" applyProtection="0"/>
    <xf numFmtId="0" fontId="18" fillId="7" borderId="4" applyNumberFormat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18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1" fillId="0" borderId="0">
      <alignment/>
      <protection/>
    </xf>
    <xf numFmtId="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10" applyNumberFormat="0" applyFont="0" applyAlignment="0" applyProtection="0"/>
    <xf numFmtId="0" fontId="23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5" borderId="10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72" fontId="24" fillId="0" borderId="0" applyFill="0" applyBorder="0" applyAlignment="0">
      <protection/>
    </xf>
    <xf numFmtId="173" fontId="24" fillId="0" borderId="0" applyFill="0" applyBorder="0" applyAlignment="0">
      <protection/>
    </xf>
    <xf numFmtId="172" fontId="24" fillId="0" borderId="0" applyFill="0" applyBorder="0" applyAlignment="0">
      <protection/>
    </xf>
    <xf numFmtId="177" fontId="24" fillId="0" borderId="0" applyFill="0" applyBorder="0" applyAlignment="0">
      <protection/>
    </xf>
    <xf numFmtId="173" fontId="24" fillId="0" borderId="0" applyFill="0" applyBorder="0" applyAlignment="0">
      <protection/>
    </xf>
    <xf numFmtId="0" fontId="5" fillId="20" borderId="4" applyNumberFormat="0" applyAlignment="0" applyProtection="0"/>
    <xf numFmtId="0" fontId="26" fillId="0" borderId="11" applyNumberFormat="0" applyFill="0" applyAlignment="0" applyProtection="0"/>
    <xf numFmtId="0" fontId="20" fillId="0" borderId="9" applyNumberFormat="0" applyFill="0" applyAlignment="0" applyProtection="0"/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0" fontId="6" fillId="21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8" fillId="0" borderId="0" xfId="115" applyFont="1" applyAlignment="1">
      <alignment vertical="center"/>
      <protection/>
    </xf>
    <xf numFmtId="185" fontId="29" fillId="0" borderId="0" xfId="115" applyNumberFormat="1" applyFont="1" applyFill="1" applyBorder="1" applyAlignment="1">
      <alignment horizontal="center" vertical="center"/>
      <protection/>
    </xf>
    <xf numFmtId="0" fontId="28" fillId="0" borderId="0" xfId="115" applyFont="1" applyAlignment="1">
      <alignment horizontal="center" vertical="center"/>
      <protection/>
    </xf>
    <xf numFmtId="0" fontId="30" fillId="0" borderId="0" xfId="115" applyFont="1" applyAlignment="1">
      <alignment vertical="center"/>
      <protection/>
    </xf>
    <xf numFmtId="0" fontId="30" fillId="0" borderId="0" xfId="115" applyFont="1" applyAlignment="1">
      <alignment horizontal="center" vertical="center"/>
      <protection/>
    </xf>
    <xf numFmtId="0" fontId="32" fillId="0" borderId="0" xfId="115" applyFont="1" applyAlignment="1">
      <alignment vertical="center"/>
      <protection/>
    </xf>
    <xf numFmtId="0" fontId="32" fillId="0" borderId="0" xfId="115" applyFont="1" applyAlignment="1">
      <alignment horizontal="center" vertical="center"/>
      <protection/>
    </xf>
    <xf numFmtId="0" fontId="34" fillId="0" borderId="0" xfId="115" applyFont="1" applyAlignment="1">
      <alignment vertical="center"/>
      <protection/>
    </xf>
    <xf numFmtId="0" fontId="32" fillId="0" borderId="0" xfId="115" applyFont="1" applyBorder="1" applyAlignment="1">
      <alignment vertical="center"/>
      <protection/>
    </xf>
    <xf numFmtId="49" fontId="32" fillId="0" borderId="12" xfId="121" applyNumberFormat="1" applyFont="1" applyBorder="1" applyAlignment="1">
      <alignment horizontal="center" vertical="center"/>
      <protection/>
    </xf>
    <xf numFmtId="2" fontId="36" fillId="0" borderId="13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1" fontId="30" fillId="0" borderId="15" xfId="116" applyNumberFormat="1" applyFont="1" applyBorder="1" applyAlignment="1">
      <alignment horizontal="center" vertical="center"/>
      <protection/>
    </xf>
    <xf numFmtId="49" fontId="32" fillId="0" borderId="16" xfId="121" applyNumberFormat="1" applyFont="1" applyBorder="1" applyAlignment="1">
      <alignment horizontal="center" vertical="center"/>
      <protection/>
    </xf>
    <xf numFmtId="1" fontId="38" fillId="0" borderId="17" xfId="116" applyNumberFormat="1" applyFont="1" applyBorder="1" applyAlignment="1">
      <alignment horizontal="center" vertical="center"/>
      <protection/>
    </xf>
    <xf numFmtId="2" fontId="36" fillId="0" borderId="18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28" fillId="0" borderId="0" xfId="115" applyFont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49" fontId="32" fillId="0" borderId="22" xfId="121" applyNumberFormat="1" applyFont="1" applyBorder="1" applyAlignment="1">
      <alignment horizontal="center" vertical="center"/>
      <protection/>
    </xf>
    <xf numFmtId="2" fontId="32" fillId="0" borderId="18" xfId="0" applyNumberFormat="1" applyFont="1" applyFill="1" applyBorder="1" applyAlignment="1">
      <alignment horizontal="center"/>
    </xf>
    <xf numFmtId="2" fontId="32" fillId="0" borderId="14" xfId="0" applyNumberFormat="1" applyFont="1" applyFill="1" applyBorder="1" applyAlignment="1">
      <alignment horizontal="center"/>
    </xf>
    <xf numFmtId="188" fontId="32" fillId="0" borderId="23" xfId="0" applyNumberFormat="1" applyFont="1" applyFill="1" applyBorder="1" applyAlignment="1">
      <alignment horizontal="center"/>
    </xf>
    <xf numFmtId="49" fontId="32" fillId="0" borderId="24" xfId="121" applyNumberFormat="1" applyFont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2" fillId="0" borderId="0" xfId="119" applyFont="1">
      <alignment/>
      <protection/>
    </xf>
    <xf numFmtId="0" fontId="32" fillId="0" borderId="26" xfId="119" applyFont="1" applyBorder="1">
      <alignment/>
      <protection/>
    </xf>
    <xf numFmtId="0" fontId="39" fillId="0" borderId="0" xfId="119" applyFont="1">
      <alignment/>
      <protection/>
    </xf>
    <xf numFmtId="0" fontId="32" fillId="0" borderId="27" xfId="119" applyFont="1" applyBorder="1">
      <alignment/>
      <protection/>
    </xf>
    <xf numFmtId="0" fontId="32" fillId="0" borderId="0" xfId="119" applyFont="1" applyBorder="1">
      <alignment/>
      <protection/>
    </xf>
    <xf numFmtId="49" fontId="34" fillId="0" borderId="0" xfId="119" applyNumberFormat="1" applyFont="1">
      <alignment/>
      <protection/>
    </xf>
    <xf numFmtId="0" fontId="32" fillId="0" borderId="28" xfId="119" applyFont="1" applyBorder="1">
      <alignment/>
      <protection/>
    </xf>
    <xf numFmtId="0" fontId="32" fillId="0" borderId="29" xfId="119" applyFont="1" applyBorder="1">
      <alignment/>
      <protection/>
    </xf>
    <xf numFmtId="0" fontId="34" fillId="0" borderId="0" xfId="119" applyFont="1">
      <alignment/>
      <protection/>
    </xf>
    <xf numFmtId="0" fontId="32" fillId="0" borderId="0" xfId="119" applyFont="1" applyAlignment="1">
      <alignment horizontal="right" vertical="top"/>
      <protection/>
    </xf>
    <xf numFmtId="0" fontId="40" fillId="0" borderId="0" xfId="119" applyFont="1">
      <alignment/>
      <protection/>
    </xf>
    <xf numFmtId="14" fontId="42" fillId="0" borderId="0" xfId="115" applyNumberFormat="1" applyFont="1" applyAlignment="1">
      <alignment horizontal="center" vertical="center"/>
      <protection/>
    </xf>
    <xf numFmtId="0" fontId="30" fillId="0" borderId="0" xfId="115" applyFont="1" applyAlignment="1">
      <alignment horizontal="right" vertical="center"/>
      <protection/>
    </xf>
    <xf numFmtId="0" fontId="43" fillId="0" borderId="0" xfId="115" applyFont="1" applyAlignment="1">
      <alignment horizontal="center" vertical="center"/>
      <protection/>
    </xf>
    <xf numFmtId="49" fontId="41" fillId="0" borderId="0" xfId="115" applyNumberFormat="1" applyFont="1" applyAlignment="1">
      <alignment horizontal="center" vertical="center"/>
      <protection/>
    </xf>
    <xf numFmtId="0" fontId="33" fillId="0" borderId="15" xfId="115" applyFont="1" applyBorder="1" applyAlignment="1">
      <alignment horizontal="center" vertical="center"/>
      <protection/>
    </xf>
    <xf numFmtId="0" fontId="33" fillId="0" borderId="30" xfId="115" applyFont="1" applyBorder="1" applyAlignment="1">
      <alignment horizontal="right" vertical="center"/>
      <protection/>
    </xf>
    <xf numFmtId="0" fontId="33" fillId="0" borderId="31" xfId="115" applyFont="1" applyBorder="1" applyAlignment="1">
      <alignment horizontal="left" vertical="center"/>
      <protection/>
    </xf>
    <xf numFmtId="0" fontId="33" fillId="0" borderId="32" xfId="115" applyFont="1" applyBorder="1" applyAlignment="1">
      <alignment horizontal="center" vertical="center"/>
      <protection/>
    </xf>
    <xf numFmtId="0" fontId="33" fillId="0" borderId="33" xfId="115" applyFont="1" applyBorder="1" applyAlignment="1">
      <alignment horizontal="center" vertical="center"/>
      <protection/>
    </xf>
    <xf numFmtId="0" fontId="33" fillId="0" borderId="15" xfId="115" applyFont="1" applyBorder="1" applyAlignment="1">
      <alignment horizontal="center" vertical="center"/>
      <protection/>
    </xf>
    <xf numFmtId="0" fontId="40" fillId="0" borderId="0" xfId="115" applyFont="1" applyAlignment="1">
      <alignment vertical="center"/>
      <protection/>
    </xf>
    <xf numFmtId="49" fontId="40" fillId="0" borderId="18" xfId="115" applyNumberFormat="1" applyFont="1" applyBorder="1" applyAlignment="1">
      <alignment horizontal="center" vertical="center"/>
      <protection/>
    </xf>
    <xf numFmtId="49" fontId="40" fillId="0" borderId="14" xfId="115" applyNumberFormat="1" applyFont="1" applyBorder="1" applyAlignment="1">
      <alignment horizontal="center" vertical="center"/>
      <protection/>
    </xf>
    <xf numFmtId="49" fontId="40" fillId="0" borderId="23" xfId="115" applyNumberFormat="1" applyFont="1" applyBorder="1" applyAlignment="1">
      <alignment horizontal="center" vertical="center"/>
      <protection/>
    </xf>
    <xf numFmtId="49" fontId="40" fillId="0" borderId="34" xfId="115" applyNumberFormat="1" applyFont="1" applyBorder="1" applyAlignment="1">
      <alignment horizontal="center" vertical="center"/>
      <protection/>
    </xf>
    <xf numFmtId="49" fontId="40" fillId="0" borderId="35" xfId="115" applyNumberFormat="1" applyFont="1" applyBorder="1" applyAlignment="1">
      <alignment horizontal="center" vertical="center"/>
      <protection/>
    </xf>
    <xf numFmtId="49" fontId="40" fillId="0" borderId="36" xfId="115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2" fillId="0" borderId="17" xfId="115" applyFont="1" applyBorder="1" applyAlignment="1">
      <alignment vertical="center"/>
      <protection/>
    </xf>
    <xf numFmtId="0" fontId="32" fillId="0" borderId="15" xfId="115" applyFont="1" applyBorder="1" applyAlignment="1">
      <alignment vertical="center"/>
      <protection/>
    </xf>
    <xf numFmtId="0" fontId="28" fillId="0" borderId="0" xfId="115" applyFont="1" applyAlignment="1">
      <alignment vertical="center"/>
      <protection/>
    </xf>
    <xf numFmtId="0" fontId="28" fillId="0" borderId="0" xfId="115" applyFont="1" applyAlignment="1">
      <alignment horizontal="center" vertical="center"/>
      <protection/>
    </xf>
    <xf numFmtId="0" fontId="28" fillId="0" borderId="0" xfId="119" applyFont="1">
      <alignment/>
      <protection/>
    </xf>
    <xf numFmtId="185" fontId="44" fillId="0" borderId="0" xfId="115" applyNumberFormat="1" applyFont="1" applyFill="1" applyBorder="1" applyAlignment="1">
      <alignment horizontal="center" vertical="center"/>
      <protection/>
    </xf>
    <xf numFmtId="21" fontId="29" fillId="0" borderId="0" xfId="115" applyNumberFormat="1" applyFont="1" applyAlignment="1">
      <alignment vertical="center"/>
      <protection/>
    </xf>
    <xf numFmtId="21" fontId="29" fillId="0" borderId="0" xfId="115" applyNumberFormat="1" applyFont="1" applyAlignment="1">
      <alignment horizontal="center" vertical="center"/>
      <protection/>
    </xf>
    <xf numFmtId="49" fontId="30" fillId="26" borderId="14" xfId="120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49" fontId="30" fillId="26" borderId="18" xfId="120" applyNumberFormat="1" applyFont="1" applyFill="1" applyBorder="1" applyAlignment="1">
      <alignment horizontal="center" vertical="center"/>
      <protection/>
    </xf>
    <xf numFmtId="188" fontId="32" fillId="0" borderId="14" xfId="0" applyNumberFormat="1" applyFont="1" applyFill="1" applyBorder="1" applyAlignment="1">
      <alignment horizontal="center"/>
    </xf>
    <xf numFmtId="2" fontId="32" fillId="26" borderId="14" xfId="0" applyNumberFormat="1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2" fontId="32" fillId="26" borderId="18" xfId="0" applyNumberFormat="1" applyFont="1" applyFill="1" applyBorder="1" applyAlignment="1">
      <alignment horizontal="center" vertical="center"/>
    </xf>
    <xf numFmtId="49" fontId="32" fillId="26" borderId="14" xfId="120" applyNumberFormat="1" applyFont="1" applyFill="1" applyBorder="1" applyAlignment="1">
      <alignment horizontal="center" vertical="center"/>
      <protection/>
    </xf>
    <xf numFmtId="49" fontId="30" fillId="0" borderId="20" xfId="0" applyNumberFormat="1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 horizontal="center"/>
    </xf>
    <xf numFmtId="1" fontId="30" fillId="0" borderId="14" xfId="116" applyNumberFormat="1" applyFont="1" applyBorder="1" applyAlignment="1">
      <alignment horizontal="center" vertical="center"/>
      <protection/>
    </xf>
    <xf numFmtId="49" fontId="32" fillId="26" borderId="23" xfId="120" applyNumberFormat="1" applyFont="1" applyFill="1" applyBorder="1" applyAlignment="1">
      <alignment horizontal="center" vertical="center"/>
      <protection/>
    </xf>
    <xf numFmtId="188" fontId="32" fillId="26" borderId="23" xfId="0" applyNumberFormat="1" applyFont="1" applyFill="1" applyBorder="1" applyAlignment="1">
      <alignment horizontal="center" vertical="center"/>
    </xf>
    <xf numFmtId="0" fontId="45" fillId="26" borderId="37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 vertical="center"/>
    </xf>
    <xf numFmtId="49" fontId="32" fillId="26" borderId="23" xfId="0" applyNumberFormat="1" applyFont="1" applyFill="1" applyBorder="1" applyAlignment="1">
      <alignment horizontal="center" vertical="center"/>
    </xf>
    <xf numFmtId="0" fontId="30" fillId="26" borderId="37" xfId="120" applyFont="1" applyFill="1" applyBorder="1" applyAlignment="1">
      <alignment horizontal="center" vertical="center"/>
      <protection/>
    </xf>
    <xf numFmtId="0" fontId="30" fillId="26" borderId="38" xfId="120" applyFont="1" applyFill="1" applyBorder="1" applyAlignment="1">
      <alignment horizontal="center" vertical="center"/>
      <protection/>
    </xf>
    <xf numFmtId="49" fontId="30" fillId="26" borderId="37" xfId="120" applyNumberFormat="1" applyFont="1" applyFill="1" applyBorder="1" applyAlignment="1">
      <alignment horizontal="center" vertical="center"/>
      <protection/>
    </xf>
    <xf numFmtId="0" fontId="32" fillId="0" borderId="40" xfId="116" applyFont="1" applyBorder="1" applyAlignment="1">
      <alignment horizontal="center" vertical="center"/>
      <protection/>
    </xf>
    <xf numFmtId="0" fontId="32" fillId="0" borderId="25" xfId="116" applyFont="1" applyBorder="1" applyAlignment="1">
      <alignment horizontal="center" vertical="center"/>
      <protection/>
    </xf>
    <xf numFmtId="0" fontId="30" fillId="0" borderId="31" xfId="116" applyFont="1" applyBorder="1" applyAlignment="1">
      <alignment horizontal="center" vertical="center"/>
      <protection/>
    </xf>
    <xf numFmtId="0" fontId="30" fillId="0" borderId="41" xfId="116" applyFont="1" applyBorder="1" applyAlignment="1">
      <alignment horizontal="center" vertical="center"/>
      <protection/>
    </xf>
    <xf numFmtId="186" fontId="32" fillId="0" borderId="32" xfId="116" applyNumberFormat="1" applyFont="1" applyBorder="1" applyAlignment="1">
      <alignment horizontal="center" vertical="center"/>
      <protection/>
    </xf>
    <xf numFmtId="186" fontId="32" fillId="0" borderId="20" xfId="116" applyNumberFormat="1" applyFont="1" applyBorder="1" applyAlignment="1">
      <alignment horizontal="center" vertical="center"/>
      <protection/>
    </xf>
    <xf numFmtId="49" fontId="32" fillId="0" borderId="33" xfId="116" applyNumberFormat="1" applyFont="1" applyBorder="1" applyAlignment="1">
      <alignment horizontal="center" vertical="center"/>
      <protection/>
    </xf>
    <xf numFmtId="49" fontId="32" fillId="0" borderId="21" xfId="116" applyNumberFormat="1" applyFont="1" applyBorder="1" applyAlignment="1">
      <alignment horizontal="center" vertical="center"/>
      <protection/>
    </xf>
    <xf numFmtId="0" fontId="30" fillId="0" borderId="42" xfId="120" applyFont="1" applyBorder="1" applyAlignment="1">
      <alignment horizontal="center" vertical="center"/>
      <protection/>
    </xf>
    <xf numFmtId="0" fontId="30" fillId="0" borderId="43" xfId="120" applyFont="1" applyBorder="1" applyAlignment="1">
      <alignment horizontal="center" vertical="center"/>
      <protection/>
    </xf>
    <xf numFmtId="0" fontId="30" fillId="0" borderId="44" xfId="120" applyFont="1" applyBorder="1" applyAlignment="1">
      <alignment horizontal="center" vertical="center"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5" xfId="0" applyFont="1" applyBorder="1" applyAlignment="1">
      <alignment horizontal="right" vertical="center"/>
    </xf>
    <xf numFmtId="0" fontId="30" fillId="0" borderId="46" xfId="0" applyFont="1" applyBorder="1" applyAlignment="1">
      <alignment horizontal="right" vertical="center"/>
    </xf>
    <xf numFmtId="0" fontId="30" fillId="0" borderId="31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7" xfId="115" applyFont="1" applyBorder="1" applyAlignment="1">
      <alignment vertical="center"/>
      <protection/>
    </xf>
    <xf numFmtId="0" fontId="35" fillId="0" borderId="48" xfId="0" applyFont="1" applyBorder="1" applyAlignment="1">
      <alignment vertical="center"/>
    </xf>
    <xf numFmtId="0" fontId="30" fillId="0" borderId="49" xfId="115" applyFont="1" applyBorder="1" applyAlignment="1">
      <alignment horizontal="center" vertical="center"/>
      <protection/>
    </xf>
    <xf numFmtId="0" fontId="30" fillId="0" borderId="19" xfId="115" applyFont="1" applyBorder="1" applyAlignment="1">
      <alignment horizontal="center" vertical="center"/>
      <protection/>
    </xf>
    <xf numFmtId="0" fontId="30" fillId="0" borderId="32" xfId="115" applyFont="1" applyBorder="1" applyAlignment="1">
      <alignment horizontal="center" vertical="center"/>
      <protection/>
    </xf>
    <xf numFmtId="0" fontId="30" fillId="0" borderId="20" xfId="115" applyFont="1" applyBorder="1" applyAlignment="1">
      <alignment horizontal="center" vertical="center"/>
      <protection/>
    </xf>
    <xf numFmtId="0" fontId="30" fillId="0" borderId="32" xfId="115" applyFont="1" applyBorder="1" applyAlignment="1">
      <alignment horizontal="center" vertical="center" wrapText="1"/>
      <protection/>
    </xf>
    <xf numFmtId="0" fontId="30" fillId="0" borderId="20" xfId="115" applyFont="1" applyBorder="1" applyAlignment="1">
      <alignment horizontal="center" vertical="center" wrapText="1"/>
      <protection/>
    </xf>
    <xf numFmtId="0" fontId="30" fillId="0" borderId="15" xfId="115" applyFont="1" applyBorder="1" applyAlignment="1">
      <alignment horizontal="center" vertical="center"/>
      <protection/>
    </xf>
    <xf numFmtId="0" fontId="30" fillId="0" borderId="17" xfId="115" applyFont="1" applyBorder="1" applyAlignment="1">
      <alignment horizontal="center" vertical="center"/>
      <protection/>
    </xf>
    <xf numFmtId="0" fontId="30" fillId="0" borderId="15" xfId="115" applyFont="1" applyBorder="1" applyAlignment="1">
      <alignment horizontal="center" vertical="center"/>
      <protection/>
    </xf>
    <xf numFmtId="0" fontId="30" fillId="0" borderId="17" xfId="115" applyFont="1" applyBorder="1" applyAlignment="1">
      <alignment horizontal="center" vertical="center"/>
      <protection/>
    </xf>
    <xf numFmtId="0" fontId="30" fillId="0" borderId="15" xfId="116" applyFont="1" applyBorder="1" applyAlignment="1">
      <alignment horizontal="center" vertical="center"/>
      <protection/>
    </xf>
    <xf numFmtId="0" fontId="30" fillId="0" borderId="17" xfId="116" applyFont="1" applyBorder="1" applyAlignment="1">
      <alignment horizontal="center" vertical="center"/>
      <protection/>
    </xf>
    <xf numFmtId="0" fontId="30" fillId="0" borderId="33" xfId="115" applyFont="1" applyBorder="1" applyAlignment="1">
      <alignment horizontal="center" vertical="center" wrapText="1"/>
      <protection/>
    </xf>
    <xf numFmtId="0" fontId="30" fillId="0" borderId="21" xfId="115" applyFont="1" applyBorder="1" applyAlignment="1">
      <alignment horizontal="center" vertical="center" wrapText="1"/>
      <protection/>
    </xf>
    <xf numFmtId="0" fontId="30" fillId="0" borderId="40" xfId="115" applyFont="1" applyBorder="1" applyAlignment="1">
      <alignment horizontal="center" vertical="center"/>
      <protection/>
    </xf>
    <xf numFmtId="0" fontId="30" fillId="0" borderId="25" xfId="115" applyFont="1" applyBorder="1" applyAlignment="1">
      <alignment horizontal="center" vertical="center"/>
      <protection/>
    </xf>
    <xf numFmtId="49" fontId="33" fillId="0" borderId="15" xfId="116" applyNumberFormat="1" applyFont="1" applyBorder="1" applyAlignment="1">
      <alignment horizontal="center" vertical="center"/>
      <protection/>
    </xf>
    <xf numFmtId="49" fontId="33" fillId="0" borderId="17" xfId="116" applyNumberFormat="1" applyFont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49" fontId="33" fillId="0" borderId="40" xfId="115" applyNumberFormat="1" applyFont="1" applyBorder="1" applyAlignment="1">
      <alignment horizontal="center" vertical="center"/>
      <protection/>
    </xf>
    <xf numFmtId="0" fontId="0" fillId="0" borderId="45" xfId="115" applyBorder="1" applyAlignment="1">
      <alignment horizontal="center" vertical="center"/>
      <protection/>
    </xf>
    <xf numFmtId="0" fontId="0" fillId="0" borderId="50" xfId="115" applyBorder="1" applyAlignment="1">
      <alignment horizontal="center" vertical="center"/>
      <protection/>
    </xf>
    <xf numFmtId="49" fontId="33" fillId="0" borderId="42" xfId="115" applyNumberFormat="1" applyFont="1" applyBorder="1" applyAlignment="1">
      <alignment horizontal="center" vertical="center"/>
      <protection/>
    </xf>
    <xf numFmtId="49" fontId="33" fillId="0" borderId="43" xfId="115" applyNumberFormat="1" applyFont="1" applyBorder="1" applyAlignment="1">
      <alignment horizontal="center" vertical="center"/>
      <protection/>
    </xf>
    <xf numFmtId="49" fontId="33" fillId="0" borderId="44" xfId="115" applyNumberFormat="1" applyFont="1" applyBorder="1" applyAlignment="1">
      <alignment horizontal="center" vertical="center"/>
      <protection/>
    </xf>
    <xf numFmtId="0" fontId="30" fillId="0" borderId="49" xfId="115" applyFont="1" applyBorder="1" applyAlignment="1">
      <alignment horizontal="center" vertical="center" wrapText="1"/>
      <protection/>
    </xf>
  </cellXfs>
  <cellStyles count="13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alculation" xfId="72"/>
    <cellStyle name="Check Cell" xfId="73"/>
    <cellStyle name="Comma" xfId="74"/>
    <cellStyle name="Comma [0]" xfId="75"/>
    <cellStyle name="Comma [00]" xfId="76"/>
    <cellStyle name="Currency" xfId="77"/>
    <cellStyle name="Currency [0]" xfId="78"/>
    <cellStyle name="Currency [00]" xfId="79"/>
    <cellStyle name="Date Short" xfId="80"/>
    <cellStyle name="Dziesiętny [0]_PLDT" xfId="81"/>
    <cellStyle name="Dziesiętny_PLDT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Explanatory Text" xfId="88"/>
    <cellStyle name="Followed Hyperlink" xfId="89"/>
    <cellStyle name="Geras" xfId="90"/>
    <cellStyle name="Good" xfId="91"/>
    <cellStyle name="Grey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iperłącze" xfId="99"/>
    <cellStyle name="Hyperlink" xfId="100"/>
    <cellStyle name="Input" xfId="101"/>
    <cellStyle name="Input [yellow]" xfId="102"/>
    <cellStyle name="Įspėjimo tekstas" xfId="103"/>
    <cellStyle name="Išvestis" xfId="104"/>
    <cellStyle name="Įvestis" xfId="105"/>
    <cellStyle name="Link Currency (0)" xfId="106"/>
    <cellStyle name="Link Currency (2)" xfId="107"/>
    <cellStyle name="Link Units (0)" xfId="108"/>
    <cellStyle name="Link Units (1)" xfId="109"/>
    <cellStyle name="Link Units (2)" xfId="110"/>
    <cellStyle name="Linked Cell" xfId="111"/>
    <cellStyle name="Neutral" xfId="112"/>
    <cellStyle name="Neutralus" xfId="113"/>
    <cellStyle name="Normal - Style1" xfId="114"/>
    <cellStyle name="Normal 2" xfId="115"/>
    <cellStyle name="Normal 2 2 10_aukstis" xfId="116"/>
    <cellStyle name="Normal 2 2 3 6" xfId="117"/>
    <cellStyle name="Normal 2 2 3 6 2 2" xfId="118"/>
    <cellStyle name="Normal 3" xfId="119"/>
    <cellStyle name="Normal_daugiakove" xfId="120"/>
    <cellStyle name="Normal_Daugiakoves" xfId="121"/>
    <cellStyle name="Note" xfId="122"/>
    <cellStyle name="Output" xfId="123"/>
    <cellStyle name="Paryškinimas 1" xfId="124"/>
    <cellStyle name="Paryškinimas 2" xfId="125"/>
    <cellStyle name="Paryškinimas 3" xfId="126"/>
    <cellStyle name="Paryškinimas 4" xfId="127"/>
    <cellStyle name="Paryškinimas 5" xfId="128"/>
    <cellStyle name="Paryškinimas 6" xfId="129"/>
    <cellStyle name="Pastaba" xfId="130"/>
    <cellStyle name="Pavadinimas" xfId="131"/>
    <cellStyle name="Percent" xfId="132"/>
    <cellStyle name="Percent [0]" xfId="133"/>
    <cellStyle name="Percent [00]" xfId="134"/>
    <cellStyle name="Percent [2]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Skaičiavimas" xfId="141"/>
    <cellStyle name="Suma" xfId="142"/>
    <cellStyle name="Susietas langelis" xfId="143"/>
    <cellStyle name="Text Indent A" xfId="144"/>
    <cellStyle name="Text Indent B" xfId="145"/>
    <cellStyle name="Text Indent C" xfId="146"/>
    <cellStyle name="Tikrinimo langelis" xfId="147"/>
    <cellStyle name="Title" xfId="148"/>
    <cellStyle name="Total" xfId="149"/>
    <cellStyle name="Walutowy [0]_PLDT" xfId="150"/>
    <cellStyle name="Walutowy_PLDT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36"/>
  <sheetViews>
    <sheetView tabSelected="1" zoomScalePageLayoutView="0" workbookViewId="0" topLeftCell="A3">
      <selection activeCell="I21" sqref="I21"/>
    </sheetView>
  </sheetViews>
  <sheetFormatPr defaultColWidth="9.140625" defaultRowHeight="12.75"/>
  <cols>
    <col min="1" max="1" width="4.421875" style="30" customWidth="1"/>
    <col min="2" max="2" width="0.5625" style="30" customWidth="1"/>
    <col min="3" max="34" width="5.7109375" style="30" customWidth="1"/>
    <col min="35" max="35" width="9.00390625" style="30" customWidth="1"/>
    <col min="36" max="50" width="5.7109375" style="30" customWidth="1"/>
    <col min="51" max="16384" width="9.140625" style="30" customWidth="1"/>
  </cols>
  <sheetData>
    <row r="1" ht="12.75">
      <c r="B1" s="31"/>
    </row>
    <row r="2" ht="12.75">
      <c r="B2" s="31"/>
    </row>
    <row r="3" ht="12.75">
      <c r="B3" s="31"/>
    </row>
    <row r="4" ht="12.75">
      <c r="B4" s="31"/>
    </row>
    <row r="5" ht="12.75">
      <c r="B5" s="31"/>
    </row>
    <row r="6" ht="12.75">
      <c r="B6" s="31"/>
    </row>
    <row r="7" ht="12.75">
      <c r="B7" s="31"/>
    </row>
    <row r="8" spans="2:16" ht="18.75">
      <c r="B8" s="31"/>
      <c r="C8" s="20" t="s">
        <v>26</v>
      </c>
      <c r="D8" s="2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8.75">
      <c r="B9" s="31"/>
      <c r="C9" s="1" t="s">
        <v>129</v>
      </c>
      <c r="D9" s="1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8.75">
      <c r="B10" s="31"/>
      <c r="C10" s="63" t="s">
        <v>130</v>
      </c>
      <c r="D10" s="64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3"/>
      <c r="P10" s="3"/>
    </row>
    <row r="11" spans="2:3" ht="17.25" customHeight="1">
      <c r="B11" s="31"/>
      <c r="C11" s="32"/>
    </row>
    <row r="12" ht="4.5" customHeight="1">
      <c r="B12" s="31"/>
    </row>
    <row r="13" spans="1:24" ht="3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ht="4.5" customHeight="1">
      <c r="B14" s="31"/>
    </row>
    <row r="15" ht="12.75">
      <c r="B15" s="31"/>
    </row>
    <row r="16" ht="12.75">
      <c r="B16" s="31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spans="2:3" ht="15.75">
      <c r="B24" s="31"/>
      <c r="C24" s="35" t="s">
        <v>34</v>
      </c>
    </row>
    <row r="25" spans="1:8" ht="6.75" customHeight="1">
      <c r="A25" s="36"/>
      <c r="B25" s="37"/>
      <c r="C25" s="36"/>
      <c r="D25" s="36"/>
      <c r="E25" s="36"/>
      <c r="F25" s="36"/>
      <c r="G25" s="36"/>
      <c r="H25" s="36"/>
    </row>
    <row r="26" ht="6.75" customHeight="1">
      <c r="B26" s="31"/>
    </row>
    <row r="27" spans="2:3" ht="15.75">
      <c r="B27" s="31"/>
      <c r="C27" s="38" t="s">
        <v>19</v>
      </c>
    </row>
    <row r="28" ht="12.75">
      <c r="B28" s="31"/>
    </row>
    <row r="29" ht="12.75">
      <c r="B29" s="31"/>
    </row>
    <row r="30" ht="12.75">
      <c r="B30" s="31"/>
    </row>
    <row r="31" spans="2:12" ht="12.75">
      <c r="B31" s="31"/>
      <c r="D31" s="30" t="s">
        <v>20</v>
      </c>
      <c r="K31" s="39" t="s">
        <v>35</v>
      </c>
      <c r="L31" s="30" t="s">
        <v>36</v>
      </c>
    </row>
    <row r="32" spans="2:24" ht="12.75">
      <c r="B32" s="31"/>
      <c r="M32" s="40" t="s">
        <v>21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ht="12.75">
      <c r="B33" s="31"/>
    </row>
    <row r="34" spans="2:11" ht="12.75">
      <c r="B34" s="31"/>
      <c r="D34" s="30" t="s">
        <v>22</v>
      </c>
      <c r="K34" s="30" t="s">
        <v>23</v>
      </c>
    </row>
    <row r="35" spans="2:24" ht="12.75">
      <c r="B35" s="31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3:24" ht="12.75"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</sheetData>
  <sheetProtection/>
  <printOptions/>
  <pageMargins left="0.75" right="0.75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P29"/>
  <sheetViews>
    <sheetView showZeros="0" workbookViewId="0" topLeftCell="A1">
      <selection activeCell="J8" sqref="J8:J9"/>
    </sheetView>
  </sheetViews>
  <sheetFormatPr defaultColWidth="9.140625" defaultRowHeight="12.75"/>
  <cols>
    <col min="1" max="1" width="9.140625" style="6" customWidth="1"/>
    <col min="2" max="2" width="4.8515625" style="7" customWidth="1"/>
    <col min="3" max="3" width="9.00390625" style="7" customWidth="1"/>
    <col min="4" max="4" width="12.421875" style="6" customWidth="1"/>
    <col min="5" max="5" width="14.28125" style="6" customWidth="1"/>
    <col min="6" max="6" width="12.57421875" style="6" customWidth="1"/>
    <col min="7" max="7" width="8.8515625" style="6" customWidth="1"/>
    <col min="8" max="8" width="9.421875" style="6" customWidth="1"/>
    <col min="9" max="13" width="8.7109375" style="7" customWidth="1"/>
    <col min="14" max="14" width="13.00390625" style="7" customWidth="1"/>
    <col min="15" max="16384" width="9.140625" style="6" customWidth="1"/>
  </cols>
  <sheetData>
    <row r="1" spans="2:15" s="4" customFormat="1" ht="18" customHeight="1">
      <c r="B1" s="20" t="s">
        <v>26</v>
      </c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8" customHeight="1">
      <c r="B2" s="1" t="s">
        <v>27</v>
      </c>
      <c r="C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3.5" customHeight="1">
      <c r="B3" s="21" t="s">
        <v>25</v>
      </c>
      <c r="C3" s="2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8" customHeight="1">
      <c r="B4" s="21"/>
      <c r="C4" s="2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3" ht="18" customHeight="1">
      <c r="D5" s="8" t="s">
        <v>31</v>
      </c>
      <c r="L5" s="6"/>
      <c r="M5" s="6"/>
    </row>
    <row r="6" spans="4:13" ht="13.5" customHeight="1" thickBot="1">
      <c r="D6" s="1" t="s">
        <v>3</v>
      </c>
      <c r="F6" s="5"/>
      <c r="H6" s="9"/>
      <c r="L6" s="6"/>
      <c r="M6" s="6"/>
    </row>
    <row r="7" spans="4:12" ht="12.75" customHeight="1" thickBot="1">
      <c r="D7" s="1"/>
      <c r="F7" s="5"/>
      <c r="G7" s="65">
        <v>1.1574074074074073E-05</v>
      </c>
      <c r="H7" s="95" t="s">
        <v>4</v>
      </c>
      <c r="I7" s="96"/>
      <c r="J7" s="96"/>
      <c r="K7" s="96"/>
      <c r="L7" s="97"/>
    </row>
    <row r="8" spans="2:14" ht="22.5" customHeight="1">
      <c r="B8" s="98" t="s">
        <v>0</v>
      </c>
      <c r="C8" s="100" t="s">
        <v>5</v>
      </c>
      <c r="D8" s="102" t="s">
        <v>6</v>
      </c>
      <c r="E8" s="104" t="s">
        <v>7</v>
      </c>
      <c r="F8" s="104" t="s">
        <v>1</v>
      </c>
      <c r="G8" s="106"/>
      <c r="H8" s="134" t="s">
        <v>208</v>
      </c>
      <c r="I8" s="110" t="s">
        <v>8</v>
      </c>
      <c r="J8" s="112" t="s">
        <v>209</v>
      </c>
      <c r="K8" s="110" t="s">
        <v>9</v>
      </c>
      <c r="L8" s="120" t="s">
        <v>29</v>
      </c>
      <c r="M8" s="116" t="s">
        <v>2</v>
      </c>
      <c r="N8" s="114" t="s">
        <v>39</v>
      </c>
    </row>
    <row r="9" spans="2:14" ht="13.5" thickBot="1">
      <c r="B9" s="99"/>
      <c r="C9" s="101"/>
      <c r="D9" s="103"/>
      <c r="E9" s="105"/>
      <c r="F9" s="105"/>
      <c r="G9" s="107"/>
      <c r="H9" s="109"/>
      <c r="I9" s="111"/>
      <c r="J9" s="113"/>
      <c r="K9" s="111"/>
      <c r="L9" s="121"/>
      <c r="M9" s="117"/>
      <c r="N9" s="115"/>
    </row>
    <row r="10" spans="2:14" ht="12.75">
      <c r="B10" s="118">
        <v>1</v>
      </c>
      <c r="C10" s="87" t="s">
        <v>154</v>
      </c>
      <c r="D10" s="89" t="s">
        <v>155</v>
      </c>
      <c r="E10" s="91">
        <v>36572</v>
      </c>
      <c r="F10" s="93" t="s">
        <v>156</v>
      </c>
      <c r="G10" s="10" t="s">
        <v>11</v>
      </c>
      <c r="H10" s="16">
        <v>9.85</v>
      </c>
      <c r="I10" s="12">
        <v>1.5</v>
      </c>
      <c r="J10" s="12">
        <v>8.5</v>
      </c>
      <c r="K10" s="12">
        <v>4.96</v>
      </c>
      <c r="L10" s="79">
        <v>0.0013942129629629632</v>
      </c>
      <c r="M10" s="13">
        <f>SUM(H11:L11)</f>
        <v>2909</v>
      </c>
      <c r="N10" s="60" t="s">
        <v>157</v>
      </c>
    </row>
    <row r="11" spans="2:14" ht="13.5" thickBot="1">
      <c r="B11" s="119"/>
      <c r="C11" s="88"/>
      <c r="D11" s="90"/>
      <c r="E11" s="92"/>
      <c r="F11" s="94"/>
      <c r="G11" s="14" t="s">
        <v>12</v>
      </c>
      <c r="H11" s="80">
        <f>IF(ISBLANK(H10),"",INT(20.0479*(17-H10)^1.835))</f>
        <v>740</v>
      </c>
      <c r="I11" s="81">
        <f>IF(ISBLANK(I10),"",INT(1.84523*(I10*100-75)^1.348))</f>
        <v>621</v>
      </c>
      <c r="J11" s="81">
        <f>IF(ISBLANK(J10),"",INT(56.0211*(J10-1.5)^1.05))</f>
        <v>432</v>
      </c>
      <c r="K11" s="81">
        <f>IF(ISBLANK(K10),"",INT(0.188807*(K10*100-210)^1.41))</f>
        <v>548</v>
      </c>
      <c r="L11" s="82">
        <f>IF(ISBLANK(L10),"",INT(0.11193*(254-((L10+0.000462962962962963)/$G$7))^1.88))</f>
        <v>568</v>
      </c>
      <c r="M11" s="15">
        <f>M10</f>
        <v>2909</v>
      </c>
      <c r="N11" s="59"/>
    </row>
    <row r="12" spans="2:14" ht="12.75">
      <c r="B12" s="118">
        <f>B10+1</f>
        <v>2</v>
      </c>
      <c r="C12" s="87" t="s">
        <v>37</v>
      </c>
      <c r="D12" s="89" t="s">
        <v>122</v>
      </c>
      <c r="E12" s="91">
        <v>36786</v>
      </c>
      <c r="F12" s="93" t="s">
        <v>123</v>
      </c>
      <c r="G12" s="10" t="s">
        <v>11</v>
      </c>
      <c r="H12" s="16">
        <v>10.12</v>
      </c>
      <c r="I12" s="12">
        <v>1.35</v>
      </c>
      <c r="J12" s="12">
        <v>10.13</v>
      </c>
      <c r="K12" s="12">
        <v>4.79</v>
      </c>
      <c r="L12" s="79">
        <v>0.0013755787037037037</v>
      </c>
      <c r="M12" s="13">
        <f>SUM(H13:L13)</f>
        <v>2777</v>
      </c>
      <c r="N12" s="60" t="s">
        <v>124</v>
      </c>
    </row>
    <row r="13" spans="2:14" ht="13.5" thickBot="1">
      <c r="B13" s="119"/>
      <c r="C13" s="88"/>
      <c r="D13" s="90"/>
      <c r="E13" s="92"/>
      <c r="F13" s="94"/>
      <c r="G13" s="14" t="s">
        <v>12</v>
      </c>
      <c r="H13" s="80">
        <f>IF(ISBLANK(H12),"",INT(20.0479*(17-H12)^1.835))</f>
        <v>690</v>
      </c>
      <c r="I13" s="81">
        <f>IF(ISBLANK(I12),"",INT(1.84523*(I12*100-75)^1.348))</f>
        <v>460</v>
      </c>
      <c r="J13" s="81">
        <f>IF(ISBLANK(J12),"",INT(56.0211*(J12-1.5)^1.05))</f>
        <v>538</v>
      </c>
      <c r="K13" s="81">
        <f>IF(ISBLANK(K12),"",INT(0.188807*(K12*100-210)^1.41))</f>
        <v>503</v>
      </c>
      <c r="L13" s="82">
        <f>IF(ISBLANK(L12),"",INT(0.11193*(254-((L12+0.000462962962962963)/$G$7))^1.88))</f>
        <v>586</v>
      </c>
      <c r="M13" s="15">
        <f>M12</f>
        <v>2777</v>
      </c>
      <c r="N13" s="59"/>
    </row>
    <row r="14" spans="2:14" ht="12.75">
      <c r="B14" s="118">
        <f>B12+1</f>
        <v>3</v>
      </c>
      <c r="C14" s="87" t="s">
        <v>57</v>
      </c>
      <c r="D14" s="89" t="s">
        <v>58</v>
      </c>
      <c r="E14" s="91">
        <v>36779</v>
      </c>
      <c r="F14" s="93" t="s">
        <v>19</v>
      </c>
      <c r="G14" s="10" t="s">
        <v>11</v>
      </c>
      <c r="H14" s="16">
        <v>10.65</v>
      </c>
      <c r="I14" s="12">
        <v>1.44</v>
      </c>
      <c r="J14" s="12">
        <v>8.27</v>
      </c>
      <c r="K14" s="12">
        <v>4.51</v>
      </c>
      <c r="L14" s="79">
        <v>0.0014408564814814813</v>
      </c>
      <c r="M14" s="13">
        <f>SUM(H15:L15)</f>
        <v>2520</v>
      </c>
      <c r="N14" s="60" t="s">
        <v>59</v>
      </c>
    </row>
    <row r="15" spans="2:14" ht="13.5" thickBot="1">
      <c r="B15" s="119"/>
      <c r="C15" s="88"/>
      <c r="D15" s="90"/>
      <c r="E15" s="92"/>
      <c r="F15" s="94"/>
      <c r="G15" s="14" t="s">
        <v>12</v>
      </c>
      <c r="H15" s="80">
        <f>IF(ISBLANK(H14),"",INT(20.0479*(17-H14)^1.835))</f>
        <v>595</v>
      </c>
      <c r="I15" s="81">
        <f>IF(ISBLANK(I14),"",INT(1.84523*(I14*100-75)^1.348))</f>
        <v>555</v>
      </c>
      <c r="J15" s="81">
        <f>IF(ISBLANK(J14),"",INT(56.0211*(J14-1.5)^1.05))</f>
        <v>417</v>
      </c>
      <c r="K15" s="81">
        <f>IF(ISBLANK(K14),"",INT(0.188807*(K14*100-210)^1.41))</f>
        <v>431</v>
      </c>
      <c r="L15" s="82">
        <f>IF(ISBLANK(L14),"",INT(0.11193*(254-((L14+0.000462962962962963)/$G$7))^1.88))</f>
        <v>522</v>
      </c>
      <c r="M15" s="15">
        <f>M14</f>
        <v>2520</v>
      </c>
      <c r="N15" s="59"/>
    </row>
    <row r="16" spans="2:14" ht="12.75">
      <c r="B16" s="118">
        <f>B14+1</f>
        <v>4</v>
      </c>
      <c r="C16" s="87" t="s">
        <v>79</v>
      </c>
      <c r="D16" s="89" t="s">
        <v>80</v>
      </c>
      <c r="E16" s="91">
        <v>36644</v>
      </c>
      <c r="F16" s="93" t="s">
        <v>77</v>
      </c>
      <c r="G16" s="10" t="s">
        <v>11</v>
      </c>
      <c r="H16" s="16">
        <v>10.4</v>
      </c>
      <c r="I16" s="12">
        <v>1.29</v>
      </c>
      <c r="J16" s="12">
        <v>8.34</v>
      </c>
      <c r="K16" s="12">
        <v>4.62</v>
      </c>
      <c r="L16" s="79">
        <v>0.0013776620370370368</v>
      </c>
      <c r="M16" s="13">
        <f>SUM(H17:L17)</f>
        <v>2502</v>
      </c>
      <c r="N16" s="60" t="s">
        <v>78</v>
      </c>
    </row>
    <row r="17" spans="2:14" ht="13.5" thickBot="1">
      <c r="B17" s="119"/>
      <c r="C17" s="88"/>
      <c r="D17" s="90"/>
      <c r="E17" s="92"/>
      <c r="F17" s="94"/>
      <c r="G17" s="14" t="s">
        <v>12</v>
      </c>
      <c r="H17" s="80">
        <f>IF(ISBLANK(H16),"",INT(20.0479*(17-H16)^1.835))</f>
        <v>639</v>
      </c>
      <c r="I17" s="81">
        <f>IF(ISBLANK(I16),"",INT(1.84523*(I16*100-75)^1.348))</f>
        <v>399</v>
      </c>
      <c r="J17" s="81">
        <f>IF(ISBLANK(J16),"",INT(56.0211*(J16-1.5)^1.05))</f>
        <v>421</v>
      </c>
      <c r="K17" s="81">
        <f>IF(ISBLANK(K16),"",INT(0.188807*(K16*100-210)^1.41))</f>
        <v>459</v>
      </c>
      <c r="L17" s="82">
        <f>IF(ISBLANK(L16),"",INT(0.11193*(254-((L16+0.000462962962962963)/$G$7))^1.88))</f>
        <v>584</v>
      </c>
      <c r="M17" s="15">
        <f>M16</f>
        <v>2502</v>
      </c>
      <c r="N17" s="59"/>
    </row>
    <row r="18" spans="2:14" ht="12.75">
      <c r="B18" s="118">
        <f>B16+1</f>
        <v>5</v>
      </c>
      <c r="C18" s="87" t="s">
        <v>13</v>
      </c>
      <c r="D18" s="89" t="s">
        <v>81</v>
      </c>
      <c r="E18" s="91">
        <v>36543</v>
      </c>
      <c r="F18" s="93" t="s">
        <v>77</v>
      </c>
      <c r="G18" s="10" t="s">
        <v>11</v>
      </c>
      <c r="H18" s="16">
        <v>10.49</v>
      </c>
      <c r="I18" s="12">
        <v>1.44</v>
      </c>
      <c r="J18" s="12">
        <v>7.76</v>
      </c>
      <c r="K18" s="12">
        <v>4.36</v>
      </c>
      <c r="L18" s="79">
        <v>0.001436689814814815</v>
      </c>
      <c r="M18" s="13">
        <f>SUM(H19:L19)</f>
        <v>2481</v>
      </c>
      <c r="N18" s="60" t="s">
        <v>82</v>
      </c>
    </row>
    <row r="19" spans="2:14" ht="13.5" thickBot="1">
      <c r="B19" s="119"/>
      <c r="C19" s="88"/>
      <c r="D19" s="90"/>
      <c r="E19" s="92"/>
      <c r="F19" s="94"/>
      <c r="G19" s="14" t="s">
        <v>12</v>
      </c>
      <c r="H19" s="80">
        <f>IF(ISBLANK(H18),"",INT(20.0479*(17-H18)^1.835))</f>
        <v>623</v>
      </c>
      <c r="I19" s="81">
        <f>IF(ISBLANK(I18),"",INT(1.84523*(I18*100-75)^1.348))</f>
        <v>555</v>
      </c>
      <c r="J19" s="81">
        <f>IF(ISBLANK(J18),"",INT(56.0211*(J18-1.5)^1.05))</f>
        <v>384</v>
      </c>
      <c r="K19" s="81">
        <f>IF(ISBLANK(K18),"",INT(0.188807*(K18*100-210)^1.41))</f>
        <v>393</v>
      </c>
      <c r="L19" s="82">
        <f>IF(ISBLANK(L18),"",INT(0.11193*(254-((L18+0.000462962962962963)/$G$7))^1.88))</f>
        <v>526</v>
      </c>
      <c r="M19" s="15">
        <f>M18</f>
        <v>2481</v>
      </c>
      <c r="N19" s="59"/>
    </row>
    <row r="20" spans="2:14" ht="12.75">
      <c r="B20" s="118">
        <f>B18+1</f>
        <v>6</v>
      </c>
      <c r="C20" s="87" t="s">
        <v>85</v>
      </c>
      <c r="D20" s="89" t="s">
        <v>95</v>
      </c>
      <c r="E20" s="91">
        <v>36629</v>
      </c>
      <c r="F20" s="93" t="s">
        <v>77</v>
      </c>
      <c r="G20" s="10" t="s">
        <v>11</v>
      </c>
      <c r="H20" s="16">
        <v>10.35</v>
      </c>
      <c r="I20" s="12">
        <v>1.32</v>
      </c>
      <c r="J20" s="12">
        <v>7.87</v>
      </c>
      <c r="K20" s="12">
        <v>4.01</v>
      </c>
      <c r="L20" s="79">
        <v>0.0015212962962962964</v>
      </c>
      <c r="M20" s="13">
        <f>SUM(H21:L21)</f>
        <v>2227</v>
      </c>
      <c r="N20" s="60" t="s">
        <v>84</v>
      </c>
    </row>
    <row r="21" spans="2:14" ht="13.5" thickBot="1">
      <c r="B21" s="119"/>
      <c r="C21" s="88"/>
      <c r="D21" s="90"/>
      <c r="E21" s="92"/>
      <c r="F21" s="94"/>
      <c r="G21" s="14" t="s">
        <v>12</v>
      </c>
      <c r="H21" s="80">
        <f>IF(ISBLANK(H20),"",INT(20.0479*(17-H20)^1.835))</f>
        <v>648</v>
      </c>
      <c r="I21" s="81">
        <f>IF(ISBLANK(I20),"",INT(1.84523*(I20*100-75)^1.348))</f>
        <v>429</v>
      </c>
      <c r="J21" s="81">
        <f>IF(ISBLANK(J20),"",INT(56.0211*(J20-1.5)^1.05))</f>
        <v>391</v>
      </c>
      <c r="K21" s="81">
        <f>IF(ISBLANK(K20),"",INT(0.188807*(K20*100-210)^1.41))</f>
        <v>310</v>
      </c>
      <c r="L21" s="82">
        <f>IF(ISBLANK(L20),"",INT(0.11193*(254-((L20+0.000462962962962963)/$G$7))^1.88))</f>
        <v>449</v>
      </c>
      <c r="M21" s="15">
        <f>M20</f>
        <v>2227</v>
      </c>
      <c r="N21" s="59" t="s">
        <v>83</v>
      </c>
    </row>
    <row r="22" spans="2:14" ht="12.75">
      <c r="B22" s="118">
        <f>B20+1</f>
        <v>7</v>
      </c>
      <c r="C22" s="87" t="s">
        <v>60</v>
      </c>
      <c r="D22" s="89" t="s">
        <v>70</v>
      </c>
      <c r="E22" s="91">
        <v>36691</v>
      </c>
      <c r="F22" s="93" t="s">
        <v>69</v>
      </c>
      <c r="G22" s="10" t="s">
        <v>11</v>
      </c>
      <c r="H22" s="16">
        <v>12.27</v>
      </c>
      <c r="I22" s="12">
        <v>1.23</v>
      </c>
      <c r="J22" s="12">
        <v>6.67</v>
      </c>
      <c r="K22" s="12">
        <v>3.31</v>
      </c>
      <c r="L22" s="79">
        <v>0.0015664351851851852</v>
      </c>
      <c r="M22" s="13">
        <f>SUM(H23:L23)</f>
        <v>1574</v>
      </c>
      <c r="N22" s="60" t="s">
        <v>68</v>
      </c>
    </row>
    <row r="23" spans="2:16" ht="13.5" thickBot="1">
      <c r="B23" s="119"/>
      <c r="C23" s="88"/>
      <c r="D23" s="90"/>
      <c r="E23" s="92"/>
      <c r="F23" s="94"/>
      <c r="G23" s="14" t="s">
        <v>12</v>
      </c>
      <c r="H23" s="80">
        <f>IF(ISBLANK(H22),"",INT(20.0479*(17-H22)^1.835))</f>
        <v>347</v>
      </c>
      <c r="I23" s="81">
        <f>IF(ISBLANK(I22),"",INT(1.84523*(I22*100-75)^1.348))</f>
        <v>340</v>
      </c>
      <c r="J23" s="81">
        <f>IF(ISBLANK(J22),"",INT(56.0211*(J22-1.5)^1.05))</f>
        <v>314</v>
      </c>
      <c r="K23" s="81">
        <f>IF(ISBLANK(K22),"",INT(0.188807*(K22*100-210)^1.41))</f>
        <v>163</v>
      </c>
      <c r="L23" s="82">
        <f>IF(ISBLANK(L22),"",INT(0.11193*(254-((L22+0.000462962962962963)/$G$7))^1.88))</f>
        <v>410</v>
      </c>
      <c r="M23" s="15">
        <f>M22</f>
        <v>1574</v>
      </c>
      <c r="N23" s="59"/>
      <c r="P23" s="6" t="s">
        <v>153</v>
      </c>
    </row>
    <row r="24" spans="2:14" ht="12.75">
      <c r="B24" s="118">
        <f>B22+1</f>
        <v>8</v>
      </c>
      <c r="C24" s="87" t="s">
        <v>62</v>
      </c>
      <c r="D24" s="89" t="s">
        <v>63</v>
      </c>
      <c r="E24" s="91">
        <v>36715</v>
      </c>
      <c r="F24" s="93" t="s">
        <v>19</v>
      </c>
      <c r="G24" s="10" t="s">
        <v>11</v>
      </c>
      <c r="H24" s="16">
        <v>12.44</v>
      </c>
      <c r="I24" s="12">
        <v>1.26</v>
      </c>
      <c r="J24" s="12">
        <v>5.95</v>
      </c>
      <c r="K24" s="12">
        <v>3.45</v>
      </c>
      <c r="L24" s="79">
        <v>0.0017870370370370368</v>
      </c>
      <c r="M24" s="13">
        <f>SUM(H25:L25)</f>
        <v>1394</v>
      </c>
      <c r="N24" s="60" t="s">
        <v>59</v>
      </c>
    </row>
    <row r="25" spans="2:14" ht="13.5" thickBot="1">
      <c r="B25" s="119"/>
      <c r="C25" s="88"/>
      <c r="D25" s="90"/>
      <c r="E25" s="92"/>
      <c r="F25" s="94"/>
      <c r="G25" s="14" t="s">
        <v>12</v>
      </c>
      <c r="H25" s="80">
        <f>IF(ISBLANK(H24),"",INT(20.0479*(17-H24)^1.835))</f>
        <v>324</v>
      </c>
      <c r="I25" s="81">
        <f>IF(ISBLANK(I24),"",INT(1.84523*(I24*100-75)^1.348))</f>
        <v>369</v>
      </c>
      <c r="J25" s="81">
        <f>IF(ISBLANK(J24),"",INT(56.0211*(J24-1.5)^1.05))</f>
        <v>268</v>
      </c>
      <c r="K25" s="81">
        <f>IF(ISBLANK(K24),"",INT(0.188807*(K24*100-210)^1.41))</f>
        <v>190</v>
      </c>
      <c r="L25" s="82">
        <f>IF(ISBLANK(L24),"",INT(0.11193*(254-((L24+0.000462962962962963)/$G$7))^1.88))</f>
        <v>243</v>
      </c>
      <c r="M25" s="15">
        <f>M24</f>
        <v>1394</v>
      </c>
      <c r="N25" s="59"/>
    </row>
    <row r="26" spans="2:14" ht="12.75" customHeight="1">
      <c r="B26" s="118">
        <f>B24+1</f>
        <v>9</v>
      </c>
      <c r="C26" s="87" t="s">
        <v>64</v>
      </c>
      <c r="D26" s="89" t="s">
        <v>65</v>
      </c>
      <c r="E26" s="91">
        <v>36557</v>
      </c>
      <c r="F26" s="93" t="s">
        <v>19</v>
      </c>
      <c r="G26" s="10" t="s">
        <v>11</v>
      </c>
      <c r="H26" s="16">
        <v>14.18</v>
      </c>
      <c r="I26" s="12">
        <v>1.17</v>
      </c>
      <c r="J26" s="12">
        <v>4.89</v>
      </c>
      <c r="K26" s="12">
        <v>3.32</v>
      </c>
      <c r="L26" s="79">
        <v>0.0016416666666666665</v>
      </c>
      <c r="M26" s="13">
        <f>SUM(H27:L27)</f>
        <v>1132</v>
      </c>
      <c r="N26" s="60" t="s">
        <v>59</v>
      </c>
    </row>
    <row r="27" spans="2:14" ht="13.5" customHeight="1" thickBot="1">
      <c r="B27" s="119"/>
      <c r="C27" s="88"/>
      <c r="D27" s="90"/>
      <c r="E27" s="92"/>
      <c r="F27" s="94"/>
      <c r="G27" s="14" t="s">
        <v>12</v>
      </c>
      <c r="H27" s="80">
        <f>IF(ISBLANK(H26),"",INT(20.0479*(17-H26)^1.835))</f>
        <v>134</v>
      </c>
      <c r="I27" s="81">
        <f>IF(ISBLANK(I26),"",INT(1.84523*(I26*100-75)^1.348))</f>
        <v>284</v>
      </c>
      <c r="J27" s="81">
        <f>IF(ISBLANK(J26),"",INT(56.0211*(J26-1.5)^1.05))</f>
        <v>201</v>
      </c>
      <c r="K27" s="81">
        <f>IF(ISBLANK(K26),"",INT(0.188807*(K26*100-210)^1.41))</f>
        <v>165</v>
      </c>
      <c r="L27" s="82">
        <f>IF(ISBLANK(L26),"",INT(0.11193*(254-((L26+0.000462962962962963)/$G$7))^1.88))</f>
        <v>348</v>
      </c>
      <c r="M27" s="15">
        <f>M26</f>
        <v>1132</v>
      </c>
      <c r="N27" s="59"/>
    </row>
    <row r="28" spans="2:14" ht="12.75">
      <c r="B28" s="118">
        <f>B26+1</f>
        <v>10</v>
      </c>
      <c r="C28" s="87" t="s">
        <v>13</v>
      </c>
      <c r="D28" s="89" t="s">
        <v>71</v>
      </c>
      <c r="E28" s="91">
        <v>36581</v>
      </c>
      <c r="F28" s="93" t="s">
        <v>69</v>
      </c>
      <c r="G28" s="10" t="s">
        <v>11</v>
      </c>
      <c r="H28" s="16">
        <v>14.38</v>
      </c>
      <c r="I28" s="12" t="s">
        <v>172</v>
      </c>
      <c r="J28" s="12">
        <v>6.33</v>
      </c>
      <c r="K28" s="12">
        <v>3.79</v>
      </c>
      <c r="L28" s="79">
        <v>0.0015500000000000002</v>
      </c>
      <c r="M28" s="13">
        <f>SUM(H29:L29)</f>
        <v>1094</v>
      </c>
      <c r="N28" s="60" t="s">
        <v>68</v>
      </c>
    </row>
    <row r="29" spans="2:14" ht="13.5" thickBot="1">
      <c r="B29" s="119"/>
      <c r="C29" s="88"/>
      <c r="D29" s="90"/>
      <c r="E29" s="92"/>
      <c r="F29" s="94"/>
      <c r="G29" s="14" t="s">
        <v>12</v>
      </c>
      <c r="H29" s="80">
        <f>IF(ISBLANK(H28),"",INT(20.0479*(17-H28)^1.835))</f>
        <v>117</v>
      </c>
      <c r="I29" s="81" t="s">
        <v>171</v>
      </c>
      <c r="J29" s="81">
        <f>IF(ISBLANK(J28),"",INT(56.0211*(J28-1.5)^1.05))</f>
        <v>292</v>
      </c>
      <c r="K29" s="81">
        <f>IF(ISBLANK(K28),"",INT(0.188807*(K28*100-210)^1.41))</f>
        <v>261</v>
      </c>
      <c r="L29" s="82">
        <f>IF(ISBLANK(L28),"",INT(0.11193*(254-((L28+0.000462962962962963)/$G$7))^1.88))</f>
        <v>424</v>
      </c>
      <c r="M29" s="15">
        <f>M28</f>
        <v>1094</v>
      </c>
      <c r="N29" s="59"/>
    </row>
  </sheetData>
  <sheetProtection/>
  <mergeCells count="64">
    <mergeCell ref="B28:B29"/>
    <mergeCell ref="B16:B17"/>
    <mergeCell ref="B18:B19"/>
    <mergeCell ref="B22:B23"/>
    <mergeCell ref="B20:B21"/>
    <mergeCell ref="B26:B27"/>
    <mergeCell ref="B24:B25"/>
    <mergeCell ref="N8:N9"/>
    <mergeCell ref="M8:M9"/>
    <mergeCell ref="B10:B11"/>
    <mergeCell ref="B14:B15"/>
    <mergeCell ref="B12:B13"/>
    <mergeCell ref="K8:K9"/>
    <mergeCell ref="L8:L9"/>
    <mergeCell ref="C14:C15"/>
    <mergeCell ref="D14:D15"/>
    <mergeCell ref="E14:E15"/>
    <mergeCell ref="C28:C29"/>
    <mergeCell ref="D28:D29"/>
    <mergeCell ref="E28:E29"/>
    <mergeCell ref="F28:F29"/>
    <mergeCell ref="F24:F25"/>
    <mergeCell ref="C26:C27"/>
    <mergeCell ref="D26:D27"/>
    <mergeCell ref="E26:E27"/>
    <mergeCell ref="F26:F27"/>
    <mergeCell ref="C24:C25"/>
    <mergeCell ref="J8:J9"/>
    <mergeCell ref="D24:D25"/>
    <mergeCell ref="E24:E25"/>
    <mergeCell ref="C22:C23"/>
    <mergeCell ref="D22:D23"/>
    <mergeCell ref="E22:E23"/>
    <mergeCell ref="F22:F23"/>
    <mergeCell ref="F18:F19"/>
    <mergeCell ref="H7:L7"/>
    <mergeCell ref="B8:B9"/>
    <mergeCell ref="C8:C9"/>
    <mergeCell ref="D8:D9"/>
    <mergeCell ref="E8:E9"/>
    <mergeCell ref="F8:F9"/>
    <mergeCell ref="G8:G9"/>
    <mergeCell ref="H8:H9"/>
    <mergeCell ref="I8:I9"/>
    <mergeCell ref="D12:D13"/>
    <mergeCell ref="E12:E13"/>
    <mergeCell ref="F12:F13"/>
    <mergeCell ref="C20:C21"/>
    <mergeCell ref="D20:D21"/>
    <mergeCell ref="E20:E21"/>
    <mergeCell ref="F20:F21"/>
    <mergeCell ref="C18:C19"/>
    <mergeCell ref="D18:D19"/>
    <mergeCell ref="E18:E19"/>
    <mergeCell ref="C10:C11"/>
    <mergeCell ref="D10:D11"/>
    <mergeCell ref="E10:E11"/>
    <mergeCell ref="F10:F11"/>
    <mergeCell ref="C16:C17"/>
    <mergeCell ref="D16:D17"/>
    <mergeCell ref="E16:E17"/>
    <mergeCell ref="F16:F17"/>
    <mergeCell ref="F14:F15"/>
    <mergeCell ref="C12:C13"/>
  </mergeCells>
  <printOptions horizontalCentered="1"/>
  <pageMargins left="0.15748031496062992" right="0.2362204724409449" top="0.2362204724409449" bottom="0.15748031496062992" header="0.1968503937007874" footer="0.3937007874015748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P29"/>
  <sheetViews>
    <sheetView showZeros="0" workbookViewId="0" topLeftCell="A1">
      <selection activeCell="H8" sqref="H8:H9"/>
    </sheetView>
  </sheetViews>
  <sheetFormatPr defaultColWidth="9.140625" defaultRowHeight="12.75"/>
  <cols>
    <col min="1" max="1" width="9.140625" style="6" customWidth="1"/>
    <col min="2" max="2" width="4.8515625" style="7" customWidth="1"/>
    <col min="3" max="3" width="10.8515625" style="7" customWidth="1"/>
    <col min="4" max="4" width="12.00390625" style="6" customWidth="1"/>
    <col min="5" max="5" width="11.00390625" style="6" customWidth="1"/>
    <col min="6" max="6" width="10.421875" style="6" customWidth="1"/>
    <col min="7" max="7" width="8.8515625" style="6" customWidth="1"/>
    <col min="8" max="8" width="9.421875" style="6" customWidth="1"/>
    <col min="9" max="13" width="8.7109375" style="7" customWidth="1"/>
    <col min="14" max="14" width="11.00390625" style="6" customWidth="1"/>
    <col min="15" max="16384" width="9.140625" style="6" customWidth="1"/>
  </cols>
  <sheetData>
    <row r="1" spans="2:15" s="4" customFormat="1" ht="18" customHeight="1">
      <c r="B1" s="20" t="s">
        <v>26</v>
      </c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8" customHeight="1">
      <c r="B2" s="1" t="s">
        <v>27</v>
      </c>
      <c r="C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3.5" customHeight="1">
      <c r="B3" s="21" t="s">
        <v>25</v>
      </c>
      <c r="C3" s="2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8" customHeight="1">
      <c r="B4" s="21"/>
      <c r="C4" s="2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3" ht="18" customHeight="1">
      <c r="D5" s="8" t="s">
        <v>30</v>
      </c>
      <c r="L5" s="6"/>
      <c r="M5" s="6"/>
    </row>
    <row r="6" spans="4:13" ht="13.5" customHeight="1" thickBot="1">
      <c r="D6" s="1" t="s">
        <v>3</v>
      </c>
      <c r="F6" s="5"/>
      <c r="H6" s="9"/>
      <c r="L6" s="6"/>
      <c r="M6" s="6"/>
    </row>
    <row r="7" spans="4:12" ht="12.75" customHeight="1" thickBot="1">
      <c r="D7" s="1"/>
      <c r="F7" s="5"/>
      <c r="G7" s="65">
        <v>1.1574074074074073E-05</v>
      </c>
      <c r="H7" s="95" t="s">
        <v>4</v>
      </c>
      <c r="I7" s="96"/>
      <c r="J7" s="96"/>
      <c r="K7" s="96"/>
      <c r="L7" s="97"/>
    </row>
    <row r="8" spans="2:14" ht="22.5" customHeight="1">
      <c r="B8" s="98" t="s">
        <v>0</v>
      </c>
      <c r="C8" s="100" t="s">
        <v>5</v>
      </c>
      <c r="D8" s="102" t="s">
        <v>6</v>
      </c>
      <c r="E8" s="104" t="s">
        <v>7</v>
      </c>
      <c r="F8" s="104" t="s">
        <v>1</v>
      </c>
      <c r="G8" s="106"/>
      <c r="H8" s="134" t="s">
        <v>210</v>
      </c>
      <c r="I8" s="110" t="s">
        <v>8</v>
      </c>
      <c r="J8" s="112" t="s">
        <v>209</v>
      </c>
      <c r="K8" s="110" t="s">
        <v>9</v>
      </c>
      <c r="L8" s="120" t="s">
        <v>10</v>
      </c>
      <c r="M8" s="116" t="s">
        <v>2</v>
      </c>
      <c r="N8" s="114" t="s">
        <v>39</v>
      </c>
    </row>
    <row r="9" spans="2:14" ht="13.5" thickBot="1">
      <c r="B9" s="99"/>
      <c r="C9" s="101"/>
      <c r="D9" s="103"/>
      <c r="E9" s="105"/>
      <c r="F9" s="105"/>
      <c r="G9" s="107"/>
      <c r="H9" s="109"/>
      <c r="I9" s="111"/>
      <c r="J9" s="113"/>
      <c r="K9" s="111"/>
      <c r="L9" s="121"/>
      <c r="M9" s="117"/>
      <c r="N9" s="115"/>
    </row>
    <row r="10" spans="2:14" ht="12.75">
      <c r="B10" s="118">
        <f>B9+1</f>
        <v>1</v>
      </c>
      <c r="C10" s="87" t="s">
        <v>136</v>
      </c>
      <c r="D10" s="89" t="s">
        <v>169</v>
      </c>
      <c r="E10" s="91">
        <v>36700</v>
      </c>
      <c r="F10" s="93" t="s">
        <v>137</v>
      </c>
      <c r="G10" s="10" t="s">
        <v>11</v>
      </c>
      <c r="H10" s="11">
        <v>9.41</v>
      </c>
      <c r="I10" s="12">
        <v>1.45</v>
      </c>
      <c r="J10" s="12">
        <v>8.47</v>
      </c>
      <c r="K10" s="12">
        <v>4.72</v>
      </c>
      <c r="L10" s="83" t="s">
        <v>191</v>
      </c>
      <c r="M10" s="13">
        <f>SUM(H11:L11)</f>
        <v>2195</v>
      </c>
      <c r="N10" s="60" t="s">
        <v>138</v>
      </c>
    </row>
    <row r="11" spans="2:14" ht="13.5" thickBot="1">
      <c r="B11" s="119"/>
      <c r="C11" s="88"/>
      <c r="D11" s="90"/>
      <c r="E11" s="92"/>
      <c r="F11" s="94"/>
      <c r="G11" s="14" t="s">
        <v>12</v>
      </c>
      <c r="H11" s="84">
        <f>IF(ISBLANK(H10),"",TRUNC(20.5173*(15.5-H10)^1.92))</f>
        <v>658</v>
      </c>
      <c r="I11" s="85">
        <f>IF(ISBLANK(I10),"",TRUNC(0.8465*(I10*100-75)^1.42))</f>
        <v>352</v>
      </c>
      <c r="J11" s="85">
        <f>IF(ISBLANK(J10),"",TRUNC(51.39*(J10-1.5)^1.05))</f>
        <v>394</v>
      </c>
      <c r="K11" s="85">
        <f>IF(ISBLANK(K10),"",TRUNC(0.14354*(K10*100-220)^1.4))</f>
        <v>330</v>
      </c>
      <c r="L11" s="82">
        <f>IF(ISBLANK(L10),"",INT(0.08713*(305.5-((L10+0.000462962962962963)/$G$7))^1.85))</f>
        <v>461</v>
      </c>
      <c r="M11" s="15">
        <f>M10</f>
        <v>2195</v>
      </c>
      <c r="N11" s="68"/>
    </row>
    <row r="12" spans="2:14" ht="12.75">
      <c r="B12" s="118">
        <f>B10+1</f>
        <v>2</v>
      </c>
      <c r="C12" s="87" t="s">
        <v>75</v>
      </c>
      <c r="D12" s="89" t="s">
        <v>76</v>
      </c>
      <c r="E12" s="91">
        <v>36559</v>
      </c>
      <c r="F12" s="93" t="s">
        <v>77</v>
      </c>
      <c r="G12" s="10" t="s">
        <v>11</v>
      </c>
      <c r="H12" s="11">
        <v>10.31</v>
      </c>
      <c r="I12" s="12">
        <v>1.51</v>
      </c>
      <c r="J12" s="12">
        <v>7.26</v>
      </c>
      <c r="K12" s="12">
        <v>4.49</v>
      </c>
      <c r="L12" s="83" t="s">
        <v>192</v>
      </c>
      <c r="M12" s="13">
        <f>SUM(H13:L13)</f>
        <v>1806</v>
      </c>
      <c r="N12" s="60" t="s">
        <v>78</v>
      </c>
    </row>
    <row r="13" spans="2:14" ht="13.5" thickBot="1">
      <c r="B13" s="119"/>
      <c r="C13" s="88"/>
      <c r="D13" s="90"/>
      <c r="E13" s="92"/>
      <c r="F13" s="94"/>
      <c r="G13" s="14" t="s">
        <v>12</v>
      </c>
      <c r="H13" s="84">
        <f>IF(ISBLANK(H12),"",TRUNC(20.5173*(15.5-H12)^1.92))</f>
        <v>484</v>
      </c>
      <c r="I13" s="85">
        <f>IF(ISBLANK(I12),"",TRUNC(0.8465*(I12*100-75)^1.42))</f>
        <v>396</v>
      </c>
      <c r="J13" s="85">
        <f>IF(ISBLANK(J12),"",TRUNC(51.39*(J12-1.5)^1.05))</f>
        <v>323</v>
      </c>
      <c r="K13" s="85">
        <f>IF(ISBLANK(K12),"",TRUNC(0.14354*(K12*100-220)^1.4))</f>
        <v>288</v>
      </c>
      <c r="L13" s="82">
        <f>IF(ISBLANK(L12),"",INT(0.08713*(305.5-((L12+0.000462962962962963)/$G$7))^1.85))</f>
        <v>315</v>
      </c>
      <c r="M13" s="15">
        <f>M12</f>
        <v>1806</v>
      </c>
      <c r="N13" s="68"/>
    </row>
    <row r="14" spans="2:14" ht="12.75">
      <c r="B14" s="118">
        <f>B12+1</f>
        <v>3</v>
      </c>
      <c r="C14" s="87" t="s">
        <v>150</v>
      </c>
      <c r="D14" s="89" t="s">
        <v>151</v>
      </c>
      <c r="E14" s="91">
        <v>36811</v>
      </c>
      <c r="F14" s="93" t="s">
        <v>19</v>
      </c>
      <c r="G14" s="10" t="s">
        <v>11</v>
      </c>
      <c r="H14" s="11">
        <v>10.58</v>
      </c>
      <c r="I14" s="12">
        <v>1.3</v>
      </c>
      <c r="J14" s="12">
        <v>6.91</v>
      </c>
      <c r="K14" s="12">
        <v>4.19</v>
      </c>
      <c r="L14" s="83" t="s">
        <v>193</v>
      </c>
      <c r="M14" s="13">
        <f>SUM(H15:L15)</f>
        <v>1635</v>
      </c>
      <c r="N14" s="60" t="s">
        <v>144</v>
      </c>
    </row>
    <row r="15" spans="2:14" ht="13.5" thickBot="1">
      <c r="B15" s="119"/>
      <c r="C15" s="88"/>
      <c r="D15" s="90"/>
      <c r="E15" s="92"/>
      <c r="F15" s="94"/>
      <c r="G15" s="14" t="s">
        <v>12</v>
      </c>
      <c r="H15" s="84">
        <f>IF(ISBLANK(H14),"",TRUNC(20.5173*(15.5-H14)^1.92))</f>
        <v>437</v>
      </c>
      <c r="I15" s="85">
        <f>IF(ISBLANK(I14),"",TRUNC(0.8465*(I14*100-75)^1.42))</f>
        <v>250</v>
      </c>
      <c r="J15" s="85">
        <f>IF(ISBLANK(J14),"",TRUNC(51.39*(J14-1.5)^1.05))</f>
        <v>302</v>
      </c>
      <c r="K15" s="85">
        <f>IF(ISBLANK(K14),"",TRUNC(0.14354*(K14*100-220)^1.4))</f>
        <v>237</v>
      </c>
      <c r="L15" s="82">
        <f>IF(ISBLANK(L14),"",INT(0.08713*(305.5-((L14+0.000462962962962963)/$G$7))^1.85))</f>
        <v>409</v>
      </c>
      <c r="M15" s="15">
        <f>M14</f>
        <v>1635</v>
      </c>
      <c r="N15" s="68"/>
    </row>
    <row r="16" spans="2:14" ht="12.75">
      <c r="B16" s="118">
        <f>B14+1</f>
        <v>4</v>
      </c>
      <c r="C16" s="87" t="s">
        <v>106</v>
      </c>
      <c r="D16" s="89" t="s">
        <v>107</v>
      </c>
      <c r="E16" s="91">
        <v>36558</v>
      </c>
      <c r="F16" s="93" t="s">
        <v>103</v>
      </c>
      <c r="G16" s="10" t="s">
        <v>11</v>
      </c>
      <c r="H16" s="73">
        <v>11.84</v>
      </c>
      <c r="I16" s="71">
        <v>1.33</v>
      </c>
      <c r="J16" s="71">
        <v>7.46</v>
      </c>
      <c r="K16" s="72">
        <v>4.13</v>
      </c>
      <c r="L16" s="83" t="s">
        <v>194</v>
      </c>
      <c r="M16" s="13">
        <f>SUM(H17:L17)</f>
        <v>1537</v>
      </c>
      <c r="N16" s="60" t="s">
        <v>104</v>
      </c>
    </row>
    <row r="17" spans="2:14" ht="13.5" thickBot="1">
      <c r="B17" s="119"/>
      <c r="C17" s="88"/>
      <c r="D17" s="90"/>
      <c r="E17" s="92"/>
      <c r="F17" s="94"/>
      <c r="G17" s="14" t="s">
        <v>12</v>
      </c>
      <c r="H17" s="84">
        <f>IF(ISBLANK(H16),"",TRUNC(20.5173*(15.5-H16)^1.92))</f>
        <v>247</v>
      </c>
      <c r="I17" s="85">
        <f>IF(ISBLANK(I16),"",TRUNC(0.8465*(I16*100-75)^1.42))</f>
        <v>270</v>
      </c>
      <c r="J17" s="85">
        <f>IF(ISBLANK(J16),"",TRUNC(51.39*(J16-1.5)^1.05))</f>
        <v>334</v>
      </c>
      <c r="K17" s="85">
        <f>IF(ISBLANK(K16),"",TRUNC(0.14354*(K16*100-220)^1.4))</f>
        <v>227</v>
      </c>
      <c r="L17" s="82">
        <f>IF(ISBLANK(L16),"",INT(0.08713*(305.5-((L16+0.000462962962962963)/$G$7))^1.85))</f>
        <v>459</v>
      </c>
      <c r="M17" s="15">
        <f>M16</f>
        <v>1537</v>
      </c>
      <c r="N17" s="68"/>
    </row>
    <row r="18" spans="2:14" ht="12.75">
      <c r="B18" s="118">
        <f>B16+1</f>
        <v>5</v>
      </c>
      <c r="C18" s="87" t="s">
        <v>148</v>
      </c>
      <c r="D18" s="89" t="s">
        <v>174</v>
      </c>
      <c r="E18" s="91">
        <v>36658</v>
      </c>
      <c r="F18" s="93" t="s">
        <v>19</v>
      </c>
      <c r="G18" s="10" t="s">
        <v>11</v>
      </c>
      <c r="H18" s="11">
        <v>11.24</v>
      </c>
      <c r="I18" s="12">
        <v>1.36</v>
      </c>
      <c r="J18" s="12">
        <v>7.77</v>
      </c>
      <c r="K18" s="12">
        <v>4.12</v>
      </c>
      <c r="L18" s="83" t="s">
        <v>195</v>
      </c>
      <c r="M18" s="13">
        <f>SUM(H19:L19)</f>
        <v>1536</v>
      </c>
      <c r="N18" s="60" t="s">
        <v>141</v>
      </c>
    </row>
    <row r="19" spans="2:14" ht="13.5" thickBot="1">
      <c r="B19" s="119"/>
      <c r="C19" s="88"/>
      <c r="D19" s="90"/>
      <c r="E19" s="92"/>
      <c r="F19" s="94"/>
      <c r="G19" s="14" t="s">
        <v>12</v>
      </c>
      <c r="H19" s="84">
        <f>IF(ISBLANK(H18),"",TRUNC(20.5173*(15.5-H18)^1.92))</f>
        <v>331</v>
      </c>
      <c r="I19" s="85">
        <f>IF(ISBLANK(I18),"",TRUNC(0.8465*(I18*100-75)^1.42))</f>
        <v>290</v>
      </c>
      <c r="J19" s="85">
        <f>IF(ISBLANK(J18),"",TRUNC(51.39*(J18-1.5)^1.05))</f>
        <v>353</v>
      </c>
      <c r="K19" s="85">
        <f>IF(ISBLANK(K18),"",TRUNC(0.14354*(K18*100-220)^1.4))</f>
        <v>225</v>
      </c>
      <c r="L19" s="82">
        <f>IF(ISBLANK(L18),"",INT(0.08713*(305.5-((L18+0.000462962962962963)/$G$7))^1.85))</f>
        <v>337</v>
      </c>
      <c r="M19" s="15">
        <f>M18</f>
        <v>1536</v>
      </c>
      <c r="N19" s="68"/>
    </row>
    <row r="20" spans="2:14" ht="12.75">
      <c r="B20" s="118">
        <f>B18+1</f>
        <v>6</v>
      </c>
      <c r="C20" s="87" t="s">
        <v>108</v>
      </c>
      <c r="D20" s="89" t="s">
        <v>109</v>
      </c>
      <c r="E20" s="91">
        <v>37315</v>
      </c>
      <c r="F20" s="93" t="s">
        <v>103</v>
      </c>
      <c r="G20" s="10" t="s">
        <v>11</v>
      </c>
      <c r="H20" s="11">
        <v>10.77</v>
      </c>
      <c r="I20" s="12">
        <v>1.21</v>
      </c>
      <c r="J20" s="12">
        <v>6.29</v>
      </c>
      <c r="K20" s="12">
        <v>4.04</v>
      </c>
      <c r="L20" s="83" t="s">
        <v>196</v>
      </c>
      <c r="M20" s="13">
        <f>SUM(H21:L21)</f>
        <v>1361</v>
      </c>
      <c r="N20" s="60" t="s">
        <v>104</v>
      </c>
    </row>
    <row r="21" spans="2:14" ht="13.5" thickBot="1">
      <c r="B21" s="119"/>
      <c r="C21" s="88"/>
      <c r="D21" s="90"/>
      <c r="E21" s="92"/>
      <c r="F21" s="94"/>
      <c r="G21" s="14" t="s">
        <v>12</v>
      </c>
      <c r="H21" s="84">
        <f>IF(ISBLANK(H20),"",TRUNC(20.5173*(15.5-H20)^1.92))</f>
        <v>405</v>
      </c>
      <c r="I21" s="85">
        <f>IF(ISBLANK(I20),"",TRUNC(0.8465*(I20*100-75)^1.42))</f>
        <v>194</v>
      </c>
      <c r="J21" s="85">
        <f>IF(ISBLANK(J20),"",TRUNC(51.39*(J20-1.5)^1.05))</f>
        <v>266</v>
      </c>
      <c r="K21" s="85">
        <f>IF(ISBLANK(K20),"",TRUNC(0.14354*(K20*100-220)^1.4))</f>
        <v>212</v>
      </c>
      <c r="L21" s="82">
        <f>IF(ISBLANK(L20),"",INT(0.08713*(305.5-((L20+0.000462962962962963)/$G$7))^1.85))</f>
        <v>284</v>
      </c>
      <c r="M21" s="15">
        <f>M20</f>
        <v>1361</v>
      </c>
      <c r="N21" s="68"/>
    </row>
    <row r="22" spans="2:14" ht="12.75">
      <c r="B22" s="118">
        <f>B20+1</f>
        <v>7</v>
      </c>
      <c r="C22" s="87" t="s">
        <v>54</v>
      </c>
      <c r="D22" s="89" t="s">
        <v>55</v>
      </c>
      <c r="E22" s="91">
        <v>37008</v>
      </c>
      <c r="F22" s="93" t="s">
        <v>19</v>
      </c>
      <c r="G22" s="10" t="s">
        <v>11</v>
      </c>
      <c r="H22" s="11">
        <v>11.85</v>
      </c>
      <c r="I22" s="12">
        <v>1.33</v>
      </c>
      <c r="J22" s="12">
        <v>7.52</v>
      </c>
      <c r="K22" s="12">
        <v>3.7</v>
      </c>
      <c r="L22" s="83" t="s">
        <v>197</v>
      </c>
      <c r="M22" s="13">
        <f>SUM(H23:L23)</f>
        <v>1180</v>
      </c>
      <c r="N22" s="60" t="s">
        <v>56</v>
      </c>
    </row>
    <row r="23" spans="2:16" ht="13.5" thickBot="1">
      <c r="B23" s="119"/>
      <c r="C23" s="88"/>
      <c r="D23" s="90"/>
      <c r="E23" s="92"/>
      <c r="F23" s="94"/>
      <c r="G23" s="14" t="s">
        <v>12</v>
      </c>
      <c r="H23" s="84">
        <f>IF(ISBLANK(H22),"",TRUNC(20.5173*(15.5-H22)^1.92))</f>
        <v>246</v>
      </c>
      <c r="I23" s="85">
        <f>IF(ISBLANK(I22),"",TRUNC(0.8465*(I22*100-75)^1.42))</f>
        <v>270</v>
      </c>
      <c r="J23" s="85">
        <f>IF(ISBLANK(J22),"",TRUNC(51.39*(J22-1.5)^1.05))</f>
        <v>338</v>
      </c>
      <c r="K23" s="85">
        <f>IF(ISBLANK(K22),"",TRUNC(0.14354*(K22*100-220)^1.4))</f>
        <v>159</v>
      </c>
      <c r="L23" s="82">
        <f>IF(ISBLANK(L22),"",INT(0.08713*(305.5-((L22+0.000462962962962963)/$G$7))^1.85))</f>
        <v>167</v>
      </c>
      <c r="M23" s="15">
        <f>M22</f>
        <v>1180</v>
      </c>
      <c r="N23" s="68"/>
      <c r="P23" s="6" t="s">
        <v>153</v>
      </c>
    </row>
    <row r="24" spans="2:14" ht="12.75">
      <c r="B24" s="118">
        <f>B22+1</f>
        <v>8</v>
      </c>
      <c r="C24" s="87" t="s">
        <v>120</v>
      </c>
      <c r="D24" s="89" t="s">
        <v>121</v>
      </c>
      <c r="E24" s="91">
        <v>37112</v>
      </c>
      <c r="F24" s="93" t="s">
        <v>118</v>
      </c>
      <c r="G24" s="10" t="s">
        <v>11</v>
      </c>
      <c r="H24" s="11">
        <v>11.87</v>
      </c>
      <c r="I24" s="12">
        <v>1.18</v>
      </c>
      <c r="J24" s="12">
        <v>6.1</v>
      </c>
      <c r="K24" s="12">
        <v>3.95</v>
      </c>
      <c r="L24" s="83" t="s">
        <v>198</v>
      </c>
      <c r="M24" s="13">
        <f>SUM(H25:L25)</f>
        <v>1092</v>
      </c>
      <c r="N24" s="60" t="s">
        <v>119</v>
      </c>
    </row>
    <row r="25" spans="2:14" ht="13.5" thickBot="1">
      <c r="B25" s="119"/>
      <c r="C25" s="88"/>
      <c r="D25" s="90"/>
      <c r="E25" s="92"/>
      <c r="F25" s="94"/>
      <c r="G25" s="14" t="s">
        <v>12</v>
      </c>
      <c r="H25" s="84">
        <f>IF(ISBLANK(H24),"",TRUNC(20.5173*(15.5-H24)^1.92))</f>
        <v>243</v>
      </c>
      <c r="I25" s="85">
        <f>IF(ISBLANK(I24),"",TRUNC(0.8465*(I24*100-75)^1.42))</f>
        <v>176</v>
      </c>
      <c r="J25" s="85">
        <f>IF(ISBLANK(J24),"",TRUNC(51.39*(J24-1.5)^1.05))</f>
        <v>255</v>
      </c>
      <c r="K25" s="85">
        <f>IF(ISBLANK(K24),"",TRUNC(0.14354*(K24*100-220)^1.4))</f>
        <v>198</v>
      </c>
      <c r="L25" s="82">
        <f>IF(ISBLANK(L24),"",INT(0.08713*(305.5-((L24+0.000462962962962963)/$G$7))^1.85))</f>
        <v>220</v>
      </c>
      <c r="M25" s="15">
        <f>M24</f>
        <v>1092</v>
      </c>
      <c r="N25" s="68"/>
    </row>
    <row r="26" spans="2:14" ht="12.75">
      <c r="B26" s="118">
        <f>B24+1</f>
        <v>9</v>
      </c>
      <c r="C26" s="87" t="s">
        <v>73</v>
      </c>
      <c r="D26" s="89" t="s">
        <v>74</v>
      </c>
      <c r="E26" s="91">
        <v>37112</v>
      </c>
      <c r="F26" s="93" t="s">
        <v>69</v>
      </c>
      <c r="G26" s="10" t="s">
        <v>11</v>
      </c>
      <c r="H26" s="11">
        <v>12.9</v>
      </c>
      <c r="I26" s="12">
        <v>1.15</v>
      </c>
      <c r="J26" s="12">
        <v>6.19</v>
      </c>
      <c r="K26" s="12">
        <v>3.3</v>
      </c>
      <c r="L26" s="83" t="s">
        <v>199</v>
      </c>
      <c r="M26" s="13">
        <f>SUM(H27:L27)</f>
        <v>966</v>
      </c>
      <c r="N26" s="60" t="s">
        <v>68</v>
      </c>
    </row>
    <row r="27" spans="2:14" ht="13.5" thickBot="1">
      <c r="B27" s="119"/>
      <c r="C27" s="88"/>
      <c r="D27" s="90"/>
      <c r="E27" s="92"/>
      <c r="F27" s="94"/>
      <c r="G27" s="14" t="s">
        <v>12</v>
      </c>
      <c r="H27" s="84">
        <f>IF(ISBLANK(H26),"",TRUNC(20.5173*(15.5-H26)^1.92))</f>
        <v>128</v>
      </c>
      <c r="I27" s="85">
        <f>IF(ISBLANK(I26),"",TRUNC(0.8465*(I26*100-75)^1.42))</f>
        <v>159</v>
      </c>
      <c r="J27" s="85">
        <f>IF(ISBLANK(J26),"",TRUNC(51.39*(J26-1.5)^1.05))</f>
        <v>260</v>
      </c>
      <c r="K27" s="85">
        <f>IF(ISBLANK(K26),"",TRUNC(0.14354*(K26*100-220)^1.4))</f>
        <v>103</v>
      </c>
      <c r="L27" s="82">
        <f>IF(ISBLANK(L26),"",INT(0.08713*(305.5-((L26+0.000462962962962963)/$G$7))^1.85))</f>
        <v>316</v>
      </c>
      <c r="M27" s="15">
        <f>M26</f>
        <v>966</v>
      </c>
      <c r="N27" s="68"/>
    </row>
    <row r="28" spans="2:14" ht="12.75">
      <c r="B28" s="118">
        <f>B26+1</f>
        <v>10</v>
      </c>
      <c r="C28" s="87" t="s">
        <v>152</v>
      </c>
      <c r="D28" s="89" t="s">
        <v>173</v>
      </c>
      <c r="E28" s="91">
        <v>36731</v>
      </c>
      <c r="F28" s="93" t="s">
        <v>19</v>
      </c>
      <c r="G28" s="10" t="s">
        <v>11</v>
      </c>
      <c r="H28" s="11">
        <v>16.18</v>
      </c>
      <c r="I28" s="12">
        <v>1.15</v>
      </c>
      <c r="J28" s="12">
        <v>5.98</v>
      </c>
      <c r="K28" s="12">
        <v>3.29</v>
      </c>
      <c r="L28" s="83" t="s">
        <v>200</v>
      </c>
      <c r="M28" s="13">
        <f>SUM(H29:L29)</f>
        <v>668</v>
      </c>
      <c r="N28" s="60" t="s">
        <v>141</v>
      </c>
    </row>
    <row r="29" spans="2:14" ht="13.5" thickBot="1">
      <c r="B29" s="119"/>
      <c r="C29" s="88"/>
      <c r="D29" s="90"/>
      <c r="E29" s="92"/>
      <c r="F29" s="94"/>
      <c r="G29" s="14" t="s">
        <v>12</v>
      </c>
      <c r="H29" s="86" t="s">
        <v>171</v>
      </c>
      <c r="I29" s="85">
        <f>IF(ISBLANK(I28),"",TRUNC(0.8465*(I28*100-75)^1.42))</f>
        <v>159</v>
      </c>
      <c r="J29" s="85">
        <f>IF(ISBLANK(J28),"",TRUNC(51.39*(J28-1.5)^1.05))</f>
        <v>248</v>
      </c>
      <c r="K29" s="85">
        <f>IF(ISBLANK(K28),"",TRUNC(0.14354*(K28*100-220)^1.4))</f>
        <v>102</v>
      </c>
      <c r="L29" s="82">
        <f>IF(ISBLANK(L28),"",INT(0.08713*(305.5-((L28+0.000462962962962963)/$G$7))^1.85))</f>
        <v>159</v>
      </c>
      <c r="M29" s="15">
        <f>M28</f>
        <v>668</v>
      </c>
      <c r="N29" s="68"/>
    </row>
  </sheetData>
  <sheetProtection/>
  <mergeCells count="64">
    <mergeCell ref="B8:B9"/>
    <mergeCell ref="C8:C9"/>
    <mergeCell ref="D8:D9"/>
    <mergeCell ref="B16:B17"/>
    <mergeCell ref="B10:B11"/>
    <mergeCell ref="B12:B13"/>
    <mergeCell ref="B14:B15"/>
    <mergeCell ref="D14:D15"/>
    <mergeCell ref="E24:E25"/>
    <mergeCell ref="F24:F25"/>
    <mergeCell ref="N8:N9"/>
    <mergeCell ref="E26:E27"/>
    <mergeCell ref="F26:F27"/>
    <mergeCell ref="F8:F9"/>
    <mergeCell ref="G8:G9"/>
    <mergeCell ref="H8:H9"/>
    <mergeCell ref="F14:F15"/>
    <mergeCell ref="F12:F13"/>
    <mergeCell ref="D22:D23"/>
    <mergeCell ref="E22:E23"/>
    <mergeCell ref="F18:F19"/>
    <mergeCell ref="F20:F21"/>
    <mergeCell ref="F22:F23"/>
    <mergeCell ref="E18:E19"/>
    <mergeCell ref="D18:D19"/>
    <mergeCell ref="D24:D25"/>
    <mergeCell ref="B28:B29"/>
    <mergeCell ref="B26:B27"/>
    <mergeCell ref="D26:D27"/>
    <mergeCell ref="C28:C29"/>
    <mergeCell ref="D28:D29"/>
    <mergeCell ref="C26:C27"/>
    <mergeCell ref="B22:B23"/>
    <mergeCell ref="B24:B25"/>
    <mergeCell ref="C24:C25"/>
    <mergeCell ref="B18:B19"/>
    <mergeCell ref="B20:B21"/>
    <mergeCell ref="C18:C19"/>
    <mergeCell ref="E16:E17"/>
    <mergeCell ref="F16:F17"/>
    <mergeCell ref="C16:C17"/>
    <mergeCell ref="D16:D17"/>
    <mergeCell ref="E8:E9"/>
    <mergeCell ref="E14:E15"/>
    <mergeCell ref="C12:C13"/>
    <mergeCell ref="D12:D13"/>
    <mergeCell ref="E12:E13"/>
    <mergeCell ref="C14:C15"/>
    <mergeCell ref="H7:L7"/>
    <mergeCell ref="M8:M9"/>
    <mergeCell ref="J8:J9"/>
    <mergeCell ref="K8:K9"/>
    <mergeCell ref="L8:L9"/>
    <mergeCell ref="I8:I9"/>
    <mergeCell ref="E28:E29"/>
    <mergeCell ref="F28:F29"/>
    <mergeCell ref="C10:C11"/>
    <mergeCell ref="D10:D11"/>
    <mergeCell ref="E10:E11"/>
    <mergeCell ref="F10:F11"/>
    <mergeCell ref="C20:C21"/>
    <mergeCell ref="D20:D21"/>
    <mergeCell ref="E20:E21"/>
    <mergeCell ref="C22:C23"/>
  </mergeCells>
  <printOptions horizontalCentered="1"/>
  <pageMargins left="0.15748031496062992" right="0.2362204724409449" top="0.2362204724409449" bottom="0.15748031496062992" header="0.1968503937007874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P45"/>
  <sheetViews>
    <sheetView showZeros="0" workbookViewId="0" topLeftCell="A1">
      <selection activeCell="J8" sqref="J8:J9"/>
    </sheetView>
  </sheetViews>
  <sheetFormatPr defaultColWidth="9.140625" defaultRowHeight="12.75"/>
  <cols>
    <col min="1" max="1" width="9.140625" style="6" customWidth="1"/>
    <col min="2" max="2" width="4.8515625" style="7" customWidth="1"/>
    <col min="3" max="3" width="9.8515625" style="7" customWidth="1"/>
    <col min="4" max="4" width="12.7109375" style="6" customWidth="1"/>
    <col min="5" max="5" width="14.28125" style="6" customWidth="1"/>
    <col min="6" max="6" width="12.57421875" style="6" customWidth="1"/>
    <col min="7" max="7" width="8.8515625" style="6" customWidth="1"/>
    <col min="8" max="8" width="9.421875" style="6" customWidth="1"/>
    <col min="9" max="13" width="8.7109375" style="7" customWidth="1"/>
    <col min="14" max="14" width="13.28125" style="6" customWidth="1"/>
    <col min="15" max="16384" width="9.140625" style="6" customWidth="1"/>
  </cols>
  <sheetData>
    <row r="1" spans="2:13" s="4" customFormat="1" ht="18" customHeight="1">
      <c r="B1" s="20" t="s">
        <v>26</v>
      </c>
      <c r="C1" s="2"/>
      <c r="D1" s="1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18" customHeight="1">
      <c r="B2" s="1" t="s">
        <v>27</v>
      </c>
      <c r="C2" s="1"/>
      <c r="F2" s="3"/>
      <c r="G2" s="3"/>
      <c r="H2" s="3"/>
      <c r="I2" s="3"/>
      <c r="J2" s="3"/>
      <c r="K2" s="3"/>
      <c r="L2" s="3"/>
      <c r="M2" s="3"/>
    </row>
    <row r="3" spans="2:13" s="4" customFormat="1" ht="13.5" customHeight="1">
      <c r="B3" s="21" t="s">
        <v>25</v>
      </c>
      <c r="C3" s="2"/>
      <c r="D3" s="1"/>
      <c r="E3" s="3"/>
      <c r="F3" s="3"/>
      <c r="G3" s="3"/>
      <c r="H3" s="3"/>
      <c r="I3" s="3"/>
      <c r="J3" s="3"/>
      <c r="K3" s="3"/>
      <c r="L3" s="3"/>
      <c r="M3" s="3"/>
    </row>
    <row r="4" spans="2:14" ht="18" customHeight="1">
      <c r="B4" s="21"/>
      <c r="C4" s="2"/>
      <c r="D4" s="1"/>
      <c r="E4" s="3"/>
      <c r="F4" s="3"/>
      <c r="G4" s="3"/>
      <c r="H4" s="3"/>
      <c r="I4" s="3"/>
      <c r="J4" s="3"/>
      <c r="K4" s="3"/>
      <c r="L4" s="3"/>
      <c r="M4" s="3"/>
      <c r="N4" s="4"/>
    </row>
    <row r="5" spans="4:13" ht="18" customHeight="1">
      <c r="D5" s="8" t="s">
        <v>28</v>
      </c>
      <c r="L5" s="6"/>
      <c r="M5" s="6"/>
    </row>
    <row r="6" spans="4:13" ht="13.5" customHeight="1" thickBot="1">
      <c r="D6" s="1" t="s">
        <v>3</v>
      </c>
      <c r="F6" s="5"/>
      <c r="H6" s="9"/>
      <c r="L6" s="6"/>
      <c r="M6" s="6"/>
    </row>
    <row r="7" spans="4:12" ht="12.75" customHeight="1" thickBot="1">
      <c r="D7" s="1"/>
      <c r="F7" s="5"/>
      <c r="G7" s="65">
        <v>1.1574074074074073E-05</v>
      </c>
      <c r="H7" s="95" t="s">
        <v>4</v>
      </c>
      <c r="I7" s="96"/>
      <c r="J7" s="96"/>
      <c r="K7" s="96"/>
      <c r="L7" s="97"/>
    </row>
    <row r="8" spans="2:14" ht="22.5" customHeight="1">
      <c r="B8" s="98" t="s">
        <v>0</v>
      </c>
      <c r="C8" s="100" t="s">
        <v>5</v>
      </c>
      <c r="D8" s="102" t="s">
        <v>6</v>
      </c>
      <c r="E8" s="104" t="s">
        <v>7</v>
      </c>
      <c r="F8" s="104" t="s">
        <v>1</v>
      </c>
      <c r="G8" s="106"/>
      <c r="H8" s="134" t="s">
        <v>211</v>
      </c>
      <c r="I8" s="110" t="s">
        <v>8</v>
      </c>
      <c r="J8" s="112" t="s">
        <v>212</v>
      </c>
      <c r="K8" s="110" t="s">
        <v>9</v>
      </c>
      <c r="L8" s="120" t="s">
        <v>10</v>
      </c>
      <c r="M8" s="122" t="s">
        <v>2</v>
      </c>
      <c r="N8" s="114" t="s">
        <v>39</v>
      </c>
    </row>
    <row r="9" spans="2:14" ht="13.5" customHeight="1" thickBot="1">
      <c r="B9" s="99"/>
      <c r="C9" s="101"/>
      <c r="D9" s="103"/>
      <c r="E9" s="105"/>
      <c r="F9" s="105"/>
      <c r="G9" s="107"/>
      <c r="H9" s="109"/>
      <c r="I9" s="111"/>
      <c r="J9" s="113"/>
      <c r="K9" s="111"/>
      <c r="L9" s="121"/>
      <c r="M9" s="123"/>
      <c r="N9" s="115"/>
    </row>
    <row r="10" spans="2:14" ht="13.5" customHeight="1">
      <c r="B10" s="118">
        <f>B9+1</f>
        <v>1</v>
      </c>
      <c r="C10" s="87" t="s">
        <v>62</v>
      </c>
      <c r="D10" s="89" t="s">
        <v>94</v>
      </c>
      <c r="E10" s="91">
        <v>35870</v>
      </c>
      <c r="F10" s="93" t="s">
        <v>77</v>
      </c>
      <c r="G10" s="22" t="s">
        <v>11</v>
      </c>
      <c r="H10" s="16">
        <v>9.35</v>
      </c>
      <c r="I10" s="12">
        <v>1.45</v>
      </c>
      <c r="J10" s="12">
        <v>8.25</v>
      </c>
      <c r="K10" s="12">
        <v>4.61</v>
      </c>
      <c r="L10" s="79">
        <v>0.001856712962962963</v>
      </c>
      <c r="M10" s="13">
        <f>SUM(H11:L11)</f>
        <v>2844</v>
      </c>
      <c r="N10" s="60" t="s">
        <v>84</v>
      </c>
    </row>
    <row r="11" spans="2:14" ht="13.5" customHeight="1" thickBot="1">
      <c r="B11" s="119"/>
      <c r="C11" s="88"/>
      <c r="D11" s="90"/>
      <c r="E11" s="92"/>
      <c r="F11" s="94"/>
      <c r="G11" s="26" t="s">
        <v>12</v>
      </c>
      <c r="H11" s="17">
        <f>IF(ISBLANK(H10),"",INT(20.0479*(17-H10)^1.835))</f>
        <v>838</v>
      </c>
      <c r="I11" s="18">
        <f>IF(ISBLANK(I10),"",INT(1.84523*(I10*100-75)^1.348))</f>
        <v>566</v>
      </c>
      <c r="J11" s="18">
        <f>IF(ISBLANK(J10),"",INT(56.0211*(J10-1.5)^1.05))</f>
        <v>416</v>
      </c>
      <c r="K11" s="18">
        <f>IF(ISBLANK(K10),"",INT(0.188807*(K10*100-210)^1.41))</f>
        <v>456</v>
      </c>
      <c r="L11" s="19">
        <f>IF(ISBLANK(L10),"",INT(0.11193*(254-(L10/$G$7))^1.88))</f>
        <v>568</v>
      </c>
      <c r="M11" s="15">
        <f>M10</f>
        <v>2844</v>
      </c>
      <c r="N11" s="59" t="s">
        <v>83</v>
      </c>
    </row>
    <row r="12" spans="2:14" ht="13.5" customHeight="1">
      <c r="B12" s="118">
        <f>B10+1</f>
        <v>2</v>
      </c>
      <c r="C12" s="87" t="s">
        <v>85</v>
      </c>
      <c r="D12" s="89" t="s">
        <v>160</v>
      </c>
      <c r="E12" s="91">
        <v>36514</v>
      </c>
      <c r="F12" s="93" t="s">
        <v>156</v>
      </c>
      <c r="G12" s="22" t="s">
        <v>11</v>
      </c>
      <c r="H12" s="16">
        <v>9.79</v>
      </c>
      <c r="I12" s="12">
        <v>1.51</v>
      </c>
      <c r="J12" s="12">
        <v>7.92</v>
      </c>
      <c r="K12" s="12">
        <v>4.62</v>
      </c>
      <c r="L12" s="79">
        <v>0.001844212962962963</v>
      </c>
      <c r="M12" s="13">
        <f>SUM(H13:L13)</f>
        <v>2817</v>
      </c>
      <c r="N12" s="60" t="s">
        <v>157</v>
      </c>
    </row>
    <row r="13" spans="2:14" ht="13.5" customHeight="1" thickBot="1">
      <c r="B13" s="119"/>
      <c r="C13" s="88"/>
      <c r="D13" s="90"/>
      <c r="E13" s="92"/>
      <c r="F13" s="94"/>
      <c r="G13" s="26" t="s">
        <v>12</v>
      </c>
      <c r="H13" s="17">
        <f>IF(ISBLANK(H12),"",INT(20.0479*(17-H12)^1.835))</f>
        <v>752</v>
      </c>
      <c r="I13" s="18">
        <f>IF(ISBLANK(I12),"",INT(1.84523*(I12*100-75)^1.348))</f>
        <v>632</v>
      </c>
      <c r="J13" s="18">
        <f>IF(ISBLANK(J12),"",INT(56.0211*(J12-1.5)^1.05))</f>
        <v>394</v>
      </c>
      <c r="K13" s="18">
        <f>IF(ISBLANK(K12),"",INT(0.188807*(K12*100-210)^1.41))</f>
        <v>459</v>
      </c>
      <c r="L13" s="19">
        <f>IF(ISBLANK(L12),"",INT(0.11193*(254-(L12/$G$7))^1.88))</f>
        <v>580</v>
      </c>
      <c r="M13" s="15">
        <f>M12</f>
        <v>2817</v>
      </c>
      <c r="N13" s="59"/>
    </row>
    <row r="14" spans="2:14" ht="13.5" customHeight="1">
      <c r="B14" s="118">
        <f>B12+1</f>
        <v>3</v>
      </c>
      <c r="C14" s="87" t="s">
        <v>60</v>
      </c>
      <c r="D14" s="89" t="s">
        <v>61</v>
      </c>
      <c r="E14" s="91">
        <v>36243</v>
      </c>
      <c r="F14" s="93" t="s">
        <v>19</v>
      </c>
      <c r="G14" s="22" t="s">
        <v>11</v>
      </c>
      <c r="H14" s="16">
        <v>10.15</v>
      </c>
      <c r="I14" s="12">
        <v>1.3</v>
      </c>
      <c r="J14" s="12">
        <v>9.47</v>
      </c>
      <c r="K14" s="12">
        <v>4.94</v>
      </c>
      <c r="L14" s="79">
        <v>0.0018900462962962961</v>
      </c>
      <c r="M14" s="13">
        <f>SUM(H15:L15)</f>
        <v>2667</v>
      </c>
      <c r="N14" s="60" t="s">
        <v>59</v>
      </c>
    </row>
    <row r="15" spans="2:14" ht="13.5" customHeight="1" thickBot="1">
      <c r="B15" s="119"/>
      <c r="C15" s="88"/>
      <c r="D15" s="90"/>
      <c r="E15" s="92"/>
      <c r="F15" s="94"/>
      <c r="G15" s="26" t="s">
        <v>12</v>
      </c>
      <c r="H15" s="17">
        <f>IF(ISBLANK(H14),"",INT(20.0479*(17-H14)^1.835))</f>
        <v>684</v>
      </c>
      <c r="I15" s="18">
        <f>IF(ISBLANK(I14),"",INT(1.84523*(I14*100-75)^1.348))</f>
        <v>409</v>
      </c>
      <c r="J15" s="18">
        <f>IF(ISBLANK(J14),"",INT(56.0211*(J14-1.5)^1.05))</f>
        <v>495</v>
      </c>
      <c r="K15" s="18">
        <f>IF(ISBLANK(K14),"",INT(0.188807*(K14*100-210)^1.41))</f>
        <v>543</v>
      </c>
      <c r="L15" s="19">
        <f>IF(ISBLANK(L14),"",INT(0.11193*(254-(L14/$G$7))^1.88))</f>
        <v>536</v>
      </c>
      <c r="M15" s="15">
        <f>M14</f>
        <v>2667</v>
      </c>
      <c r="N15" s="59"/>
    </row>
    <row r="16" spans="2:14" ht="13.5" customHeight="1">
      <c r="B16" s="118">
        <f>B14+1</f>
        <v>4</v>
      </c>
      <c r="C16" s="87" t="s">
        <v>37</v>
      </c>
      <c r="D16" s="89" t="s">
        <v>38</v>
      </c>
      <c r="E16" s="91">
        <v>36288</v>
      </c>
      <c r="F16" s="93" t="s">
        <v>19</v>
      </c>
      <c r="G16" s="22" t="s">
        <v>11</v>
      </c>
      <c r="H16" s="16">
        <v>9.79</v>
      </c>
      <c r="I16" s="12">
        <v>1.6</v>
      </c>
      <c r="J16" s="12">
        <v>7.52</v>
      </c>
      <c r="K16" s="12">
        <v>4.54</v>
      </c>
      <c r="L16" s="79">
        <v>0.0020903935185185188</v>
      </c>
      <c r="M16" s="13">
        <f>SUM(H17:L17)</f>
        <v>2654</v>
      </c>
      <c r="N16" s="60" t="s">
        <v>40</v>
      </c>
    </row>
    <row r="17" spans="2:14" ht="12.75" customHeight="1" thickBot="1">
      <c r="B17" s="119"/>
      <c r="C17" s="88"/>
      <c r="D17" s="90"/>
      <c r="E17" s="92"/>
      <c r="F17" s="94"/>
      <c r="G17" s="26" t="s">
        <v>12</v>
      </c>
      <c r="H17" s="17">
        <f>IF(ISBLANK(H16),"",INT(20.0479*(17-H16)^1.835))</f>
        <v>752</v>
      </c>
      <c r="I17" s="18">
        <f>IF(ISBLANK(I16),"",INT(1.84523*(I16*100-75)^1.348))</f>
        <v>736</v>
      </c>
      <c r="J17" s="18">
        <f>IF(ISBLANK(J16),"",INT(56.0211*(J16-1.5)^1.05))</f>
        <v>368</v>
      </c>
      <c r="K17" s="18">
        <f>IF(ISBLANK(K16),"",INT(0.188807*(K16*100-210)^1.41))</f>
        <v>438</v>
      </c>
      <c r="L17" s="19">
        <f>IF(ISBLANK(L16),"",INT(0.11193*(254-(L16/$G$7))^1.88))</f>
        <v>360</v>
      </c>
      <c r="M17" s="15">
        <f>M16</f>
        <v>2654</v>
      </c>
      <c r="N17" s="59"/>
    </row>
    <row r="18" spans="2:14" ht="13.5" customHeight="1">
      <c r="B18" s="118">
        <f>B16+1</f>
        <v>5</v>
      </c>
      <c r="C18" s="87" t="s">
        <v>41</v>
      </c>
      <c r="D18" s="89" t="s">
        <v>42</v>
      </c>
      <c r="E18" s="91">
        <v>35981</v>
      </c>
      <c r="F18" s="93" t="s">
        <v>19</v>
      </c>
      <c r="G18" s="22" t="s">
        <v>11</v>
      </c>
      <c r="H18" s="16">
        <v>10.8</v>
      </c>
      <c r="I18" s="12">
        <v>1.33</v>
      </c>
      <c r="J18" s="12">
        <v>7.23</v>
      </c>
      <c r="K18" s="12">
        <v>4.77</v>
      </c>
      <c r="L18" s="79">
        <v>0.002097453703703704</v>
      </c>
      <c r="M18" s="13">
        <f>SUM(H19:L19)</f>
        <v>2211</v>
      </c>
      <c r="N18" s="60" t="s">
        <v>40</v>
      </c>
    </row>
    <row r="19" spans="2:14" ht="12.75" customHeight="1" thickBot="1">
      <c r="B19" s="119"/>
      <c r="C19" s="88"/>
      <c r="D19" s="90"/>
      <c r="E19" s="92"/>
      <c r="F19" s="94"/>
      <c r="G19" s="26" t="s">
        <v>12</v>
      </c>
      <c r="H19" s="17">
        <f>IF(ISBLANK(H18),"",INT(20.0479*(17-H18)^1.835))</f>
        <v>570</v>
      </c>
      <c r="I19" s="18">
        <f>IF(ISBLANK(I18),"",INT(1.84523*(I18*100-75)^1.348))</f>
        <v>439</v>
      </c>
      <c r="J19" s="18">
        <f>IF(ISBLANK(J18),"",INT(56.0211*(J18-1.5)^1.05))</f>
        <v>350</v>
      </c>
      <c r="K19" s="18">
        <f>IF(ISBLANK(K18),"",INT(0.188807*(K18*100-210)^1.41))</f>
        <v>498</v>
      </c>
      <c r="L19" s="19">
        <f>IF(ISBLANK(L18),"",INT(0.11193*(254-(L18/$G$7))^1.88))</f>
        <v>354</v>
      </c>
      <c r="M19" s="15">
        <f>M18</f>
        <v>2211</v>
      </c>
      <c r="N19" s="59"/>
    </row>
    <row r="20" spans="2:14" ht="13.5" customHeight="1">
      <c r="B20" s="118">
        <f>B18+1</f>
        <v>6</v>
      </c>
      <c r="C20" s="87" t="s">
        <v>116</v>
      </c>
      <c r="D20" s="89" t="s">
        <v>117</v>
      </c>
      <c r="E20" s="91">
        <v>35816</v>
      </c>
      <c r="F20" s="93" t="s">
        <v>118</v>
      </c>
      <c r="G20" s="22" t="s">
        <v>11</v>
      </c>
      <c r="H20" s="16">
        <v>11.23</v>
      </c>
      <c r="I20" s="12">
        <v>1.42</v>
      </c>
      <c r="J20" s="12">
        <v>9.76</v>
      </c>
      <c r="K20" s="12">
        <v>4.53</v>
      </c>
      <c r="L20" s="79">
        <v>0.002309722222222222</v>
      </c>
      <c r="M20" s="13">
        <f>SUM(H21:L21)</f>
        <v>2188</v>
      </c>
      <c r="N20" s="60" t="s">
        <v>119</v>
      </c>
    </row>
    <row r="21" spans="2:14" ht="12.75" customHeight="1" thickBot="1">
      <c r="B21" s="119"/>
      <c r="C21" s="88"/>
      <c r="D21" s="90"/>
      <c r="E21" s="92"/>
      <c r="F21" s="94"/>
      <c r="G21" s="26" t="s">
        <v>12</v>
      </c>
      <c r="H21" s="17">
        <f>IF(ISBLANK(H20),"",INT(20.0479*(17-H20)^1.835))</f>
        <v>499</v>
      </c>
      <c r="I21" s="18">
        <f>IF(ISBLANK(I20),"",INT(1.84523*(I20*100-75)^1.348))</f>
        <v>534</v>
      </c>
      <c r="J21" s="18">
        <f>IF(ISBLANK(J20),"",INT(56.0211*(J20-1.5)^1.05))</f>
        <v>514</v>
      </c>
      <c r="K21" s="18">
        <f>IF(ISBLANK(K20),"",INT(0.188807*(K20*100-210)^1.41))</f>
        <v>436</v>
      </c>
      <c r="L21" s="19">
        <f>IF(ISBLANK(L20),"",INT(0.11193*(254-(L20/$G$7))^1.88))</f>
        <v>205</v>
      </c>
      <c r="M21" s="15">
        <f>M20</f>
        <v>2188</v>
      </c>
      <c r="N21" s="59"/>
    </row>
    <row r="22" spans="2:14" ht="13.5" customHeight="1">
      <c r="B22" s="118">
        <f>B20+1</f>
        <v>7</v>
      </c>
      <c r="C22" s="87" t="s">
        <v>85</v>
      </c>
      <c r="D22" s="89" t="s">
        <v>86</v>
      </c>
      <c r="E22" s="91">
        <v>36057</v>
      </c>
      <c r="F22" s="93" t="s">
        <v>77</v>
      </c>
      <c r="G22" s="22" t="s">
        <v>11</v>
      </c>
      <c r="H22" s="16">
        <v>10.05</v>
      </c>
      <c r="I22" s="12">
        <v>1.3</v>
      </c>
      <c r="J22" s="12">
        <v>5.79</v>
      </c>
      <c r="K22" s="12">
        <v>4.34</v>
      </c>
      <c r="L22" s="79">
        <v>0.0021572916666666667</v>
      </c>
      <c r="M22" s="13">
        <f>SUM(H23:L23)</f>
        <v>2066</v>
      </c>
      <c r="N22" s="60" t="s">
        <v>84</v>
      </c>
    </row>
    <row r="23" spans="2:16" ht="13.5" thickBot="1">
      <c r="B23" s="119"/>
      <c r="C23" s="88"/>
      <c r="D23" s="90"/>
      <c r="E23" s="92"/>
      <c r="F23" s="94"/>
      <c r="G23" s="26" t="s">
        <v>12</v>
      </c>
      <c r="H23" s="17">
        <f>IF(ISBLANK(H22),"",INT(20.0479*(17-H22)^1.835))</f>
        <v>703</v>
      </c>
      <c r="I23" s="18">
        <f>IF(ISBLANK(I22),"",INT(1.84523*(I22*100-75)^1.348))</f>
        <v>409</v>
      </c>
      <c r="J23" s="18">
        <f>IF(ISBLANK(J22),"",INT(56.0211*(J22-1.5)^1.05))</f>
        <v>258</v>
      </c>
      <c r="K23" s="18">
        <f>IF(ISBLANK(K22),"",INT(0.188807*(K22*100-210)^1.41))</f>
        <v>388</v>
      </c>
      <c r="L23" s="19">
        <f>IF(ISBLANK(L22),"",INT(0.11193*(254-(L22/$G$7))^1.88))</f>
        <v>308</v>
      </c>
      <c r="M23" s="15">
        <f>M22</f>
        <v>2066</v>
      </c>
      <c r="N23" s="59" t="s">
        <v>83</v>
      </c>
      <c r="P23" s="6" t="s">
        <v>153</v>
      </c>
    </row>
    <row r="24" spans="2:14" ht="13.5" customHeight="1">
      <c r="B24" s="118">
        <f>B22+1</f>
        <v>8</v>
      </c>
      <c r="C24" s="87" t="s">
        <v>43</v>
      </c>
      <c r="D24" s="89" t="s">
        <v>44</v>
      </c>
      <c r="E24" s="91">
        <v>36377</v>
      </c>
      <c r="F24" s="93" t="s">
        <v>19</v>
      </c>
      <c r="G24" s="22" t="s">
        <v>11</v>
      </c>
      <c r="H24" s="16">
        <v>10.48</v>
      </c>
      <c r="I24" s="12">
        <v>1.3</v>
      </c>
      <c r="J24" s="12">
        <v>5.66</v>
      </c>
      <c r="K24" s="12">
        <v>4.24</v>
      </c>
      <c r="L24" s="79">
        <v>0.0020961805555555556</v>
      </c>
      <c r="M24" s="13">
        <f>SUM(H25:L25)</f>
        <v>2003</v>
      </c>
      <c r="N24" s="60" t="s">
        <v>45</v>
      </c>
    </row>
    <row r="25" spans="2:14" ht="13.5" customHeight="1" thickBot="1">
      <c r="B25" s="119"/>
      <c r="C25" s="88"/>
      <c r="D25" s="90"/>
      <c r="E25" s="92"/>
      <c r="F25" s="94"/>
      <c r="G25" s="26" t="s">
        <v>12</v>
      </c>
      <c r="H25" s="17">
        <f>IF(ISBLANK(H24),"",INT(20.0479*(17-H24)^1.835))</f>
        <v>625</v>
      </c>
      <c r="I25" s="18">
        <f>IF(ISBLANK(I24),"",INT(1.84523*(I24*100-75)^1.348))</f>
        <v>409</v>
      </c>
      <c r="J25" s="18">
        <f>IF(ISBLANK(J24),"",INT(56.0211*(J24-1.5)^1.05))</f>
        <v>250</v>
      </c>
      <c r="K25" s="18">
        <f>IF(ISBLANK(K24),"",INT(0.188807*(K24*100-210)^1.41))</f>
        <v>364</v>
      </c>
      <c r="L25" s="19">
        <f>IF(ISBLANK(L24),"",INT(0.11193*(254-(L24/$G$7))^1.88))</f>
        <v>355</v>
      </c>
      <c r="M25" s="15">
        <f>M24</f>
        <v>2003</v>
      </c>
      <c r="N25" s="59"/>
    </row>
    <row r="26" spans="2:14" ht="13.5" customHeight="1">
      <c r="B26" s="118">
        <f>B24+1</f>
        <v>9</v>
      </c>
      <c r="C26" s="87" t="s">
        <v>142</v>
      </c>
      <c r="D26" s="89" t="s">
        <v>143</v>
      </c>
      <c r="E26" s="91">
        <v>36086</v>
      </c>
      <c r="F26" s="93" t="s">
        <v>19</v>
      </c>
      <c r="G26" s="22" t="s">
        <v>11</v>
      </c>
      <c r="H26" s="16">
        <v>11.63</v>
      </c>
      <c r="I26" s="12">
        <v>1.21</v>
      </c>
      <c r="J26" s="12">
        <v>7.05</v>
      </c>
      <c r="K26" s="12">
        <v>3.88</v>
      </c>
      <c r="L26" s="79">
        <v>0.002130787037037037</v>
      </c>
      <c r="M26" s="13">
        <f>SUM(H27:L27)</f>
        <v>1706</v>
      </c>
      <c r="N26" s="60" t="s">
        <v>144</v>
      </c>
    </row>
    <row r="27" spans="2:14" ht="13.5" customHeight="1" thickBot="1">
      <c r="B27" s="119"/>
      <c r="C27" s="88"/>
      <c r="D27" s="90"/>
      <c r="E27" s="92"/>
      <c r="F27" s="94"/>
      <c r="G27" s="26" t="s">
        <v>12</v>
      </c>
      <c r="H27" s="17">
        <f>IF(ISBLANK(H26),"",INT(20.0479*(17-H26)^1.835))</f>
        <v>438</v>
      </c>
      <c r="I27" s="18">
        <f>IF(ISBLANK(I26),"",INT(1.84523*(I26*100-75)^1.348))</f>
        <v>321</v>
      </c>
      <c r="J27" s="18">
        <f>IF(ISBLANK(J26),"",INT(56.0211*(J26-1.5)^1.05))</f>
        <v>338</v>
      </c>
      <c r="K27" s="18">
        <f>IF(ISBLANK(K26),"",INT(0.188807*(K26*100-210)^1.41))</f>
        <v>281</v>
      </c>
      <c r="L27" s="19">
        <f>IF(ISBLANK(L26),"",INT(0.11193*(254-(L26/$G$7))^1.88))</f>
        <v>328</v>
      </c>
      <c r="M27" s="15">
        <f>M26</f>
        <v>1706</v>
      </c>
      <c r="N27" s="59"/>
    </row>
    <row r="28" spans="2:14" ht="13.5" customHeight="1">
      <c r="B28" s="118">
        <f>B26+1</f>
        <v>10</v>
      </c>
      <c r="C28" s="87" t="s">
        <v>139</v>
      </c>
      <c r="D28" s="89" t="s">
        <v>140</v>
      </c>
      <c r="E28" s="91">
        <v>35804</v>
      </c>
      <c r="F28" s="93" t="s">
        <v>19</v>
      </c>
      <c r="G28" s="22" t="s">
        <v>11</v>
      </c>
      <c r="H28" s="16">
        <v>11.68</v>
      </c>
      <c r="I28" s="12">
        <v>1.3</v>
      </c>
      <c r="J28" s="12">
        <v>6.5</v>
      </c>
      <c r="K28" s="12">
        <v>3.52</v>
      </c>
      <c r="L28" s="79">
        <v>0.0021234953703703706</v>
      </c>
      <c r="M28" s="13">
        <f>SUM(H29:L29)</f>
        <v>1680</v>
      </c>
      <c r="N28" s="60" t="s">
        <v>141</v>
      </c>
    </row>
    <row r="29" spans="2:14" ht="13.5" customHeight="1" thickBot="1">
      <c r="B29" s="119"/>
      <c r="C29" s="88"/>
      <c r="D29" s="90"/>
      <c r="E29" s="92"/>
      <c r="F29" s="94"/>
      <c r="G29" s="26" t="s">
        <v>12</v>
      </c>
      <c r="H29" s="17">
        <f>IF(ISBLANK(H28),"",INT(20.0479*(17-H28)^1.835))</f>
        <v>430</v>
      </c>
      <c r="I29" s="18">
        <f>IF(ISBLANK(I28),"",INT(1.84523*(I28*100-75)^1.348))</f>
        <v>409</v>
      </c>
      <c r="J29" s="18">
        <f>IF(ISBLANK(J28),"",INT(56.0211*(J28-1.5)^1.05))</f>
        <v>303</v>
      </c>
      <c r="K29" s="18">
        <f>IF(ISBLANK(K28),"",INT(0.188807*(K28*100-210)^1.41))</f>
        <v>204</v>
      </c>
      <c r="L29" s="19">
        <f>IF(ISBLANK(L28),"",INT(0.11193*(254-(L28/$G$7))^1.88))</f>
        <v>334</v>
      </c>
      <c r="M29" s="15">
        <f>M28</f>
        <v>1680</v>
      </c>
      <c r="N29" s="59"/>
    </row>
    <row r="30" spans="2:14" ht="13.5" customHeight="1">
      <c r="B30" s="118">
        <f>B28+1</f>
        <v>11</v>
      </c>
      <c r="C30" s="87" t="s">
        <v>64</v>
      </c>
      <c r="D30" s="89" t="s">
        <v>70</v>
      </c>
      <c r="E30" s="91">
        <v>36196</v>
      </c>
      <c r="F30" s="93" t="s">
        <v>69</v>
      </c>
      <c r="G30" s="22" t="s">
        <v>11</v>
      </c>
      <c r="H30" s="16">
        <v>11.69</v>
      </c>
      <c r="I30" s="12">
        <v>1.27</v>
      </c>
      <c r="J30" s="12">
        <v>6.87</v>
      </c>
      <c r="K30" s="12">
        <v>4.04</v>
      </c>
      <c r="L30" s="79">
        <v>0.0023325231481481482</v>
      </c>
      <c r="M30" s="13">
        <f>SUM(H31:L31)</f>
        <v>1643</v>
      </c>
      <c r="N30" s="60" t="s">
        <v>68</v>
      </c>
    </row>
    <row r="31" spans="2:14" ht="13.5" customHeight="1" thickBot="1">
      <c r="B31" s="119"/>
      <c r="C31" s="88"/>
      <c r="D31" s="90"/>
      <c r="E31" s="92"/>
      <c r="F31" s="94"/>
      <c r="G31" s="26" t="s">
        <v>12</v>
      </c>
      <c r="H31" s="17">
        <f>IF(ISBLANK(H30),"",INT(20.0479*(17-H30)^1.835))</f>
        <v>429</v>
      </c>
      <c r="I31" s="18">
        <f>IF(ISBLANK(I30),"",INT(1.84523*(I30*100-75)^1.348))</f>
        <v>379</v>
      </c>
      <c r="J31" s="18">
        <f>IF(ISBLANK(J30),"",INT(56.0211*(J30-1.5)^1.05))</f>
        <v>327</v>
      </c>
      <c r="K31" s="18">
        <f>IF(ISBLANK(K30),"",INT(0.188807*(K30*100-210)^1.41))</f>
        <v>317</v>
      </c>
      <c r="L31" s="19">
        <f>IF(ISBLANK(L30),"",INT(0.11193*(254-(L30/$G$7))^1.88))</f>
        <v>191</v>
      </c>
      <c r="M31" s="15">
        <f>M30</f>
        <v>1643</v>
      </c>
      <c r="N31" s="59"/>
    </row>
    <row r="32" spans="2:14" ht="13.5" customHeight="1">
      <c r="B32" s="118">
        <f>B30+1</f>
        <v>12</v>
      </c>
      <c r="C32" s="87" t="s">
        <v>66</v>
      </c>
      <c r="D32" s="89" t="s">
        <v>67</v>
      </c>
      <c r="E32" s="91">
        <v>35974</v>
      </c>
      <c r="F32" s="93" t="s">
        <v>69</v>
      </c>
      <c r="G32" s="22" t="s">
        <v>11</v>
      </c>
      <c r="H32" s="16">
        <v>11.51</v>
      </c>
      <c r="I32" s="12">
        <v>1.27</v>
      </c>
      <c r="J32" s="12">
        <v>5.98</v>
      </c>
      <c r="K32" s="12">
        <v>3.96</v>
      </c>
      <c r="L32" s="79">
        <v>0.0023385416666666667</v>
      </c>
      <c r="M32" s="13">
        <f>SUM(H33:L33)</f>
        <v>1592</v>
      </c>
      <c r="N32" s="60" t="s">
        <v>68</v>
      </c>
    </row>
    <row r="33" spans="2:14" ht="13.5" customHeight="1" thickBot="1">
      <c r="B33" s="119"/>
      <c r="C33" s="88"/>
      <c r="D33" s="90"/>
      <c r="E33" s="92"/>
      <c r="F33" s="94"/>
      <c r="G33" s="26" t="s">
        <v>12</v>
      </c>
      <c r="H33" s="17">
        <f>IF(ISBLANK(H32),"",INT(20.0479*(17-H32)^1.835))</f>
        <v>456</v>
      </c>
      <c r="I33" s="18">
        <f>IF(ISBLANK(I32),"",INT(1.84523*(I32*100-75)^1.348))</f>
        <v>379</v>
      </c>
      <c r="J33" s="18">
        <f>IF(ISBLANK(J32),"",INT(56.0211*(J32-1.5)^1.05))</f>
        <v>270</v>
      </c>
      <c r="K33" s="18">
        <f>IF(ISBLANK(K32),"",INT(0.188807*(K32*100-210)^1.41))</f>
        <v>299</v>
      </c>
      <c r="L33" s="19">
        <f>IF(ISBLANK(L32),"",INT(0.11193*(254-(L32/$G$7))^1.88))</f>
        <v>188</v>
      </c>
      <c r="M33" s="15">
        <f>M32</f>
        <v>1592</v>
      </c>
      <c r="N33" s="59"/>
    </row>
    <row r="34" spans="2:14" ht="12.75" customHeight="1">
      <c r="B34" s="118">
        <f>B32+1</f>
        <v>13</v>
      </c>
      <c r="C34" s="87" t="s">
        <v>112</v>
      </c>
      <c r="D34" s="89" t="s">
        <v>113</v>
      </c>
      <c r="E34" s="91">
        <v>36226</v>
      </c>
      <c r="F34" s="93" t="s">
        <v>103</v>
      </c>
      <c r="G34" s="22" t="s">
        <v>11</v>
      </c>
      <c r="H34" s="16">
        <v>12.4</v>
      </c>
      <c r="I34" s="12">
        <v>1.15</v>
      </c>
      <c r="J34" s="12">
        <v>6.52</v>
      </c>
      <c r="K34" s="12">
        <v>3.92</v>
      </c>
      <c r="L34" s="79">
        <v>0.002044212962962963</v>
      </c>
      <c r="M34" s="13">
        <f>SUM(H35:L35)</f>
        <v>1586</v>
      </c>
      <c r="N34" s="60" t="s">
        <v>104</v>
      </c>
    </row>
    <row r="35" spans="2:14" ht="13.5" customHeight="1" thickBot="1">
      <c r="B35" s="119"/>
      <c r="C35" s="88"/>
      <c r="D35" s="90"/>
      <c r="E35" s="92"/>
      <c r="F35" s="94"/>
      <c r="G35" s="26" t="s">
        <v>12</v>
      </c>
      <c r="H35" s="17">
        <f>IF(ISBLANK(H34),"",INT(20.0479*(17-H34)^1.835))</f>
        <v>329</v>
      </c>
      <c r="I35" s="18">
        <f>IF(ISBLANK(I34),"",INT(1.84523*(I34*100-75)^1.348))</f>
        <v>266</v>
      </c>
      <c r="J35" s="18">
        <f>IF(ISBLANK(J34),"",INT(56.0211*(J34-1.5)^1.05))</f>
        <v>304</v>
      </c>
      <c r="K35" s="18">
        <f>IF(ISBLANK(K34),"",INT(0.188807*(K34*100-210)^1.41))</f>
        <v>290</v>
      </c>
      <c r="L35" s="19">
        <f>IF(ISBLANK(L34),"",INT(0.11193*(254-(L34/$G$7))^1.88))</f>
        <v>397</v>
      </c>
      <c r="M35" s="15">
        <f>M34</f>
        <v>1586</v>
      </c>
      <c r="N35" s="59"/>
    </row>
    <row r="36" spans="2:14" ht="12.75">
      <c r="B36" s="118">
        <f>B34+1</f>
        <v>14</v>
      </c>
      <c r="C36" s="87" t="s">
        <v>64</v>
      </c>
      <c r="D36" s="89" t="s">
        <v>145</v>
      </c>
      <c r="E36" s="91">
        <v>36119</v>
      </c>
      <c r="F36" s="93" t="s">
        <v>19</v>
      </c>
      <c r="G36" s="22" t="s">
        <v>11</v>
      </c>
      <c r="H36" s="16">
        <v>12.42</v>
      </c>
      <c r="I36" s="12">
        <v>1.09</v>
      </c>
      <c r="J36" s="12">
        <v>7.23</v>
      </c>
      <c r="K36" s="12">
        <v>3.96</v>
      </c>
      <c r="L36" s="79">
        <v>0.0022761574074074077</v>
      </c>
      <c r="M36" s="13">
        <f>SUM(H37:L37)</f>
        <v>1416</v>
      </c>
      <c r="N36" s="60" t="s">
        <v>141</v>
      </c>
    </row>
    <row r="37" spans="2:14" ht="13.5" thickBot="1">
      <c r="B37" s="119"/>
      <c r="C37" s="88"/>
      <c r="D37" s="90"/>
      <c r="E37" s="92"/>
      <c r="F37" s="94"/>
      <c r="G37" s="26" t="s">
        <v>12</v>
      </c>
      <c r="H37" s="17">
        <f>IF(ISBLANK(H36),"",INT(20.0479*(17-H36)^1.835))</f>
        <v>327</v>
      </c>
      <c r="I37" s="18">
        <f>IF(ISBLANK(I36),"",INT(1.84523*(I36*100-75)^1.348))</f>
        <v>214</v>
      </c>
      <c r="J37" s="18">
        <f>IF(ISBLANK(J36),"",INT(56.0211*(J36-1.5)^1.05))</f>
        <v>350</v>
      </c>
      <c r="K37" s="18">
        <f>IF(ISBLANK(K36),"",INT(0.188807*(K36*100-210)^1.41))</f>
        <v>299</v>
      </c>
      <c r="L37" s="19">
        <f>IF(ISBLANK(L36),"",INT(0.11193*(254-(L36/$G$7))^1.88))</f>
        <v>226</v>
      </c>
      <c r="M37" s="15">
        <f>M36</f>
        <v>1416</v>
      </c>
      <c r="N37" s="59"/>
    </row>
    <row r="38" spans="2:14" ht="12.75">
      <c r="B38" s="118">
        <f>B36+1</f>
        <v>15</v>
      </c>
      <c r="C38" s="87" t="s">
        <v>110</v>
      </c>
      <c r="D38" s="89" t="s">
        <v>111</v>
      </c>
      <c r="E38" s="91">
        <v>36120</v>
      </c>
      <c r="F38" s="93" t="s">
        <v>103</v>
      </c>
      <c r="G38" s="22" t="s">
        <v>11</v>
      </c>
      <c r="H38" s="16">
        <v>12.61</v>
      </c>
      <c r="I38" s="12">
        <v>1.18</v>
      </c>
      <c r="J38" s="12">
        <v>6.06</v>
      </c>
      <c r="K38" s="12">
        <v>4.25</v>
      </c>
      <c r="L38" s="79">
        <v>0.002439699074074074</v>
      </c>
      <c r="M38" s="13">
        <f>SUM(H39:L39)</f>
        <v>1369</v>
      </c>
      <c r="N38" s="60" t="s">
        <v>104</v>
      </c>
    </row>
    <row r="39" spans="2:14" ht="13.5" thickBot="1">
      <c r="B39" s="119"/>
      <c r="C39" s="88"/>
      <c r="D39" s="90"/>
      <c r="E39" s="92"/>
      <c r="F39" s="94"/>
      <c r="G39" s="26" t="s">
        <v>12</v>
      </c>
      <c r="H39" s="17">
        <f>IF(ISBLANK(H38),"",INT(20.0479*(17-H38)^1.835))</f>
        <v>302</v>
      </c>
      <c r="I39" s="18">
        <f>IF(ISBLANK(I38),"",INT(1.84523*(I38*100-75)^1.348))</f>
        <v>293</v>
      </c>
      <c r="J39" s="18">
        <f>IF(ISBLANK(J38),"",INT(56.0211*(J38-1.5)^1.05))</f>
        <v>275</v>
      </c>
      <c r="K39" s="18">
        <f>IF(ISBLANK(K38),"",INT(0.188807*(K38*100-210)^1.41))</f>
        <v>367</v>
      </c>
      <c r="L39" s="19">
        <f>IF(ISBLANK(L38),"",INT(0.11193*(254-(L38/$G$7))^1.88))</f>
        <v>132</v>
      </c>
      <c r="M39" s="15">
        <f>M38</f>
        <v>1369</v>
      </c>
      <c r="N39" s="59"/>
    </row>
    <row r="40" spans="2:14" ht="12.75">
      <c r="B40" s="118">
        <f>B38+1</f>
        <v>16</v>
      </c>
      <c r="C40" s="87" t="s">
        <v>146</v>
      </c>
      <c r="D40" s="89" t="s">
        <v>147</v>
      </c>
      <c r="E40" s="91">
        <v>36200</v>
      </c>
      <c r="F40" s="93" t="s">
        <v>19</v>
      </c>
      <c r="G40" s="22" t="s">
        <v>11</v>
      </c>
      <c r="H40" s="16">
        <v>12.24</v>
      </c>
      <c r="I40" s="12">
        <v>1.09</v>
      </c>
      <c r="J40" s="12">
        <v>6.2</v>
      </c>
      <c r="K40" s="12">
        <v>3.64</v>
      </c>
      <c r="L40" s="79">
        <v>0.0021891203703703704</v>
      </c>
      <c r="M40" s="13">
        <f>SUM(H41:L41)</f>
        <v>1363</v>
      </c>
      <c r="N40" s="60" t="s">
        <v>141</v>
      </c>
    </row>
    <row r="41" spans="2:14" ht="13.5" thickBot="1">
      <c r="B41" s="119"/>
      <c r="C41" s="88"/>
      <c r="D41" s="90"/>
      <c r="E41" s="92"/>
      <c r="F41" s="94"/>
      <c r="G41" s="26" t="s">
        <v>12</v>
      </c>
      <c r="H41" s="17">
        <f>IF(ISBLANK(H40),"",INT(20.0479*(17-H40)^1.835))</f>
        <v>351</v>
      </c>
      <c r="I41" s="18">
        <f>IF(ISBLANK(I40),"",INT(1.84523*(I40*100-75)^1.348))</f>
        <v>214</v>
      </c>
      <c r="J41" s="18">
        <f>IF(ISBLANK(J40),"",INT(56.0211*(J40-1.5)^1.05))</f>
        <v>284</v>
      </c>
      <c r="K41" s="18">
        <f>IF(ISBLANK(K40),"",INT(0.188807*(K40*100-210)^1.41))</f>
        <v>229</v>
      </c>
      <c r="L41" s="19">
        <f>IF(ISBLANK(L40),"",INT(0.11193*(254-(L40/$G$7))^1.88))</f>
        <v>285</v>
      </c>
      <c r="M41" s="15">
        <f>M40</f>
        <v>1363</v>
      </c>
      <c r="N41" s="59"/>
    </row>
    <row r="42" spans="2:14" ht="12.75">
      <c r="B42" s="118">
        <f>B40+1</f>
        <v>17</v>
      </c>
      <c r="C42" s="87" t="s">
        <v>114</v>
      </c>
      <c r="D42" s="89" t="s">
        <v>115</v>
      </c>
      <c r="E42" s="91">
        <v>36028</v>
      </c>
      <c r="F42" s="93" t="s">
        <v>103</v>
      </c>
      <c r="G42" s="22" t="s">
        <v>11</v>
      </c>
      <c r="H42" s="16">
        <v>12.9</v>
      </c>
      <c r="I42" s="12">
        <v>1.09</v>
      </c>
      <c r="J42" s="12">
        <v>6.26</v>
      </c>
      <c r="K42" s="12">
        <v>3.83</v>
      </c>
      <c r="L42" s="79">
        <v>0.0023098379629629628</v>
      </c>
      <c r="M42" s="13">
        <f>SUM(H43:L43)</f>
        <v>1244</v>
      </c>
      <c r="N42" s="60" t="s">
        <v>104</v>
      </c>
    </row>
    <row r="43" spans="2:14" ht="13.5" thickBot="1">
      <c r="B43" s="119"/>
      <c r="C43" s="88"/>
      <c r="D43" s="90"/>
      <c r="E43" s="92"/>
      <c r="F43" s="94"/>
      <c r="G43" s="26" t="s">
        <v>12</v>
      </c>
      <c r="H43" s="17">
        <f>IF(ISBLANK(H42),"",INT(20.0479*(17-H42)^1.835))</f>
        <v>267</v>
      </c>
      <c r="I43" s="18">
        <f>IF(ISBLANK(I42),"",INT(1.84523*(I42*100-75)^1.348))</f>
        <v>214</v>
      </c>
      <c r="J43" s="18">
        <f>IF(ISBLANK(J42),"",INT(56.0211*(J42-1.5)^1.05))</f>
        <v>288</v>
      </c>
      <c r="K43" s="18">
        <f>IF(ISBLANK(K42),"",INT(0.188807*(K42*100-210)^1.41))</f>
        <v>270</v>
      </c>
      <c r="L43" s="19">
        <f>IF(ISBLANK(L42),"",INT(0.11193*(254-(L42/$G$7))^1.88))</f>
        <v>205</v>
      </c>
      <c r="M43" s="15">
        <f>M42</f>
        <v>1244</v>
      </c>
      <c r="N43" s="59"/>
    </row>
    <row r="44" spans="2:13" ht="12.75">
      <c r="B44" s="6"/>
      <c r="C44" s="6"/>
      <c r="I44" s="6"/>
      <c r="J44" s="6"/>
      <c r="K44" s="6"/>
      <c r="L44" s="6"/>
      <c r="M44" s="6"/>
    </row>
    <row r="45" spans="2:13" ht="12.75">
      <c r="B45" s="6"/>
      <c r="C45" s="6"/>
      <c r="I45" s="6"/>
      <c r="J45" s="6"/>
      <c r="K45" s="6"/>
      <c r="L45" s="6"/>
      <c r="M45" s="6"/>
    </row>
  </sheetData>
  <sheetProtection/>
  <mergeCells count="99">
    <mergeCell ref="C42:C43"/>
    <mergeCell ref="D42:D43"/>
    <mergeCell ref="E42:E43"/>
    <mergeCell ref="F42:F43"/>
    <mergeCell ref="C40:C41"/>
    <mergeCell ref="D40:D41"/>
    <mergeCell ref="E40:E41"/>
    <mergeCell ref="F40:F41"/>
    <mergeCell ref="C38:C39"/>
    <mergeCell ref="D38:D39"/>
    <mergeCell ref="E38:E39"/>
    <mergeCell ref="F38:F39"/>
    <mergeCell ref="C36:C37"/>
    <mergeCell ref="D36:D37"/>
    <mergeCell ref="E36:E37"/>
    <mergeCell ref="F36:F37"/>
    <mergeCell ref="C34:C35"/>
    <mergeCell ref="D34:D35"/>
    <mergeCell ref="E34:E35"/>
    <mergeCell ref="F34:F35"/>
    <mergeCell ref="C32:C33"/>
    <mergeCell ref="D32:D33"/>
    <mergeCell ref="E32:E33"/>
    <mergeCell ref="F32:F33"/>
    <mergeCell ref="C30:C31"/>
    <mergeCell ref="D30:D31"/>
    <mergeCell ref="E30:E31"/>
    <mergeCell ref="F30:F31"/>
    <mergeCell ref="C28:C29"/>
    <mergeCell ref="D28:D29"/>
    <mergeCell ref="E28:E29"/>
    <mergeCell ref="F28:F29"/>
    <mergeCell ref="C26:C27"/>
    <mergeCell ref="D26:D27"/>
    <mergeCell ref="E26:E27"/>
    <mergeCell ref="F26:F27"/>
    <mergeCell ref="C24:C25"/>
    <mergeCell ref="D24:D25"/>
    <mergeCell ref="E24:E25"/>
    <mergeCell ref="F24:F25"/>
    <mergeCell ref="C22:C23"/>
    <mergeCell ref="D22:D23"/>
    <mergeCell ref="E22:E23"/>
    <mergeCell ref="F22:F23"/>
    <mergeCell ref="C20:C21"/>
    <mergeCell ref="D20:D21"/>
    <mergeCell ref="E20:E21"/>
    <mergeCell ref="F20:F21"/>
    <mergeCell ref="C18:C19"/>
    <mergeCell ref="D18:D19"/>
    <mergeCell ref="E18:E19"/>
    <mergeCell ref="F18:F19"/>
    <mergeCell ref="C16:C17"/>
    <mergeCell ref="D16:D17"/>
    <mergeCell ref="E16:E17"/>
    <mergeCell ref="F16:F17"/>
    <mergeCell ref="E14:E15"/>
    <mergeCell ref="F14:F15"/>
    <mergeCell ref="C12:C13"/>
    <mergeCell ref="D12:D13"/>
    <mergeCell ref="E12:E13"/>
    <mergeCell ref="F12:F13"/>
    <mergeCell ref="C10:C11"/>
    <mergeCell ref="D10:D11"/>
    <mergeCell ref="E10:E11"/>
    <mergeCell ref="F10:F11"/>
    <mergeCell ref="B36:B37"/>
    <mergeCell ref="B40:B41"/>
    <mergeCell ref="B38:B39"/>
    <mergeCell ref="B26:B27"/>
    <mergeCell ref="C14:C15"/>
    <mergeCell ref="D14:D15"/>
    <mergeCell ref="B42:B43"/>
    <mergeCell ref="B34:B35"/>
    <mergeCell ref="B18:B19"/>
    <mergeCell ref="B14:B15"/>
    <mergeCell ref="B16:B17"/>
    <mergeCell ref="B22:B23"/>
    <mergeCell ref="B24:B25"/>
    <mergeCell ref="B32:B33"/>
    <mergeCell ref="B20:B21"/>
    <mergeCell ref="B28:B29"/>
    <mergeCell ref="F8:F9"/>
    <mergeCell ref="G8:G9"/>
    <mergeCell ref="H8:H9"/>
    <mergeCell ref="B30:B31"/>
    <mergeCell ref="B12:B13"/>
    <mergeCell ref="B10:B11"/>
    <mergeCell ref="B8:B9"/>
    <mergeCell ref="C8:C9"/>
    <mergeCell ref="D8:D9"/>
    <mergeCell ref="E8:E9"/>
    <mergeCell ref="H7:L7"/>
    <mergeCell ref="N8:N9"/>
    <mergeCell ref="M8:M9"/>
    <mergeCell ref="J8:J9"/>
    <mergeCell ref="K8:K9"/>
    <mergeCell ref="L8:L9"/>
    <mergeCell ref="I8:I9"/>
  </mergeCells>
  <printOptions horizontalCentered="1"/>
  <pageMargins left="0.15748031496062992" right="0.2362204724409449" top="0.2362204724409449" bottom="0.15748031496062992" header="0.1968503937007874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P45"/>
  <sheetViews>
    <sheetView showZeros="0" workbookViewId="0" topLeftCell="A5">
      <selection activeCell="K8" sqref="K8:K9"/>
    </sheetView>
  </sheetViews>
  <sheetFormatPr defaultColWidth="9.140625" defaultRowHeight="12.75"/>
  <cols>
    <col min="1" max="1" width="4.8515625" style="7" customWidth="1"/>
    <col min="2" max="2" width="10.8515625" style="7" customWidth="1"/>
    <col min="3" max="3" width="11.421875" style="6" customWidth="1"/>
    <col min="4" max="4" width="14.28125" style="6" customWidth="1"/>
    <col min="5" max="5" width="12.57421875" style="7" customWidth="1"/>
    <col min="6" max="6" width="8.8515625" style="7" customWidth="1"/>
    <col min="7" max="7" width="9.421875" style="6" customWidth="1"/>
    <col min="8" max="14" width="8.7109375" style="7" customWidth="1"/>
    <col min="15" max="15" width="14.421875" style="6" customWidth="1"/>
    <col min="16" max="16384" width="9.140625" style="6" customWidth="1"/>
  </cols>
  <sheetData>
    <row r="1" spans="1:14" s="4" customFormat="1" ht="18" customHeight="1">
      <c r="A1" s="20" t="s">
        <v>26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8" customHeight="1">
      <c r="A2" s="1" t="s">
        <v>27</v>
      </c>
      <c r="B2" s="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3.5" customHeight="1">
      <c r="A3" s="21" t="s">
        <v>25</v>
      </c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8" customHeight="1">
      <c r="A4" s="21"/>
      <c r="B4" s="2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</row>
    <row r="5" spans="3:14" ht="18" customHeight="1">
      <c r="C5" s="8" t="s">
        <v>24</v>
      </c>
      <c r="K5" s="6"/>
      <c r="L5" s="6"/>
      <c r="M5" s="6"/>
      <c r="N5" s="6"/>
    </row>
    <row r="6" spans="3:14" ht="13.5" customHeight="1" thickBot="1">
      <c r="C6" s="1" t="s">
        <v>14</v>
      </c>
      <c r="E6" s="5"/>
      <c r="G6" s="9"/>
      <c r="K6" s="6"/>
      <c r="L6" s="6"/>
      <c r="M6" s="6"/>
      <c r="N6" s="6"/>
    </row>
    <row r="7" spans="3:13" ht="12.75" customHeight="1" thickBot="1">
      <c r="C7" s="1"/>
      <c r="E7" s="5"/>
      <c r="F7" s="66">
        <v>1.1574074074074073E-05</v>
      </c>
      <c r="G7" s="95" t="s">
        <v>4</v>
      </c>
      <c r="H7" s="96"/>
      <c r="I7" s="96"/>
      <c r="J7" s="96"/>
      <c r="K7" s="96"/>
      <c r="L7" s="96"/>
      <c r="M7" s="97"/>
    </row>
    <row r="8" spans="1:15" ht="22.5" customHeight="1">
      <c r="A8" s="98" t="s">
        <v>0</v>
      </c>
      <c r="B8" s="100" t="s">
        <v>5</v>
      </c>
      <c r="C8" s="102" t="s">
        <v>6</v>
      </c>
      <c r="D8" s="104" t="s">
        <v>7</v>
      </c>
      <c r="E8" s="104" t="s">
        <v>1</v>
      </c>
      <c r="F8" s="106"/>
      <c r="G8" s="108" t="s">
        <v>15</v>
      </c>
      <c r="H8" s="110" t="s">
        <v>9</v>
      </c>
      <c r="I8" s="112" t="s">
        <v>213</v>
      </c>
      <c r="J8" s="110" t="s">
        <v>8</v>
      </c>
      <c r="K8" s="112" t="s">
        <v>214</v>
      </c>
      <c r="L8" s="112" t="s">
        <v>16</v>
      </c>
      <c r="M8" s="120" t="s">
        <v>17</v>
      </c>
      <c r="N8" s="116" t="s">
        <v>2</v>
      </c>
      <c r="O8" s="114" t="s">
        <v>39</v>
      </c>
    </row>
    <row r="9" spans="1:15" ht="12.75" customHeight="1" thickBot="1">
      <c r="A9" s="99"/>
      <c r="B9" s="101"/>
      <c r="C9" s="103"/>
      <c r="D9" s="105"/>
      <c r="E9" s="105"/>
      <c r="F9" s="107"/>
      <c r="G9" s="109"/>
      <c r="H9" s="111"/>
      <c r="I9" s="113"/>
      <c r="J9" s="111"/>
      <c r="K9" s="113"/>
      <c r="L9" s="113"/>
      <c r="M9" s="121"/>
      <c r="N9" s="117"/>
      <c r="O9" s="115"/>
    </row>
    <row r="10" spans="1:15" ht="13.5" customHeight="1">
      <c r="A10" s="118">
        <f>A9+1</f>
        <v>1</v>
      </c>
      <c r="B10" s="87" t="s">
        <v>161</v>
      </c>
      <c r="C10" s="89" t="s">
        <v>162</v>
      </c>
      <c r="D10" s="91">
        <v>35976</v>
      </c>
      <c r="E10" s="93" t="s">
        <v>156</v>
      </c>
      <c r="F10" s="22" t="s">
        <v>11</v>
      </c>
      <c r="G10" s="23">
        <v>7.52</v>
      </c>
      <c r="H10" s="24">
        <v>6.1</v>
      </c>
      <c r="I10" s="24">
        <v>12.06</v>
      </c>
      <c r="J10" s="24">
        <v>1.74</v>
      </c>
      <c r="K10" s="24">
        <v>8.89</v>
      </c>
      <c r="L10" s="24">
        <v>3.6</v>
      </c>
      <c r="M10" s="25">
        <v>0.0023077546296296297</v>
      </c>
      <c r="N10" s="13">
        <f>SUM(G11:M11)</f>
        <v>4267</v>
      </c>
      <c r="O10" s="60" t="s">
        <v>163</v>
      </c>
    </row>
    <row r="11" spans="1:15" ht="12.75" customHeight="1" thickBot="1">
      <c r="A11" s="119"/>
      <c r="B11" s="88"/>
      <c r="C11" s="90"/>
      <c r="D11" s="92"/>
      <c r="E11" s="94"/>
      <c r="F11" s="26" t="s">
        <v>12</v>
      </c>
      <c r="G11" s="27">
        <f>IF(ISBLANK(G10),"",TRUNC(58.015*(11.5-G10)^1.81))</f>
        <v>706</v>
      </c>
      <c r="H11" s="28">
        <f>IF(ISBLANK(H10),"",TRUNC(0.14354*(H10*100-220)^1.4))</f>
        <v>608</v>
      </c>
      <c r="I11" s="28">
        <f>IF(ISBLANK(I10),"",TRUNC(51.39*(I10-1.5)^1.05))</f>
        <v>610</v>
      </c>
      <c r="J11" s="28">
        <f>IF(ISBLANK(J10),"",TRUNC(0.8465*(J10*100-75)^1.42))</f>
        <v>577</v>
      </c>
      <c r="K11" s="28">
        <f>IF(ISBLANK(K10),"",TRUNC(20.5173*(15.5-K10)^1.92))</f>
        <v>770</v>
      </c>
      <c r="L11" s="28">
        <f>IF(ISBLANK(L10),"",TRUNC(0.2797*(L10*100-100)^1.35))</f>
        <v>509</v>
      </c>
      <c r="M11" s="29">
        <f>IF(ISBLANK(M10),"",INT(0.08713*(305.5-(M10/$F$7))^1.85))</f>
        <v>487</v>
      </c>
      <c r="N11" s="15">
        <f>N10</f>
        <v>4267</v>
      </c>
      <c r="O11" s="59"/>
    </row>
    <row r="12" spans="1:15" ht="13.5" customHeight="1">
      <c r="A12" s="118">
        <f>A10+1</f>
        <v>2</v>
      </c>
      <c r="B12" s="87" t="s">
        <v>91</v>
      </c>
      <c r="C12" s="89" t="s">
        <v>92</v>
      </c>
      <c r="D12" s="91">
        <v>35972</v>
      </c>
      <c r="E12" s="93" t="s">
        <v>77</v>
      </c>
      <c r="F12" s="22" t="s">
        <v>11</v>
      </c>
      <c r="G12" s="23">
        <v>7.87</v>
      </c>
      <c r="H12" s="24">
        <v>6.19</v>
      </c>
      <c r="I12" s="24">
        <v>13.2</v>
      </c>
      <c r="J12" s="24">
        <v>1.74</v>
      </c>
      <c r="K12" s="24">
        <v>8.97</v>
      </c>
      <c r="L12" s="24">
        <v>3.2</v>
      </c>
      <c r="M12" s="25">
        <v>0.0022840277777777776</v>
      </c>
      <c r="N12" s="13">
        <f>SUM(G13:M13)</f>
        <v>4144</v>
      </c>
      <c r="O12" s="60" t="s">
        <v>78</v>
      </c>
    </row>
    <row r="13" spans="1:15" ht="12.75" customHeight="1" thickBot="1">
      <c r="A13" s="119"/>
      <c r="B13" s="88"/>
      <c r="C13" s="90"/>
      <c r="D13" s="92"/>
      <c r="E13" s="94"/>
      <c r="F13" s="26" t="s">
        <v>12</v>
      </c>
      <c r="G13" s="27">
        <f>IF(ISBLANK(G12),"",TRUNC(58.015*(11.5-G12)^1.81))</f>
        <v>598</v>
      </c>
      <c r="H13" s="28">
        <f>IF(ISBLANK(H12),"",TRUNC(0.14354*(H12*100-220)^1.4))</f>
        <v>628</v>
      </c>
      <c r="I13" s="28">
        <f>IF(ISBLANK(I12),"",TRUNC(51.39*(I12-1.5)^1.05))</f>
        <v>679</v>
      </c>
      <c r="J13" s="28">
        <f>IF(ISBLANK(J12),"",TRUNC(0.8465*(J12*100-75)^1.42))</f>
        <v>577</v>
      </c>
      <c r="K13" s="28">
        <f>IF(ISBLANK(K12),"",TRUNC(20.5173*(15.5-K12)^1.92))</f>
        <v>752</v>
      </c>
      <c r="L13" s="28">
        <f>IF(ISBLANK(L12),"",TRUNC(0.2797*(L12*100-100)^1.35))</f>
        <v>406</v>
      </c>
      <c r="M13" s="29">
        <f>IF(ISBLANK(M12),"",INT(0.08713*(305.5-(M12/$F$7))^1.85))</f>
        <v>504</v>
      </c>
      <c r="N13" s="15">
        <f>N12</f>
        <v>4144</v>
      </c>
      <c r="O13" s="59"/>
    </row>
    <row r="14" spans="1:15" ht="13.5" customHeight="1">
      <c r="A14" s="118">
        <f>A12+1</f>
        <v>3</v>
      </c>
      <c r="B14" s="87" t="s">
        <v>133</v>
      </c>
      <c r="C14" s="89" t="s">
        <v>134</v>
      </c>
      <c r="D14" s="91">
        <v>35827</v>
      </c>
      <c r="E14" s="93" t="s">
        <v>103</v>
      </c>
      <c r="F14" s="22" t="s">
        <v>11</v>
      </c>
      <c r="G14" s="23">
        <v>7.57</v>
      </c>
      <c r="H14" s="24">
        <v>5.65</v>
      </c>
      <c r="I14" s="24">
        <v>10.81</v>
      </c>
      <c r="J14" s="24">
        <v>1.62</v>
      </c>
      <c r="K14" s="24">
        <v>9.37</v>
      </c>
      <c r="L14" s="24">
        <v>2.5</v>
      </c>
      <c r="M14" s="25">
        <v>0.0019057870370370372</v>
      </c>
      <c r="N14" s="13">
        <f>SUM(G15:M15)</f>
        <v>3946</v>
      </c>
      <c r="O14" s="60" t="s">
        <v>135</v>
      </c>
    </row>
    <row r="15" spans="1:15" ht="12.75" customHeight="1" thickBot="1">
      <c r="A15" s="119"/>
      <c r="B15" s="88"/>
      <c r="C15" s="90"/>
      <c r="D15" s="92"/>
      <c r="E15" s="94"/>
      <c r="F15" s="26" t="s">
        <v>12</v>
      </c>
      <c r="G15" s="27">
        <f>IF(ISBLANK(G14),"",TRUNC(58.015*(11.5-G14)^1.81))</f>
        <v>690</v>
      </c>
      <c r="H15" s="28">
        <f>IF(ISBLANK(H14),"",TRUNC(0.14354*(H14*100-220)^1.4))</f>
        <v>512</v>
      </c>
      <c r="I15" s="28">
        <f>IF(ISBLANK(I14),"",TRUNC(51.39*(I14-1.5)^1.05))</f>
        <v>534</v>
      </c>
      <c r="J15" s="28">
        <f>IF(ISBLANK(J14),"",TRUNC(0.8465*(J14*100-75)^1.42))</f>
        <v>480</v>
      </c>
      <c r="K15" s="28">
        <f>IF(ISBLANK(K14),"",TRUNC(20.5173*(15.5-K14)^1.92))</f>
        <v>666</v>
      </c>
      <c r="L15" s="28">
        <f>IF(ISBLANK(L14),"",TRUNC(0.2797*(L14*100-100)^1.35))</f>
        <v>242</v>
      </c>
      <c r="M15" s="29">
        <f>IF(ISBLANK(M14),"",INT(0.08713*(305.5-(M14/$F$7))^1.85))</f>
        <v>822</v>
      </c>
      <c r="N15" s="15">
        <f>N14</f>
        <v>3946</v>
      </c>
      <c r="O15" s="59"/>
    </row>
    <row r="16" spans="1:15" ht="13.5" customHeight="1">
      <c r="A16" s="118">
        <f>A14+1</f>
        <v>4</v>
      </c>
      <c r="B16" s="87" t="s">
        <v>48</v>
      </c>
      <c r="C16" s="89" t="s">
        <v>49</v>
      </c>
      <c r="D16" s="91">
        <v>35846</v>
      </c>
      <c r="E16" s="93" t="s">
        <v>19</v>
      </c>
      <c r="F16" s="22" t="s">
        <v>11</v>
      </c>
      <c r="G16" s="23">
        <v>8.05</v>
      </c>
      <c r="H16" s="24">
        <v>5.77</v>
      </c>
      <c r="I16" s="24">
        <v>11.11</v>
      </c>
      <c r="J16" s="24">
        <v>1.59</v>
      </c>
      <c r="K16" s="24">
        <v>9.62</v>
      </c>
      <c r="L16" s="24">
        <v>3.1</v>
      </c>
      <c r="M16" s="25">
        <v>0.002283912037037037</v>
      </c>
      <c r="N16" s="13">
        <f>SUM(G17:M17)</f>
        <v>3592</v>
      </c>
      <c r="O16" s="60" t="s">
        <v>40</v>
      </c>
    </row>
    <row r="17" spans="1:15" ht="12.75" customHeight="1" thickBot="1">
      <c r="A17" s="119"/>
      <c r="B17" s="88"/>
      <c r="C17" s="90"/>
      <c r="D17" s="92"/>
      <c r="E17" s="94"/>
      <c r="F17" s="26" t="s">
        <v>12</v>
      </c>
      <c r="G17" s="27">
        <f>IF(ISBLANK(G16),"",TRUNC(58.015*(11.5-G16)^1.81))</f>
        <v>545</v>
      </c>
      <c r="H17" s="28">
        <f>IF(ISBLANK(H16),"",TRUNC(0.14354*(H16*100-220)^1.4))</f>
        <v>537</v>
      </c>
      <c r="I17" s="28">
        <f>IF(ISBLANK(I16),"",TRUNC(51.39*(I16-1.5)^1.05))</f>
        <v>553</v>
      </c>
      <c r="J17" s="28">
        <f>IF(ISBLANK(J16),"",TRUNC(0.8465*(J16*100-75)^1.42))</f>
        <v>457</v>
      </c>
      <c r="K17" s="28">
        <f>IF(ISBLANK(K16),"",TRUNC(20.5173*(15.5-K16)^1.92))</f>
        <v>615</v>
      </c>
      <c r="L17" s="28">
        <f>IF(ISBLANK(L16),"",TRUNC(0.2797*(L16*100-100)^1.35))</f>
        <v>381</v>
      </c>
      <c r="M17" s="29">
        <f>IF(ISBLANK(M16),"",INT(0.08713*(305.5-(M16/$F$7))^1.85))</f>
        <v>504</v>
      </c>
      <c r="N17" s="15">
        <f>N16</f>
        <v>3592</v>
      </c>
      <c r="O17" s="59"/>
    </row>
    <row r="18" spans="1:15" ht="13.5" customHeight="1">
      <c r="A18" s="118">
        <f>A16+1</f>
        <v>5</v>
      </c>
      <c r="B18" s="87" t="s">
        <v>167</v>
      </c>
      <c r="C18" s="89" t="s">
        <v>168</v>
      </c>
      <c r="D18" s="91">
        <v>35818</v>
      </c>
      <c r="E18" s="93" t="s">
        <v>156</v>
      </c>
      <c r="F18" s="22" t="s">
        <v>11</v>
      </c>
      <c r="G18" s="23">
        <v>7.89</v>
      </c>
      <c r="H18" s="24">
        <v>5.31</v>
      </c>
      <c r="I18" s="24">
        <v>10.4</v>
      </c>
      <c r="J18" s="24">
        <v>1.5</v>
      </c>
      <c r="K18" s="24">
        <v>9.42</v>
      </c>
      <c r="L18" s="24">
        <v>2.9</v>
      </c>
      <c r="M18" s="25">
        <v>0.002449537037037037</v>
      </c>
      <c r="N18" s="13">
        <f>SUM(G19:M19)</f>
        <v>3311</v>
      </c>
      <c r="O18" s="60" t="s">
        <v>166</v>
      </c>
    </row>
    <row r="19" spans="1:15" ht="12.75" customHeight="1" thickBot="1">
      <c r="A19" s="119"/>
      <c r="B19" s="88"/>
      <c r="C19" s="90"/>
      <c r="D19" s="92"/>
      <c r="E19" s="94"/>
      <c r="F19" s="26" t="s">
        <v>12</v>
      </c>
      <c r="G19" s="27">
        <f>IF(ISBLANK(G18),"",TRUNC(58.015*(11.5-G18)^1.81))</f>
        <v>592</v>
      </c>
      <c r="H19" s="28">
        <f>IF(ISBLANK(H18),"",TRUNC(0.14354*(H18*100-220)^1.4))</f>
        <v>443</v>
      </c>
      <c r="I19" s="28">
        <f>IF(ISBLANK(I18),"",TRUNC(51.39*(I18-1.5)^1.05))</f>
        <v>510</v>
      </c>
      <c r="J19" s="28">
        <f>IF(ISBLANK(J18),"",TRUNC(0.8465*(J18*100-75)^1.42))</f>
        <v>389</v>
      </c>
      <c r="K19" s="28">
        <f>IF(ISBLANK(K18),"",TRUNC(20.5173*(15.5-K18)^1.92))</f>
        <v>656</v>
      </c>
      <c r="L19" s="28">
        <f>IF(ISBLANK(L18),"",TRUNC(0.2797*(L18*100-100)^1.35))</f>
        <v>333</v>
      </c>
      <c r="M19" s="29">
        <f>IF(ISBLANK(M18),"",INT(0.08713*(305.5-(M18/$F$7))^1.85))</f>
        <v>388</v>
      </c>
      <c r="N19" s="15">
        <f>N18</f>
        <v>3311</v>
      </c>
      <c r="O19" s="59"/>
    </row>
    <row r="20" spans="1:15" ht="13.5" customHeight="1">
      <c r="A20" s="118">
        <f>A18+1</f>
        <v>6</v>
      </c>
      <c r="B20" s="87" t="s">
        <v>158</v>
      </c>
      <c r="C20" s="89" t="s">
        <v>159</v>
      </c>
      <c r="D20" s="91">
        <v>36311</v>
      </c>
      <c r="E20" s="93" t="s">
        <v>156</v>
      </c>
      <c r="F20" s="22" t="s">
        <v>11</v>
      </c>
      <c r="G20" s="23">
        <v>7.93</v>
      </c>
      <c r="H20" s="24">
        <v>5.22</v>
      </c>
      <c r="I20" s="24">
        <v>11.34</v>
      </c>
      <c r="J20" s="24">
        <v>1.38</v>
      </c>
      <c r="K20" s="24">
        <v>9.67</v>
      </c>
      <c r="L20" s="24">
        <v>2.5</v>
      </c>
      <c r="M20" s="25">
        <v>0.0023868055555555556</v>
      </c>
      <c r="N20" s="13">
        <f>SUM(G21:M21)</f>
        <v>3151</v>
      </c>
      <c r="O20" s="60" t="s">
        <v>157</v>
      </c>
    </row>
    <row r="21" spans="1:15" ht="12.75" customHeight="1" thickBot="1">
      <c r="A21" s="119"/>
      <c r="B21" s="88"/>
      <c r="C21" s="90"/>
      <c r="D21" s="92"/>
      <c r="E21" s="94"/>
      <c r="F21" s="26" t="s">
        <v>12</v>
      </c>
      <c r="G21" s="27">
        <f>IF(ISBLANK(G20),"",TRUNC(58.015*(11.5-G20)^1.81))</f>
        <v>580</v>
      </c>
      <c r="H21" s="28">
        <f>IF(ISBLANK(H20),"",TRUNC(0.14354*(H20*100-220)^1.4))</f>
        <v>425</v>
      </c>
      <c r="I21" s="28">
        <f>IF(ISBLANK(I20),"",TRUNC(51.39*(I20-1.5)^1.05))</f>
        <v>566</v>
      </c>
      <c r="J21" s="28">
        <f>IF(ISBLANK(J20),"",TRUNC(0.8465*(J20*100-75)^1.42))</f>
        <v>303</v>
      </c>
      <c r="K21" s="28">
        <f>IF(ISBLANK(K20),"",TRUNC(20.5173*(15.5-K20)^1.92))</f>
        <v>605</v>
      </c>
      <c r="L21" s="28">
        <f>IF(ISBLANK(L20),"",TRUNC(0.2797*(L20*100-100)^1.35))</f>
        <v>242</v>
      </c>
      <c r="M21" s="29">
        <f>IF(ISBLANK(M20),"",INT(0.08713*(305.5-(M20/$F$7))^1.85))</f>
        <v>430</v>
      </c>
      <c r="N21" s="15">
        <f>N20</f>
        <v>3151</v>
      </c>
      <c r="O21" s="59"/>
    </row>
    <row r="22" spans="1:15" ht="13.5" customHeight="1">
      <c r="A22" s="118">
        <f>A20+1</f>
        <v>7</v>
      </c>
      <c r="B22" s="87" t="s">
        <v>87</v>
      </c>
      <c r="C22" s="89" t="s">
        <v>88</v>
      </c>
      <c r="D22" s="91">
        <v>35878</v>
      </c>
      <c r="E22" s="93" t="s">
        <v>77</v>
      </c>
      <c r="F22" s="22" t="s">
        <v>11</v>
      </c>
      <c r="G22" s="23">
        <v>8.08</v>
      </c>
      <c r="H22" s="24">
        <v>4.85</v>
      </c>
      <c r="I22" s="24">
        <v>9.63</v>
      </c>
      <c r="J22" s="24">
        <v>1.5</v>
      </c>
      <c r="K22" s="24">
        <v>10.01</v>
      </c>
      <c r="L22" s="24">
        <v>2.5</v>
      </c>
      <c r="M22" s="25">
        <v>0.0022528935185185182</v>
      </c>
      <c r="N22" s="13">
        <f>SUM(G23:M23)</f>
        <v>3052</v>
      </c>
      <c r="O22" s="60" t="s">
        <v>89</v>
      </c>
    </row>
    <row r="23" spans="1:15" ht="12.75" customHeight="1" thickBot="1">
      <c r="A23" s="119"/>
      <c r="B23" s="88"/>
      <c r="C23" s="90"/>
      <c r="D23" s="92"/>
      <c r="E23" s="94"/>
      <c r="F23" s="26" t="s">
        <v>12</v>
      </c>
      <c r="G23" s="27">
        <f>IF(ISBLANK(G22),"",TRUNC(58.015*(11.5-G22)^1.81))</f>
        <v>537</v>
      </c>
      <c r="H23" s="28">
        <f>IF(ISBLANK(H22),"",TRUNC(0.14354*(H22*100-220)^1.4))</f>
        <v>354</v>
      </c>
      <c r="I23" s="28">
        <f>IF(ISBLANK(I22),"",TRUNC(51.39*(I22-1.5)^1.05))</f>
        <v>463</v>
      </c>
      <c r="J23" s="28">
        <f>IF(ISBLANK(J22),"",TRUNC(0.8465*(J22*100-75)^1.42))</f>
        <v>389</v>
      </c>
      <c r="K23" s="28">
        <f>IF(ISBLANK(K22),"",TRUNC(20.5173*(15.5-K22)^1.92))</f>
        <v>539</v>
      </c>
      <c r="L23" s="28">
        <f>IF(ISBLANK(L22),"",TRUNC(0.2797*(L22*100-100)^1.35))</f>
        <v>242</v>
      </c>
      <c r="M23" s="29">
        <f>IF(ISBLANK(M22),"",INT(0.08713*(305.5-(M22/$F$7))^1.85))</f>
        <v>528</v>
      </c>
      <c r="N23" s="15">
        <f>N22</f>
        <v>3052</v>
      </c>
      <c r="O23" s="59" t="s">
        <v>90</v>
      </c>
    </row>
    <row r="24" spans="1:15" ht="13.5" customHeight="1">
      <c r="A24" s="118">
        <f>A22+1</f>
        <v>8</v>
      </c>
      <c r="B24" s="87" t="s">
        <v>125</v>
      </c>
      <c r="C24" s="89" t="s">
        <v>126</v>
      </c>
      <c r="D24" s="91">
        <v>36283</v>
      </c>
      <c r="E24" s="93" t="s">
        <v>123</v>
      </c>
      <c r="F24" s="22" t="s">
        <v>11</v>
      </c>
      <c r="G24" s="23">
        <v>8.55</v>
      </c>
      <c r="H24" s="24">
        <v>4.91</v>
      </c>
      <c r="I24" s="24">
        <v>7.84</v>
      </c>
      <c r="J24" s="24">
        <v>1.62</v>
      </c>
      <c r="K24" s="24">
        <v>10.28</v>
      </c>
      <c r="L24" s="24">
        <v>1.8</v>
      </c>
      <c r="M24" s="25">
        <v>0.0022355324074074074</v>
      </c>
      <c r="N24" s="13">
        <f>SUM(G25:M25)</f>
        <v>2746</v>
      </c>
      <c r="O24" s="60" t="s">
        <v>124</v>
      </c>
    </row>
    <row r="25" spans="1:15" ht="13.5" customHeight="1" thickBot="1">
      <c r="A25" s="119"/>
      <c r="B25" s="88"/>
      <c r="C25" s="90"/>
      <c r="D25" s="92"/>
      <c r="E25" s="94"/>
      <c r="F25" s="26" t="s">
        <v>12</v>
      </c>
      <c r="G25" s="27">
        <f>IF(ISBLANK(G24),"",TRUNC(58.015*(11.5-G24)^1.81))</f>
        <v>411</v>
      </c>
      <c r="H25" s="28">
        <f>IF(ISBLANK(H24),"",TRUNC(0.14354*(H24*100-220)^1.4))</f>
        <v>365</v>
      </c>
      <c r="I25" s="28">
        <f>IF(ISBLANK(I24),"",TRUNC(51.39*(I24-1.5)^1.05))</f>
        <v>357</v>
      </c>
      <c r="J25" s="28">
        <f>IF(ISBLANK(J24),"",TRUNC(0.8465*(J24*100-75)^1.42))</f>
        <v>480</v>
      </c>
      <c r="K25" s="28">
        <f>IF(ISBLANK(K24),"",TRUNC(20.5173*(15.5-K24)^1.92))</f>
        <v>489</v>
      </c>
      <c r="L25" s="28">
        <f>IF(ISBLANK(L24),"",TRUNC(0.2797*(L24*100-100)^1.35))</f>
        <v>103</v>
      </c>
      <c r="M25" s="29">
        <f>IF(ISBLANK(M24),"",INT(0.08713*(305.5-(M24/$F$7))^1.85))</f>
        <v>541</v>
      </c>
      <c r="N25" s="15">
        <f>N24</f>
        <v>2746</v>
      </c>
      <c r="O25" s="59"/>
    </row>
    <row r="26" spans="1:15" ht="13.5" customHeight="1">
      <c r="A26" s="118">
        <f>A24+1</f>
        <v>9</v>
      </c>
      <c r="B26" s="87" t="s">
        <v>131</v>
      </c>
      <c r="C26" s="89" t="s">
        <v>132</v>
      </c>
      <c r="D26" s="91">
        <v>36142</v>
      </c>
      <c r="E26" s="93" t="s">
        <v>77</v>
      </c>
      <c r="F26" s="22" t="s">
        <v>11</v>
      </c>
      <c r="G26" s="24">
        <v>8.17</v>
      </c>
      <c r="H26" s="24">
        <v>4.97</v>
      </c>
      <c r="I26" s="24">
        <v>7.88</v>
      </c>
      <c r="J26" s="24">
        <v>1.5</v>
      </c>
      <c r="K26" s="24">
        <v>10.7</v>
      </c>
      <c r="L26" s="24">
        <v>2.1</v>
      </c>
      <c r="M26" s="70">
        <v>0.0027052083333333333</v>
      </c>
      <c r="N26" s="13">
        <f>SUM(G27:M27)</f>
        <v>2447</v>
      </c>
      <c r="O26" s="60" t="s">
        <v>89</v>
      </c>
    </row>
    <row r="27" spans="1:15" ht="13.5" customHeight="1" thickBot="1">
      <c r="A27" s="119"/>
      <c r="B27" s="88"/>
      <c r="C27" s="90"/>
      <c r="D27" s="92"/>
      <c r="E27" s="94"/>
      <c r="F27" s="26" t="s">
        <v>12</v>
      </c>
      <c r="G27" s="27">
        <f>IF(ISBLANK(G26),"",TRUNC(58.015*(11.5-G26)^1.81))</f>
        <v>511</v>
      </c>
      <c r="H27" s="28">
        <f>IF(ISBLANK(H26),"",TRUNC(0.14354*(H26*100-220)^1.4))</f>
        <v>377</v>
      </c>
      <c r="I27" s="28">
        <f>IF(ISBLANK(I26),"",TRUNC(51.39*(I26-1.5)^1.05))</f>
        <v>359</v>
      </c>
      <c r="J27" s="28">
        <f>IF(ISBLANK(J26),"",TRUNC(0.8465*(J26*100-75)^1.42))</f>
        <v>389</v>
      </c>
      <c r="K27" s="28">
        <f>IF(ISBLANK(K26),"",TRUNC(20.5173*(15.5-K26)^1.92))</f>
        <v>416</v>
      </c>
      <c r="L27" s="28">
        <f>IF(ISBLANK(L26),"",TRUNC(0.2797*(L26*100-100)^1.35))</f>
        <v>159</v>
      </c>
      <c r="M27" s="29">
        <f>IF(ISBLANK(M26),"",INT(0.08713*(305.5-(M26/$F$7))^1.85))</f>
        <v>236</v>
      </c>
      <c r="N27" s="15">
        <f>N26</f>
        <v>2447</v>
      </c>
      <c r="O27" s="59" t="s">
        <v>90</v>
      </c>
    </row>
    <row r="28" spans="1:15" ht="13.5" customHeight="1">
      <c r="A28" s="118">
        <f>A26+1</f>
        <v>10</v>
      </c>
      <c r="B28" s="87" t="s">
        <v>127</v>
      </c>
      <c r="C28" s="89" t="s">
        <v>128</v>
      </c>
      <c r="D28" s="91">
        <v>36335</v>
      </c>
      <c r="E28" s="93" t="s">
        <v>123</v>
      </c>
      <c r="F28" s="22" t="s">
        <v>11</v>
      </c>
      <c r="G28" s="23">
        <v>8.47</v>
      </c>
      <c r="H28" s="24">
        <v>4.86</v>
      </c>
      <c r="I28" s="24">
        <v>7.67</v>
      </c>
      <c r="J28" s="24">
        <v>1.32</v>
      </c>
      <c r="K28" s="24">
        <v>10.33</v>
      </c>
      <c r="L28" s="24">
        <v>1.9</v>
      </c>
      <c r="M28" s="25">
        <v>0.0023788194444444443</v>
      </c>
      <c r="N28" s="13">
        <f>SUM(G29:M29)</f>
        <v>2434</v>
      </c>
      <c r="O28" s="60" t="s">
        <v>124</v>
      </c>
    </row>
    <row r="29" spans="1:15" ht="13.5" customHeight="1" thickBot="1">
      <c r="A29" s="119"/>
      <c r="B29" s="88"/>
      <c r="C29" s="90"/>
      <c r="D29" s="92"/>
      <c r="E29" s="94"/>
      <c r="F29" s="26" t="s">
        <v>12</v>
      </c>
      <c r="G29" s="27">
        <f>IF(ISBLANK(G28),"",TRUNC(58.015*(11.5-G28)^1.81))</f>
        <v>431</v>
      </c>
      <c r="H29" s="28">
        <f>IF(ISBLANK(H28),"",TRUNC(0.14354*(H28*100-220)^1.4))</f>
        <v>356</v>
      </c>
      <c r="I29" s="28">
        <f>IF(ISBLANK(I28),"",TRUNC(51.39*(I28-1.5)^1.05))</f>
        <v>347</v>
      </c>
      <c r="J29" s="28">
        <f>IF(ISBLANK(J28),"",TRUNC(0.8465*(J28*100-75)^1.42))</f>
        <v>263</v>
      </c>
      <c r="K29" s="28">
        <f>IF(ISBLANK(K28),"",TRUNC(20.5173*(15.5-K28)^1.92))</f>
        <v>480</v>
      </c>
      <c r="L29" s="28">
        <f>IF(ISBLANK(L28),"",TRUNC(0.2797*(L28*100-100)^1.35))</f>
        <v>121</v>
      </c>
      <c r="M29" s="29">
        <f>IF(ISBLANK(M28),"",INT(0.08713*(305.5-(M28/$F$7))^1.85))</f>
        <v>436</v>
      </c>
      <c r="N29" s="15">
        <f>N28</f>
        <v>2434</v>
      </c>
      <c r="O29" s="59"/>
    </row>
    <row r="30" spans="1:15" ht="13.5" customHeight="1">
      <c r="A30" s="118">
        <f>A28+1</f>
        <v>11</v>
      </c>
      <c r="B30" s="87" t="s">
        <v>46</v>
      </c>
      <c r="C30" s="89" t="s">
        <v>105</v>
      </c>
      <c r="D30" s="91">
        <v>35996</v>
      </c>
      <c r="E30" s="93" t="s">
        <v>103</v>
      </c>
      <c r="F30" s="22" t="s">
        <v>11</v>
      </c>
      <c r="G30" s="23">
        <v>8.47</v>
      </c>
      <c r="H30" s="24">
        <v>4.69</v>
      </c>
      <c r="I30" s="24">
        <v>8.53</v>
      </c>
      <c r="J30" s="24">
        <v>1.56</v>
      </c>
      <c r="K30" s="24">
        <v>13.2</v>
      </c>
      <c r="L30" s="24">
        <v>2.9</v>
      </c>
      <c r="M30" s="25">
        <v>0.002560763888888889</v>
      </c>
      <c r="N30" s="13">
        <f>SUM(G31:M31)</f>
        <v>2339</v>
      </c>
      <c r="O30" s="60" t="s">
        <v>104</v>
      </c>
    </row>
    <row r="31" spans="1:15" ht="13.5" customHeight="1" thickBot="1">
      <c r="A31" s="119"/>
      <c r="B31" s="88"/>
      <c r="C31" s="90"/>
      <c r="D31" s="92"/>
      <c r="E31" s="94"/>
      <c r="F31" s="26" t="s">
        <v>12</v>
      </c>
      <c r="G31" s="27">
        <f>IF(ISBLANK(G30),"",TRUNC(58.015*(11.5-G30)^1.81))</f>
        <v>431</v>
      </c>
      <c r="H31" s="28">
        <f>IF(ISBLANK(H30),"",TRUNC(0.14354*(H30*100-220)^1.4))</f>
        <v>324</v>
      </c>
      <c r="I31" s="28">
        <f>IF(ISBLANK(I30),"",TRUNC(51.39*(I30-1.5)^1.05))</f>
        <v>398</v>
      </c>
      <c r="J31" s="28">
        <f>IF(ISBLANK(J30),"",TRUNC(0.8465*(J30*100-75)^1.42))</f>
        <v>434</v>
      </c>
      <c r="K31" s="28">
        <f>IF(ISBLANK(K30),"",TRUNC(20.5173*(15.5-K30)^1.92))</f>
        <v>101</v>
      </c>
      <c r="L31" s="28">
        <f>IF(ISBLANK(L30),"",TRUNC(0.2797*(L30*100-100)^1.35))</f>
        <v>333</v>
      </c>
      <c r="M31" s="29">
        <f>IF(ISBLANK(M30),"",INT(0.08713*(305.5-(M30/$F$7))^1.85))</f>
        <v>318</v>
      </c>
      <c r="N31" s="15">
        <f>N30</f>
        <v>2339</v>
      </c>
      <c r="O31" s="59"/>
    </row>
    <row r="32" spans="1:15" ht="13.5" customHeight="1">
      <c r="A32" s="118">
        <f>A30+1</f>
        <v>12</v>
      </c>
      <c r="B32" s="87" t="s">
        <v>164</v>
      </c>
      <c r="C32" s="89" t="s">
        <v>165</v>
      </c>
      <c r="D32" s="91">
        <v>36409</v>
      </c>
      <c r="E32" s="93" t="s">
        <v>156</v>
      </c>
      <c r="F32" s="22" t="s">
        <v>11</v>
      </c>
      <c r="G32" s="23">
        <v>8.82</v>
      </c>
      <c r="H32" s="24">
        <v>4.47</v>
      </c>
      <c r="I32" s="24">
        <v>6.19</v>
      </c>
      <c r="J32" s="24">
        <v>1.41</v>
      </c>
      <c r="K32" s="24">
        <v>10.84</v>
      </c>
      <c r="L32" s="24">
        <v>2.6</v>
      </c>
      <c r="M32" s="25">
        <v>0.002678240740740741</v>
      </c>
      <c r="N32" s="13">
        <f>SUM(G33:M33)</f>
        <v>2121</v>
      </c>
      <c r="O32" s="60" t="s">
        <v>166</v>
      </c>
    </row>
    <row r="33" spans="1:15" ht="13.5" customHeight="1" thickBot="1">
      <c r="A33" s="119"/>
      <c r="B33" s="88"/>
      <c r="C33" s="90"/>
      <c r="D33" s="92"/>
      <c r="E33" s="94"/>
      <c r="F33" s="26" t="s">
        <v>12</v>
      </c>
      <c r="G33" s="27">
        <f>IF(ISBLANK(G32),"",TRUNC(58.015*(11.5-G32)^1.81))</f>
        <v>345</v>
      </c>
      <c r="H33" s="28">
        <f>IF(ISBLANK(H32),"",TRUNC(0.14354*(H32*100-220)^1.4))</f>
        <v>285</v>
      </c>
      <c r="I33" s="28">
        <f>IF(ISBLANK(I32),"",TRUNC(51.39*(I32-1.5)^1.05))</f>
        <v>260</v>
      </c>
      <c r="J33" s="28">
        <f>IF(ISBLANK(J32),"",TRUNC(0.8465*(J32*100-75)^1.42))</f>
        <v>324</v>
      </c>
      <c r="K33" s="28">
        <f>IF(ISBLANK(K32),"",TRUNC(20.5173*(15.5-K32)^1.92))</f>
        <v>393</v>
      </c>
      <c r="L33" s="28">
        <f>IF(ISBLANK(L32),"",TRUNC(0.2797*(L32*100-100)^1.35))</f>
        <v>264</v>
      </c>
      <c r="M33" s="29">
        <f>IF(ISBLANK(M32),"",INT(0.08713*(305.5-(M32/$F$7))^1.85))</f>
        <v>250</v>
      </c>
      <c r="N33" s="15">
        <f>N32</f>
        <v>2121</v>
      </c>
      <c r="O33" s="59"/>
    </row>
    <row r="34" spans="1:15" ht="12.75" customHeight="1">
      <c r="A34" s="118">
        <f>A32+1</f>
        <v>13</v>
      </c>
      <c r="B34" s="87" t="s">
        <v>18</v>
      </c>
      <c r="C34" s="89" t="s">
        <v>93</v>
      </c>
      <c r="D34" s="91">
        <v>36216</v>
      </c>
      <c r="E34" s="93" t="s">
        <v>77</v>
      </c>
      <c r="F34" s="22" t="s">
        <v>11</v>
      </c>
      <c r="G34" s="23">
        <v>8.34</v>
      </c>
      <c r="H34" s="24">
        <v>4.45</v>
      </c>
      <c r="I34" s="24">
        <v>8.07</v>
      </c>
      <c r="J34" s="24" t="s">
        <v>172</v>
      </c>
      <c r="K34" s="24">
        <v>11.44</v>
      </c>
      <c r="L34" s="24">
        <v>2.3</v>
      </c>
      <c r="M34" s="25">
        <v>0.0024391203703703706</v>
      </c>
      <c r="N34" s="13">
        <f>SUM(G35:M35)</f>
        <v>2012</v>
      </c>
      <c r="O34" s="60" t="s">
        <v>89</v>
      </c>
    </row>
    <row r="35" spans="1:15" ht="13.5" customHeight="1" thickBot="1">
      <c r="A35" s="119"/>
      <c r="B35" s="88"/>
      <c r="C35" s="90"/>
      <c r="D35" s="92"/>
      <c r="E35" s="94"/>
      <c r="F35" s="26" t="s">
        <v>12</v>
      </c>
      <c r="G35" s="27">
        <f>IF(ISBLANK(G34),"",TRUNC(58.015*(11.5-G34)^1.81))</f>
        <v>465</v>
      </c>
      <c r="H35" s="28">
        <f>IF(ISBLANK(H34),"",TRUNC(0.14354*(H34*100-220)^1.4))</f>
        <v>281</v>
      </c>
      <c r="I35" s="28">
        <f>IF(ISBLANK(I34),"",TRUNC(51.39*(I34-1.5)^1.05))</f>
        <v>370</v>
      </c>
      <c r="J35" s="28"/>
      <c r="K35" s="28">
        <f>IF(ISBLANK(K34),"",TRUNC(20.5173*(15.5-K34)^1.92))</f>
        <v>302</v>
      </c>
      <c r="L35" s="28">
        <f>IF(ISBLANK(L34),"",TRUNC(0.2797*(L34*100-100)^1.35))</f>
        <v>199</v>
      </c>
      <c r="M35" s="29">
        <f>IF(ISBLANK(M34),"",INT(0.08713*(305.5-(M34/$F$7))^1.85))</f>
        <v>395</v>
      </c>
      <c r="N35" s="15">
        <f>N34</f>
        <v>2012</v>
      </c>
      <c r="O35" s="59" t="s">
        <v>90</v>
      </c>
    </row>
    <row r="36" spans="1:15" ht="12.75">
      <c r="A36" s="118">
        <f>A34+1</f>
        <v>14</v>
      </c>
      <c r="B36" s="87" t="s">
        <v>101</v>
      </c>
      <c r="C36" s="89" t="s">
        <v>102</v>
      </c>
      <c r="D36" s="91">
        <v>35965</v>
      </c>
      <c r="E36" s="93" t="s">
        <v>103</v>
      </c>
      <c r="F36" s="22" t="s">
        <v>11</v>
      </c>
      <c r="G36" s="69" t="s">
        <v>201</v>
      </c>
      <c r="H36" s="67" t="s">
        <v>202</v>
      </c>
      <c r="I36" s="67" t="s">
        <v>203</v>
      </c>
      <c r="J36" s="67" t="s">
        <v>204</v>
      </c>
      <c r="K36" s="74" t="s">
        <v>205</v>
      </c>
      <c r="L36" s="74" t="s">
        <v>206</v>
      </c>
      <c r="M36" s="78" t="s">
        <v>207</v>
      </c>
      <c r="N36" s="13">
        <f>SUM(G37:M37)</f>
        <v>1901</v>
      </c>
      <c r="O36" s="60" t="s">
        <v>104</v>
      </c>
    </row>
    <row r="37" spans="1:15" ht="13.5" thickBot="1">
      <c r="A37" s="119"/>
      <c r="B37" s="88"/>
      <c r="C37" s="90"/>
      <c r="D37" s="92"/>
      <c r="E37" s="94"/>
      <c r="F37" s="26" t="s">
        <v>12</v>
      </c>
      <c r="G37" s="27">
        <f>IF(ISBLANK(G36),"",TRUNC(58.015*(11.5-G36)^1.81))</f>
        <v>345</v>
      </c>
      <c r="H37" s="28">
        <f>IF(ISBLANK(H36),"",TRUNC(0.14354*(H36*100-220)^1.4))</f>
        <v>281</v>
      </c>
      <c r="I37" s="28">
        <f>IF(ISBLANK(I36),"",TRUNC(51.39*(I36-1.5)^1.05))</f>
        <v>252</v>
      </c>
      <c r="J37" s="28">
        <f>IF(ISBLANK(J36),"",TRUNC(0.8465*(J36*100-75)^1.42))</f>
        <v>303</v>
      </c>
      <c r="K37" s="28">
        <f>IF(ISBLANK(K36),"",TRUNC(20.5173*(15.5-K36)^1.92))</f>
        <v>233</v>
      </c>
      <c r="L37" s="28">
        <f>IF(ISBLANK(L36),"",TRUNC(0.2797*(L36*100-100)^1.35))</f>
        <v>159</v>
      </c>
      <c r="M37" s="29">
        <f>IF(ISBLANK(M36),"",INT(0.08713*(305.5-(M36/$F$7))^1.85))</f>
        <v>328</v>
      </c>
      <c r="N37" s="15">
        <f>N36</f>
        <v>1901</v>
      </c>
      <c r="O37" s="59"/>
    </row>
    <row r="38" spans="1:15" ht="12.75">
      <c r="A38" s="118">
        <f>A36+1</f>
        <v>15</v>
      </c>
      <c r="B38" s="87" t="s">
        <v>46</v>
      </c>
      <c r="C38" s="89" t="s">
        <v>72</v>
      </c>
      <c r="D38" s="91">
        <v>36523</v>
      </c>
      <c r="E38" s="93" t="s">
        <v>69</v>
      </c>
      <c r="F38" s="22" t="s">
        <v>11</v>
      </c>
      <c r="G38" s="23">
        <v>9.45</v>
      </c>
      <c r="H38" s="24">
        <v>3.91</v>
      </c>
      <c r="I38" s="24">
        <v>6.21</v>
      </c>
      <c r="J38" s="24">
        <v>1.2</v>
      </c>
      <c r="K38" s="24">
        <v>17.12</v>
      </c>
      <c r="L38" s="24" t="s">
        <v>172</v>
      </c>
      <c r="M38" s="25">
        <v>0.0028831018518518515</v>
      </c>
      <c r="N38" s="77">
        <f>SUM(G39:M39)</f>
        <v>1003</v>
      </c>
      <c r="O38" s="60" t="s">
        <v>68</v>
      </c>
    </row>
    <row r="39" spans="1:15" ht="13.5" thickBot="1">
      <c r="A39" s="119"/>
      <c r="B39" s="88"/>
      <c r="C39" s="90"/>
      <c r="D39" s="92"/>
      <c r="E39" s="94"/>
      <c r="F39" s="26" t="s">
        <v>12</v>
      </c>
      <c r="G39" s="27">
        <f>IF(ISBLANK(G38),"",TRUNC(58.015*(11.5-G38)^1.81))</f>
        <v>212</v>
      </c>
      <c r="H39" s="28">
        <f>IF(ISBLANK(H38),"",TRUNC(0.14354*(H38*100-220)^1.4))</f>
        <v>191</v>
      </c>
      <c r="I39" s="28">
        <f>IF(ISBLANK(I38),"",TRUNC(51.39*(I38-1.5)^1.05))</f>
        <v>261</v>
      </c>
      <c r="J39" s="28">
        <f>IF(ISBLANK(J38),"",TRUNC(0.8465*(J38*100-75)^1.42))</f>
        <v>188</v>
      </c>
      <c r="K39" s="75" t="s">
        <v>171</v>
      </c>
      <c r="L39" s="75" t="s">
        <v>171</v>
      </c>
      <c r="M39" s="29">
        <f>IF(ISBLANK(M38),"",INT(0.08713*(305.5-(M38/$F$7))^1.85))</f>
        <v>151</v>
      </c>
      <c r="N39" s="15">
        <f>N38</f>
        <v>1003</v>
      </c>
      <c r="O39" s="59"/>
    </row>
    <row r="40" spans="1:15" ht="12.75">
      <c r="A40" s="118"/>
      <c r="B40" s="87" t="s">
        <v>46</v>
      </c>
      <c r="C40" s="89" t="s">
        <v>47</v>
      </c>
      <c r="D40" s="91">
        <v>35996</v>
      </c>
      <c r="E40" s="93" t="s">
        <v>19</v>
      </c>
      <c r="F40" s="22" t="s">
        <v>11</v>
      </c>
      <c r="G40" s="23">
        <v>8.45</v>
      </c>
      <c r="H40" s="24">
        <v>4.56</v>
      </c>
      <c r="I40" s="24">
        <v>8.15</v>
      </c>
      <c r="J40" s="24" t="s">
        <v>170</v>
      </c>
      <c r="K40" s="24"/>
      <c r="L40" s="24"/>
      <c r="M40" s="25"/>
      <c r="N40" s="76"/>
      <c r="O40" s="60" t="s">
        <v>40</v>
      </c>
    </row>
    <row r="41" spans="1:15" ht="13.5" thickBot="1">
      <c r="A41" s="119"/>
      <c r="B41" s="88"/>
      <c r="C41" s="90"/>
      <c r="D41" s="92"/>
      <c r="E41" s="94"/>
      <c r="F41" s="26" t="s">
        <v>12</v>
      </c>
      <c r="G41" s="27">
        <f>IF(ISBLANK(G40),"",TRUNC(58.015*(11.5-G40)^1.81))</f>
        <v>436</v>
      </c>
      <c r="H41" s="28">
        <f>IF(ISBLANK(H40),"",TRUNC(0.14354*(H40*100-220)^1.4))</f>
        <v>301</v>
      </c>
      <c r="I41" s="28">
        <f>IF(ISBLANK(I40),"",TRUNC(51.39*(I40-1.5)^1.05))</f>
        <v>375</v>
      </c>
      <c r="J41" s="28"/>
      <c r="K41" s="28"/>
      <c r="L41" s="28">
        <f>IF(ISBLANK(L40),"",TRUNC(0.2797*(L40*100-100)^1.35))</f>
      </c>
      <c r="M41" s="29">
        <f>IF(ISBLANK(M40),"",INT(0.08713*(305.5-(M40/$F$7))^1.85))</f>
      </c>
      <c r="N41" s="15">
        <f>N40</f>
        <v>0</v>
      </c>
      <c r="O41" s="59"/>
    </row>
    <row r="42" spans="1:14" ht="12.75">
      <c r="A42" s="6"/>
      <c r="B42" s="6"/>
      <c r="E42" s="6"/>
      <c r="F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E43" s="6"/>
      <c r="F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E44" s="6"/>
      <c r="F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E45" s="6"/>
      <c r="F45" s="6"/>
      <c r="H45" s="6"/>
      <c r="I45" s="6"/>
      <c r="J45" s="6"/>
      <c r="K45" s="6"/>
      <c r="L45" s="6"/>
      <c r="M45" s="6"/>
      <c r="N45" s="6"/>
    </row>
  </sheetData>
  <sheetProtection/>
  <mergeCells count="96">
    <mergeCell ref="A10:A11"/>
    <mergeCell ref="B38:B39"/>
    <mergeCell ref="C38:C39"/>
    <mergeCell ref="D38:D39"/>
    <mergeCell ref="A34:A35"/>
    <mergeCell ref="B32:B33"/>
    <mergeCell ref="C32:C33"/>
    <mergeCell ref="E38:E39"/>
    <mergeCell ref="B40:B41"/>
    <mergeCell ref="C40:C41"/>
    <mergeCell ref="D40:D41"/>
    <mergeCell ref="E40:E41"/>
    <mergeCell ref="E34:E35"/>
    <mergeCell ref="E32:E33"/>
    <mergeCell ref="A12:A13"/>
    <mergeCell ref="A36:A37"/>
    <mergeCell ref="A38:A39"/>
    <mergeCell ref="A14:A15"/>
    <mergeCell ref="A16:A17"/>
    <mergeCell ref="D36:D37"/>
    <mergeCell ref="A28:A29"/>
    <mergeCell ref="A26:A27"/>
    <mergeCell ref="A22:A23"/>
    <mergeCell ref="A24:A25"/>
    <mergeCell ref="E36:E37"/>
    <mergeCell ref="A20:A21"/>
    <mergeCell ref="A18:A19"/>
    <mergeCell ref="B36:B37"/>
    <mergeCell ref="C36:C37"/>
    <mergeCell ref="B34:B35"/>
    <mergeCell ref="C34:C35"/>
    <mergeCell ref="D34:D35"/>
    <mergeCell ref="A32:A33"/>
    <mergeCell ref="D32:D33"/>
    <mergeCell ref="E24:E25"/>
    <mergeCell ref="B26:B27"/>
    <mergeCell ref="C26:C27"/>
    <mergeCell ref="D26:D27"/>
    <mergeCell ref="E26:E27"/>
    <mergeCell ref="E28:E29"/>
    <mergeCell ref="B30:B31"/>
    <mergeCell ref="D30:D31"/>
    <mergeCell ref="O8:O9"/>
    <mergeCell ref="H8:H9"/>
    <mergeCell ref="G7:M7"/>
    <mergeCell ref="A8:A9"/>
    <mergeCell ref="B8:B9"/>
    <mergeCell ref="C8:C9"/>
    <mergeCell ref="D8:D9"/>
    <mergeCell ref="E8:E9"/>
    <mergeCell ref="F8:F9"/>
    <mergeCell ref="G8:G9"/>
    <mergeCell ref="N8:N9"/>
    <mergeCell ref="I8:I9"/>
    <mergeCell ref="J8:J9"/>
    <mergeCell ref="K8:K9"/>
    <mergeCell ref="L8:L9"/>
    <mergeCell ref="M8:M9"/>
    <mergeCell ref="C30:C31"/>
    <mergeCell ref="A30:A31"/>
    <mergeCell ref="E20:E21"/>
    <mergeCell ref="B22:B23"/>
    <mergeCell ref="C22:C23"/>
    <mergeCell ref="D22:D23"/>
    <mergeCell ref="E22:E23"/>
    <mergeCell ref="B20:B21"/>
    <mergeCell ref="C20:C21"/>
    <mergeCell ref="E30:E31"/>
    <mergeCell ref="C16:C17"/>
    <mergeCell ref="D16:D17"/>
    <mergeCell ref="A40:A41"/>
    <mergeCell ref="D20:D21"/>
    <mergeCell ref="B24:B25"/>
    <mergeCell ref="C24:C25"/>
    <mergeCell ref="D24:D25"/>
    <mergeCell ref="B28:B29"/>
    <mergeCell ref="C28:C29"/>
    <mergeCell ref="D28:D29"/>
    <mergeCell ref="E16:E17"/>
    <mergeCell ref="B12:B13"/>
    <mergeCell ref="C12:C13"/>
    <mergeCell ref="D12:D13"/>
    <mergeCell ref="B14:B15"/>
    <mergeCell ref="B18:B19"/>
    <mergeCell ref="C18:C19"/>
    <mergeCell ref="D18:D19"/>
    <mergeCell ref="E18:E19"/>
    <mergeCell ref="B16:B17"/>
    <mergeCell ref="E10:E11"/>
    <mergeCell ref="C14:C15"/>
    <mergeCell ref="D14:D15"/>
    <mergeCell ref="B10:B11"/>
    <mergeCell ref="C10:C11"/>
    <mergeCell ref="D10:D11"/>
    <mergeCell ref="E12:E13"/>
    <mergeCell ref="E14:E15"/>
  </mergeCells>
  <printOptions horizontalCentered="1"/>
  <pageMargins left="0.15748031496062992" right="0.2362204724409449" top="0.2362204724409449" bottom="0.15748031496062992" header="0.1968503937007874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N11"/>
  <sheetViews>
    <sheetView workbookViewId="0" topLeftCell="A1">
      <selection activeCell="AN16" sqref="AN16"/>
    </sheetView>
  </sheetViews>
  <sheetFormatPr defaultColWidth="9.140625" defaultRowHeight="12.75"/>
  <cols>
    <col min="1" max="1" width="5.57421875" style="0" customWidth="1"/>
    <col min="3" max="3" width="10.28125" style="0" customWidth="1"/>
    <col min="4" max="4" width="10.7109375" style="0" customWidth="1"/>
    <col min="6" max="20" width="1.57421875" style="0" customWidth="1"/>
    <col min="21" max="38" width="1.57421875" style="0" hidden="1" customWidth="1"/>
    <col min="40" max="40" width="16.7109375" style="0" customWidth="1"/>
  </cols>
  <sheetData>
    <row r="1" spans="1:27" ht="15.75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5.7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5" spans="1:40" ht="15.75">
      <c r="A5" s="8" t="s">
        <v>31</v>
      </c>
      <c r="B5" s="8"/>
      <c r="C5" s="6"/>
      <c r="D5" s="6"/>
      <c r="E5" s="6"/>
      <c r="F5" s="6"/>
      <c r="G5" s="7"/>
      <c r="H5" s="7"/>
      <c r="I5" s="7"/>
      <c r="J5" s="6"/>
      <c r="K5" s="6"/>
      <c r="L5" s="6"/>
      <c r="M5" s="7"/>
      <c r="N5" s="41"/>
      <c r="O5" s="42"/>
      <c r="P5" s="4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8.75">
      <c r="A6" s="1"/>
      <c r="B6" s="1"/>
      <c r="C6" s="1"/>
      <c r="D6" s="6"/>
      <c r="E6" s="5"/>
      <c r="F6" s="6"/>
      <c r="G6" s="6"/>
      <c r="H6" s="7"/>
      <c r="I6" s="7"/>
      <c r="J6" s="6"/>
      <c r="K6" s="6"/>
      <c r="L6" s="6"/>
      <c r="M6" s="43"/>
      <c r="N6" s="4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6.5" thickBot="1">
      <c r="A7" s="6"/>
      <c r="B7" s="6"/>
      <c r="C7" s="8" t="s">
        <v>190</v>
      </c>
      <c r="D7" s="6"/>
      <c r="E7" s="4"/>
      <c r="F7" s="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6"/>
    </row>
    <row r="8" spans="1:40" ht="13.5" thickBot="1">
      <c r="A8" s="6"/>
      <c r="B8" s="6"/>
      <c r="C8" s="6"/>
      <c r="D8" s="6"/>
      <c r="E8" s="6"/>
      <c r="F8" s="131" t="s">
        <v>175</v>
      </c>
      <c r="G8" s="132"/>
      <c r="H8" s="133"/>
      <c r="I8" s="131" t="s">
        <v>176</v>
      </c>
      <c r="J8" s="132"/>
      <c r="K8" s="133"/>
      <c r="L8" s="131" t="s">
        <v>177</v>
      </c>
      <c r="M8" s="132"/>
      <c r="N8" s="133"/>
      <c r="O8" s="131" t="s">
        <v>178</v>
      </c>
      <c r="P8" s="132"/>
      <c r="Q8" s="133"/>
      <c r="R8" s="131" t="s">
        <v>179</v>
      </c>
      <c r="S8" s="132"/>
      <c r="T8" s="133"/>
      <c r="U8" s="131"/>
      <c r="V8" s="132"/>
      <c r="W8" s="133"/>
      <c r="X8" s="131"/>
      <c r="Y8" s="132"/>
      <c r="Z8" s="133"/>
      <c r="AA8" s="131"/>
      <c r="AB8" s="132"/>
      <c r="AC8" s="133"/>
      <c r="AD8" s="131"/>
      <c r="AE8" s="132"/>
      <c r="AF8" s="133"/>
      <c r="AG8" s="131"/>
      <c r="AH8" s="132"/>
      <c r="AI8" s="133"/>
      <c r="AJ8" s="131"/>
      <c r="AK8" s="132"/>
      <c r="AL8" s="133"/>
      <c r="AM8" s="51"/>
      <c r="AN8" s="6"/>
    </row>
    <row r="9" spans="1:40" ht="13.5" thickBot="1">
      <c r="A9" s="45" t="s">
        <v>0</v>
      </c>
      <c r="B9" s="46" t="s">
        <v>5</v>
      </c>
      <c r="C9" s="47" t="s">
        <v>6</v>
      </c>
      <c r="D9" s="48" t="s">
        <v>7</v>
      </c>
      <c r="E9" s="49" t="s">
        <v>1</v>
      </c>
      <c r="F9" s="128"/>
      <c r="G9" s="129"/>
      <c r="H9" s="130"/>
      <c r="I9" s="128"/>
      <c r="J9" s="129"/>
      <c r="K9" s="130"/>
      <c r="L9" s="128"/>
      <c r="M9" s="129"/>
      <c r="N9" s="130"/>
      <c r="O9" s="128"/>
      <c r="P9" s="129"/>
      <c r="Q9" s="130"/>
      <c r="R9" s="128"/>
      <c r="S9" s="129"/>
      <c r="T9" s="130"/>
      <c r="U9" s="128"/>
      <c r="V9" s="129"/>
      <c r="W9" s="130"/>
      <c r="X9" s="128"/>
      <c r="Y9" s="129"/>
      <c r="Z9" s="130"/>
      <c r="AA9" s="128"/>
      <c r="AB9" s="129"/>
      <c r="AC9" s="130"/>
      <c r="AD9" s="128"/>
      <c r="AE9" s="129"/>
      <c r="AF9" s="130"/>
      <c r="AG9" s="128"/>
      <c r="AH9" s="129"/>
      <c r="AI9" s="130"/>
      <c r="AJ9" s="128"/>
      <c r="AK9" s="129"/>
      <c r="AL9" s="130"/>
      <c r="AM9" s="50" t="s">
        <v>2</v>
      </c>
      <c r="AN9" s="50" t="s">
        <v>39</v>
      </c>
    </row>
    <row r="10" spans="1:40" ht="12.75">
      <c r="A10" s="118">
        <v>1</v>
      </c>
      <c r="B10" s="87" t="s">
        <v>13</v>
      </c>
      <c r="C10" s="89" t="s">
        <v>81</v>
      </c>
      <c r="D10" s="91">
        <v>36543</v>
      </c>
      <c r="E10" s="93" t="s">
        <v>77</v>
      </c>
      <c r="F10" s="52" t="s">
        <v>181</v>
      </c>
      <c r="G10" s="53"/>
      <c r="H10" s="54"/>
      <c r="I10" s="52" t="s">
        <v>182</v>
      </c>
      <c r="J10" s="53"/>
      <c r="K10" s="54"/>
      <c r="L10" s="52" t="s">
        <v>181</v>
      </c>
      <c r="M10" s="53"/>
      <c r="N10" s="54"/>
      <c r="O10" s="52" t="s">
        <v>181</v>
      </c>
      <c r="P10" s="53"/>
      <c r="Q10" s="54"/>
      <c r="R10" s="52" t="s">
        <v>183</v>
      </c>
      <c r="S10" s="53" t="s">
        <v>183</v>
      </c>
      <c r="T10" s="54" t="s">
        <v>183</v>
      </c>
      <c r="U10" s="52"/>
      <c r="V10" s="53"/>
      <c r="W10" s="54"/>
      <c r="X10" s="52"/>
      <c r="Y10" s="53"/>
      <c r="Z10" s="54"/>
      <c r="AA10" s="52"/>
      <c r="AB10" s="53"/>
      <c r="AC10" s="54"/>
      <c r="AD10" s="52"/>
      <c r="AE10" s="53"/>
      <c r="AF10" s="54"/>
      <c r="AG10" s="52"/>
      <c r="AH10" s="53"/>
      <c r="AI10" s="54"/>
      <c r="AJ10" s="52"/>
      <c r="AK10" s="53"/>
      <c r="AL10" s="54"/>
      <c r="AM10" s="124" t="s">
        <v>178</v>
      </c>
      <c r="AN10" s="126" t="s">
        <v>82</v>
      </c>
    </row>
    <row r="11" spans="1:40" ht="13.5" thickBot="1">
      <c r="A11" s="119"/>
      <c r="B11" s="88"/>
      <c r="C11" s="90"/>
      <c r="D11" s="92"/>
      <c r="E11" s="94"/>
      <c r="F11" s="55"/>
      <c r="G11" s="56"/>
      <c r="H11" s="57"/>
      <c r="I11" s="55"/>
      <c r="J11" s="56"/>
      <c r="K11" s="57"/>
      <c r="L11" s="55"/>
      <c r="M11" s="56"/>
      <c r="N11" s="57"/>
      <c r="O11" s="55"/>
      <c r="P11" s="56"/>
      <c r="Q11" s="57"/>
      <c r="R11" s="55"/>
      <c r="S11" s="56"/>
      <c r="T11" s="57"/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55"/>
      <c r="AH11" s="56"/>
      <c r="AI11" s="57"/>
      <c r="AJ11" s="55"/>
      <c r="AK11" s="56"/>
      <c r="AL11" s="57"/>
      <c r="AM11" s="125"/>
      <c r="AN11" s="127"/>
    </row>
  </sheetData>
  <sheetProtection/>
  <mergeCells count="29">
    <mergeCell ref="F9:H9"/>
    <mergeCell ref="I9:K9"/>
    <mergeCell ref="O9:Q9"/>
    <mergeCell ref="F8:H8"/>
    <mergeCell ref="I8:K8"/>
    <mergeCell ref="L8:N8"/>
    <mergeCell ref="O8:Q8"/>
    <mergeCell ref="AA8:AC8"/>
    <mergeCell ref="AD8:AF8"/>
    <mergeCell ref="AG8:AI8"/>
    <mergeCell ref="U8:W8"/>
    <mergeCell ref="R9:T9"/>
    <mergeCell ref="R8:T8"/>
    <mergeCell ref="AN10:AN11"/>
    <mergeCell ref="AJ9:AL9"/>
    <mergeCell ref="U9:W9"/>
    <mergeCell ref="L9:N9"/>
    <mergeCell ref="AJ8:AL8"/>
    <mergeCell ref="X9:Z9"/>
    <mergeCell ref="AA9:AC9"/>
    <mergeCell ref="AG9:AI9"/>
    <mergeCell ref="AD9:AF9"/>
    <mergeCell ref="X8:Z8"/>
    <mergeCell ref="A10:A11"/>
    <mergeCell ref="B10:B11"/>
    <mergeCell ref="C10:C11"/>
    <mergeCell ref="D10:D11"/>
    <mergeCell ref="E10:E11"/>
    <mergeCell ref="AM10:AM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N25"/>
  <sheetViews>
    <sheetView workbookViewId="0" topLeftCell="A1">
      <selection activeCell="AN30" sqref="AN30"/>
    </sheetView>
  </sheetViews>
  <sheetFormatPr defaultColWidth="9.140625" defaultRowHeight="12.75"/>
  <cols>
    <col min="1" max="1" width="5.421875" style="0" customWidth="1"/>
    <col min="3" max="3" width="10.140625" style="0" customWidth="1"/>
    <col min="4" max="4" width="10.00390625" style="0" customWidth="1"/>
    <col min="6" max="22" width="1.57421875" style="0" customWidth="1"/>
    <col min="23" max="23" width="1.7109375" style="0" customWidth="1"/>
    <col min="24" max="38" width="1.57421875" style="0" customWidth="1"/>
    <col min="40" max="40" width="13.28125" style="0" customWidth="1"/>
  </cols>
  <sheetData>
    <row r="1" spans="1:27" ht="15.75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5.7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5" spans="1:39" ht="15.75">
      <c r="A5" s="8" t="s">
        <v>32</v>
      </c>
      <c r="B5" s="8"/>
      <c r="C5" s="6"/>
      <c r="D5" s="6"/>
      <c r="E5" s="6"/>
      <c r="F5" s="6"/>
      <c r="G5" s="7"/>
      <c r="H5" s="7"/>
      <c r="I5" s="7"/>
      <c r="J5" s="6"/>
      <c r="K5" s="6"/>
      <c r="L5" s="6"/>
      <c r="M5" s="7"/>
      <c r="N5" s="41"/>
      <c r="O5" s="42"/>
      <c r="P5" s="4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8.75">
      <c r="A6" s="1"/>
      <c r="B6" s="1"/>
      <c r="C6" s="1"/>
      <c r="D6" s="6"/>
      <c r="E6" s="5"/>
      <c r="F6" s="6"/>
      <c r="G6" s="6"/>
      <c r="H6" s="7"/>
      <c r="I6" s="7"/>
      <c r="J6" s="6"/>
      <c r="K6" s="6"/>
      <c r="L6" s="6"/>
      <c r="M6" s="43"/>
      <c r="N6" s="4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6.5" thickBot="1">
      <c r="A7" s="6"/>
      <c r="B7" s="6"/>
      <c r="C7" s="8" t="s">
        <v>190</v>
      </c>
      <c r="D7" s="6"/>
      <c r="E7" s="4"/>
      <c r="F7" s="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ht="13.5" thickBot="1">
      <c r="A8" s="6"/>
      <c r="B8" s="6"/>
      <c r="C8" s="6"/>
      <c r="D8" s="6"/>
      <c r="E8" s="6"/>
      <c r="F8" s="131" t="s">
        <v>184</v>
      </c>
      <c r="G8" s="132"/>
      <c r="H8" s="133"/>
      <c r="I8" s="131" t="s">
        <v>185</v>
      </c>
      <c r="J8" s="132"/>
      <c r="K8" s="133"/>
      <c r="L8" s="131" t="s">
        <v>186</v>
      </c>
      <c r="M8" s="132"/>
      <c r="N8" s="133"/>
      <c r="O8" s="131" t="s">
        <v>187</v>
      </c>
      <c r="P8" s="132"/>
      <c r="Q8" s="133"/>
      <c r="R8" s="131" t="s">
        <v>188</v>
      </c>
      <c r="S8" s="132"/>
      <c r="T8" s="133"/>
      <c r="U8" s="131" t="s">
        <v>175</v>
      </c>
      <c r="V8" s="132"/>
      <c r="W8" s="133"/>
      <c r="X8" s="131" t="s">
        <v>176</v>
      </c>
      <c r="Y8" s="132"/>
      <c r="Z8" s="133"/>
      <c r="AA8" s="131" t="s">
        <v>177</v>
      </c>
      <c r="AB8" s="132"/>
      <c r="AC8" s="133"/>
      <c r="AD8" s="131" t="s">
        <v>178</v>
      </c>
      <c r="AE8" s="132"/>
      <c r="AF8" s="133"/>
      <c r="AG8" s="131" t="s">
        <v>179</v>
      </c>
      <c r="AH8" s="132"/>
      <c r="AI8" s="133"/>
      <c r="AJ8" s="131" t="s">
        <v>180</v>
      </c>
      <c r="AK8" s="132"/>
      <c r="AL8" s="133"/>
      <c r="AM8" s="51"/>
    </row>
    <row r="9" spans="1:40" ht="13.5" thickBot="1">
      <c r="A9" s="45" t="s">
        <v>0</v>
      </c>
      <c r="B9" s="46" t="s">
        <v>5</v>
      </c>
      <c r="C9" s="47" t="s">
        <v>6</v>
      </c>
      <c r="D9" s="48" t="s">
        <v>7</v>
      </c>
      <c r="E9" s="49" t="s">
        <v>1</v>
      </c>
      <c r="F9" s="128"/>
      <c r="G9" s="129"/>
      <c r="H9" s="130"/>
      <c r="I9" s="128"/>
      <c r="J9" s="129"/>
      <c r="K9" s="130"/>
      <c r="L9" s="128"/>
      <c r="M9" s="129"/>
      <c r="N9" s="130"/>
      <c r="O9" s="128"/>
      <c r="P9" s="129"/>
      <c r="Q9" s="130"/>
      <c r="R9" s="128"/>
      <c r="S9" s="129"/>
      <c r="T9" s="130"/>
      <c r="U9" s="128"/>
      <c r="V9" s="129"/>
      <c r="W9" s="130"/>
      <c r="X9" s="128"/>
      <c r="Y9" s="129"/>
      <c r="Z9" s="130"/>
      <c r="AA9" s="128"/>
      <c r="AB9" s="129"/>
      <c r="AC9" s="130"/>
      <c r="AD9" s="128"/>
      <c r="AE9" s="129"/>
      <c r="AF9" s="130"/>
      <c r="AG9" s="128"/>
      <c r="AH9" s="129"/>
      <c r="AI9" s="130"/>
      <c r="AJ9" s="128"/>
      <c r="AK9" s="129"/>
      <c r="AL9" s="130"/>
      <c r="AM9" s="50" t="s">
        <v>2</v>
      </c>
      <c r="AN9" s="50" t="s">
        <v>39</v>
      </c>
    </row>
    <row r="10" spans="1:40" ht="12.75">
      <c r="A10" s="118">
        <v>1</v>
      </c>
      <c r="B10" s="87" t="s">
        <v>97</v>
      </c>
      <c r="C10" s="89" t="s">
        <v>98</v>
      </c>
      <c r="D10" s="91">
        <v>36578</v>
      </c>
      <c r="E10" s="93" t="s">
        <v>77</v>
      </c>
      <c r="F10" s="52"/>
      <c r="G10" s="53"/>
      <c r="H10" s="54"/>
      <c r="I10" s="52"/>
      <c r="J10" s="53"/>
      <c r="K10" s="54"/>
      <c r="L10" s="52" t="s">
        <v>181</v>
      </c>
      <c r="M10" s="53"/>
      <c r="N10" s="54"/>
      <c r="O10" s="52" t="s">
        <v>181</v>
      </c>
      <c r="P10" s="53"/>
      <c r="Q10" s="54"/>
      <c r="R10" s="52" t="s">
        <v>181</v>
      </c>
      <c r="S10" s="53"/>
      <c r="T10" s="54"/>
      <c r="U10" s="52" t="s">
        <v>181</v>
      </c>
      <c r="V10" s="53"/>
      <c r="W10" s="54"/>
      <c r="X10" s="52" t="s">
        <v>181</v>
      </c>
      <c r="Y10" s="53"/>
      <c r="Z10" s="54"/>
      <c r="AA10" s="52" t="s">
        <v>181</v>
      </c>
      <c r="AB10" s="53"/>
      <c r="AC10" s="54"/>
      <c r="AD10" s="52" t="s">
        <v>181</v>
      </c>
      <c r="AE10" s="53"/>
      <c r="AF10" s="54"/>
      <c r="AG10" s="52" t="s">
        <v>181</v>
      </c>
      <c r="AH10" s="53"/>
      <c r="AI10" s="54"/>
      <c r="AJ10" s="52" t="s">
        <v>183</v>
      </c>
      <c r="AK10" s="53" t="s">
        <v>183</v>
      </c>
      <c r="AL10" s="54" t="s">
        <v>183</v>
      </c>
      <c r="AM10" s="124" t="s">
        <v>179</v>
      </c>
      <c r="AN10" s="126" t="s">
        <v>82</v>
      </c>
    </row>
    <row r="11" spans="1:40" ht="13.5" thickBot="1">
      <c r="A11" s="119"/>
      <c r="B11" s="88"/>
      <c r="C11" s="90"/>
      <c r="D11" s="92"/>
      <c r="E11" s="94"/>
      <c r="F11" s="55"/>
      <c r="G11" s="56"/>
      <c r="H11" s="57"/>
      <c r="I11" s="55"/>
      <c r="J11" s="56"/>
      <c r="K11" s="57"/>
      <c r="L11" s="55"/>
      <c r="M11" s="56"/>
      <c r="N11" s="57"/>
      <c r="O11" s="55"/>
      <c r="P11" s="56"/>
      <c r="Q11" s="57"/>
      <c r="R11" s="55"/>
      <c r="S11" s="56"/>
      <c r="T11" s="57"/>
      <c r="U11" s="55"/>
      <c r="V11" s="56"/>
      <c r="W11" s="57"/>
      <c r="X11" s="55"/>
      <c r="Y11" s="56"/>
      <c r="Z11" s="57"/>
      <c r="AA11" s="55"/>
      <c r="AB11" s="56"/>
      <c r="AC11" s="57"/>
      <c r="AD11" s="55"/>
      <c r="AE11" s="56"/>
      <c r="AF11" s="57"/>
      <c r="AG11" s="55"/>
      <c r="AH11" s="56"/>
      <c r="AI11" s="57"/>
      <c r="AJ11" s="55"/>
      <c r="AK11" s="56"/>
      <c r="AL11" s="57"/>
      <c r="AM11" s="125"/>
      <c r="AN11" s="127"/>
    </row>
    <row r="12" spans="1:40" ht="12.75">
      <c r="A12" s="118">
        <v>2</v>
      </c>
      <c r="B12" s="87" t="s">
        <v>99</v>
      </c>
      <c r="C12" s="89" t="s">
        <v>100</v>
      </c>
      <c r="D12" s="91">
        <v>36823</v>
      </c>
      <c r="E12" s="93" t="s">
        <v>77</v>
      </c>
      <c r="F12" s="52"/>
      <c r="G12" s="53"/>
      <c r="H12" s="54"/>
      <c r="I12" s="52"/>
      <c r="J12" s="53"/>
      <c r="K12" s="54"/>
      <c r="L12" s="52"/>
      <c r="M12" s="53"/>
      <c r="N12" s="54"/>
      <c r="O12" s="52" t="s">
        <v>181</v>
      </c>
      <c r="P12" s="53"/>
      <c r="Q12" s="54"/>
      <c r="R12" s="52" t="s">
        <v>189</v>
      </c>
      <c r="S12" s="53"/>
      <c r="T12" s="54"/>
      <c r="U12" s="52" t="s">
        <v>181</v>
      </c>
      <c r="V12" s="53"/>
      <c r="W12" s="54"/>
      <c r="X12" s="52" t="s">
        <v>189</v>
      </c>
      <c r="Y12" s="53"/>
      <c r="Z12" s="54"/>
      <c r="AA12" s="52" t="s">
        <v>181</v>
      </c>
      <c r="AB12" s="53"/>
      <c r="AC12" s="54"/>
      <c r="AD12" s="52" t="s">
        <v>181</v>
      </c>
      <c r="AE12" s="53"/>
      <c r="AF12" s="54"/>
      <c r="AG12" s="52" t="s">
        <v>183</v>
      </c>
      <c r="AH12" s="53" t="s">
        <v>183</v>
      </c>
      <c r="AI12" s="54" t="s">
        <v>183</v>
      </c>
      <c r="AJ12" s="52"/>
      <c r="AK12" s="53"/>
      <c r="AL12" s="54"/>
      <c r="AM12" s="124" t="s">
        <v>178</v>
      </c>
      <c r="AN12" s="126" t="s">
        <v>82</v>
      </c>
    </row>
    <row r="13" spans="1:40" ht="13.5" thickBot="1">
      <c r="A13" s="119"/>
      <c r="B13" s="88"/>
      <c r="C13" s="90"/>
      <c r="D13" s="92"/>
      <c r="E13" s="94"/>
      <c r="F13" s="55"/>
      <c r="G13" s="56"/>
      <c r="H13" s="57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/>
      <c r="V13" s="56"/>
      <c r="W13" s="57"/>
      <c r="X13" s="55"/>
      <c r="Y13" s="56"/>
      <c r="Z13" s="57"/>
      <c r="AA13" s="55"/>
      <c r="AB13" s="56"/>
      <c r="AC13" s="57"/>
      <c r="AD13" s="55"/>
      <c r="AE13" s="56"/>
      <c r="AF13" s="57"/>
      <c r="AG13" s="55"/>
      <c r="AH13" s="56"/>
      <c r="AI13" s="57"/>
      <c r="AJ13" s="55"/>
      <c r="AK13" s="56"/>
      <c r="AL13" s="57"/>
      <c r="AM13" s="125"/>
      <c r="AN13" s="127"/>
    </row>
    <row r="14" spans="1:40" ht="12.75">
      <c r="A14" s="118">
        <v>3</v>
      </c>
      <c r="B14" s="87" t="s">
        <v>150</v>
      </c>
      <c r="C14" s="89" t="s">
        <v>151</v>
      </c>
      <c r="D14" s="91">
        <v>36811</v>
      </c>
      <c r="E14" s="93" t="s">
        <v>19</v>
      </c>
      <c r="F14" s="52"/>
      <c r="G14" s="53"/>
      <c r="H14" s="54"/>
      <c r="I14" s="52"/>
      <c r="J14" s="53"/>
      <c r="K14" s="54"/>
      <c r="L14" s="52"/>
      <c r="M14" s="53"/>
      <c r="N14" s="54"/>
      <c r="O14" s="52" t="s">
        <v>181</v>
      </c>
      <c r="P14" s="53"/>
      <c r="Q14" s="54"/>
      <c r="R14" s="52" t="s">
        <v>189</v>
      </c>
      <c r="S14" s="53"/>
      <c r="T14" s="54"/>
      <c r="U14" s="52" t="s">
        <v>181</v>
      </c>
      <c r="V14" s="53"/>
      <c r="W14" s="54"/>
      <c r="X14" s="52" t="s">
        <v>183</v>
      </c>
      <c r="Y14" s="53" t="s">
        <v>181</v>
      </c>
      <c r="Z14" s="54"/>
      <c r="AA14" s="52" t="s">
        <v>183</v>
      </c>
      <c r="AB14" s="53" t="s">
        <v>181</v>
      </c>
      <c r="AC14" s="54"/>
      <c r="AD14" s="52" t="s">
        <v>183</v>
      </c>
      <c r="AE14" s="53" t="s">
        <v>183</v>
      </c>
      <c r="AF14" s="54" t="s">
        <v>183</v>
      </c>
      <c r="AG14" s="52"/>
      <c r="AH14" s="53"/>
      <c r="AI14" s="54"/>
      <c r="AJ14" s="52"/>
      <c r="AK14" s="53"/>
      <c r="AL14" s="54"/>
      <c r="AM14" s="124" t="s">
        <v>177</v>
      </c>
      <c r="AN14" s="126" t="s">
        <v>144</v>
      </c>
    </row>
    <row r="15" spans="1:40" ht="13.5" thickBot="1">
      <c r="A15" s="119"/>
      <c r="B15" s="88"/>
      <c r="C15" s="90"/>
      <c r="D15" s="92"/>
      <c r="E15" s="94"/>
      <c r="F15" s="55"/>
      <c r="G15" s="56"/>
      <c r="H15" s="57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/>
      <c r="AB15" s="56"/>
      <c r="AC15" s="57"/>
      <c r="AD15" s="55"/>
      <c r="AE15" s="56"/>
      <c r="AF15" s="57"/>
      <c r="AG15" s="55"/>
      <c r="AH15" s="56"/>
      <c r="AI15" s="57"/>
      <c r="AJ15" s="55"/>
      <c r="AK15" s="56"/>
      <c r="AL15" s="57"/>
      <c r="AM15" s="125"/>
      <c r="AN15" s="127"/>
    </row>
    <row r="16" spans="1:40" ht="12.75">
      <c r="A16" s="118">
        <v>4</v>
      </c>
      <c r="B16" s="87" t="s">
        <v>148</v>
      </c>
      <c r="C16" s="89" t="s">
        <v>149</v>
      </c>
      <c r="D16" s="91">
        <v>36658</v>
      </c>
      <c r="E16" s="93" t="s">
        <v>19</v>
      </c>
      <c r="F16" s="52"/>
      <c r="G16" s="53"/>
      <c r="H16" s="54"/>
      <c r="I16" s="52"/>
      <c r="J16" s="53"/>
      <c r="K16" s="54"/>
      <c r="L16" s="52"/>
      <c r="M16" s="53"/>
      <c r="N16" s="54"/>
      <c r="O16" s="52" t="s">
        <v>181</v>
      </c>
      <c r="P16" s="53"/>
      <c r="Q16" s="54"/>
      <c r="R16" s="52" t="s">
        <v>189</v>
      </c>
      <c r="S16" s="53"/>
      <c r="T16" s="54"/>
      <c r="U16" s="52" t="s">
        <v>181</v>
      </c>
      <c r="V16" s="53"/>
      <c r="W16" s="54"/>
      <c r="X16" s="52" t="s">
        <v>181</v>
      </c>
      <c r="Y16" s="53"/>
      <c r="Z16" s="54"/>
      <c r="AA16" s="52" t="s">
        <v>183</v>
      </c>
      <c r="AB16" s="53" t="s">
        <v>183</v>
      </c>
      <c r="AC16" s="54" t="s">
        <v>183</v>
      </c>
      <c r="AD16" s="52"/>
      <c r="AE16" s="53"/>
      <c r="AF16" s="54"/>
      <c r="AG16" s="52"/>
      <c r="AH16" s="53"/>
      <c r="AI16" s="54"/>
      <c r="AJ16" s="52"/>
      <c r="AK16" s="53"/>
      <c r="AL16" s="54"/>
      <c r="AM16" s="124" t="s">
        <v>176</v>
      </c>
      <c r="AN16" s="126" t="s">
        <v>141</v>
      </c>
    </row>
    <row r="17" spans="1:40" ht="13.5" thickBot="1">
      <c r="A17" s="119"/>
      <c r="B17" s="88"/>
      <c r="C17" s="90"/>
      <c r="D17" s="92"/>
      <c r="E17" s="94"/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/>
      <c r="V17" s="56"/>
      <c r="W17" s="57"/>
      <c r="X17" s="55"/>
      <c r="Y17" s="56"/>
      <c r="Z17" s="57"/>
      <c r="AA17" s="55"/>
      <c r="AB17" s="56"/>
      <c r="AC17" s="57"/>
      <c r="AD17" s="55"/>
      <c r="AE17" s="56"/>
      <c r="AF17" s="57"/>
      <c r="AG17" s="55"/>
      <c r="AH17" s="56"/>
      <c r="AI17" s="57"/>
      <c r="AJ17" s="55"/>
      <c r="AK17" s="56"/>
      <c r="AL17" s="57"/>
      <c r="AM17" s="125"/>
      <c r="AN17" s="127"/>
    </row>
    <row r="18" spans="1:40" ht="12.75">
      <c r="A18" s="118">
        <v>5</v>
      </c>
      <c r="B18" s="87" t="s">
        <v>18</v>
      </c>
      <c r="C18" s="89" t="s">
        <v>96</v>
      </c>
      <c r="D18" s="91">
        <v>36597</v>
      </c>
      <c r="E18" s="93" t="s">
        <v>77</v>
      </c>
      <c r="F18" s="52" t="s">
        <v>181</v>
      </c>
      <c r="G18" s="53"/>
      <c r="H18" s="54"/>
      <c r="I18" s="52" t="s">
        <v>181</v>
      </c>
      <c r="J18" s="53"/>
      <c r="K18" s="54"/>
      <c r="L18" s="52" t="s">
        <v>183</v>
      </c>
      <c r="M18" s="53" t="s">
        <v>181</v>
      </c>
      <c r="N18" s="54"/>
      <c r="O18" s="52" t="s">
        <v>181</v>
      </c>
      <c r="P18" s="53"/>
      <c r="Q18" s="54"/>
      <c r="R18" s="52" t="s">
        <v>181</v>
      </c>
      <c r="S18" s="53"/>
      <c r="T18" s="54"/>
      <c r="U18" s="52" t="s">
        <v>183</v>
      </c>
      <c r="V18" s="53" t="s">
        <v>181</v>
      </c>
      <c r="W18" s="54"/>
      <c r="X18" s="52" t="s">
        <v>183</v>
      </c>
      <c r="Y18" s="53" t="s">
        <v>183</v>
      </c>
      <c r="Z18" s="54" t="s">
        <v>183</v>
      </c>
      <c r="AA18" s="52"/>
      <c r="AB18" s="53"/>
      <c r="AC18" s="54"/>
      <c r="AD18" s="52"/>
      <c r="AE18" s="53"/>
      <c r="AF18" s="54"/>
      <c r="AG18" s="52"/>
      <c r="AH18" s="53"/>
      <c r="AI18" s="54"/>
      <c r="AJ18" s="52"/>
      <c r="AK18" s="53"/>
      <c r="AL18" s="54"/>
      <c r="AM18" s="124" t="s">
        <v>175</v>
      </c>
      <c r="AN18" s="126" t="s">
        <v>78</v>
      </c>
    </row>
    <row r="19" spans="1:40" ht="13.5" thickBot="1">
      <c r="A19" s="119"/>
      <c r="B19" s="88"/>
      <c r="C19" s="90"/>
      <c r="D19" s="92"/>
      <c r="E19" s="94"/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7"/>
      <c r="X19" s="55"/>
      <c r="Y19" s="56"/>
      <c r="Z19" s="57"/>
      <c r="AA19" s="55"/>
      <c r="AB19" s="56"/>
      <c r="AC19" s="57"/>
      <c r="AD19" s="55"/>
      <c r="AE19" s="56"/>
      <c r="AF19" s="57"/>
      <c r="AG19" s="55"/>
      <c r="AH19" s="56"/>
      <c r="AI19" s="57"/>
      <c r="AJ19" s="55"/>
      <c r="AK19" s="56"/>
      <c r="AL19" s="57"/>
      <c r="AM19" s="125"/>
      <c r="AN19" s="127"/>
    </row>
    <row r="20" spans="1:40" ht="12.75">
      <c r="A20" s="118">
        <v>6</v>
      </c>
      <c r="B20" s="87" t="s">
        <v>50</v>
      </c>
      <c r="C20" s="89" t="s">
        <v>51</v>
      </c>
      <c r="D20" s="91">
        <v>37772</v>
      </c>
      <c r="E20" s="93" t="s">
        <v>19</v>
      </c>
      <c r="F20" s="52" t="s">
        <v>181</v>
      </c>
      <c r="G20" s="53"/>
      <c r="H20" s="54"/>
      <c r="I20" s="52" t="s">
        <v>181</v>
      </c>
      <c r="J20" s="53"/>
      <c r="K20" s="54"/>
      <c r="L20" s="52" t="s">
        <v>183</v>
      </c>
      <c r="M20" s="53" t="s">
        <v>181</v>
      </c>
      <c r="N20" s="54"/>
      <c r="O20" s="52" t="s">
        <v>181</v>
      </c>
      <c r="P20" s="53"/>
      <c r="Q20" s="54"/>
      <c r="R20" s="52" t="s">
        <v>183</v>
      </c>
      <c r="S20" s="53" t="s">
        <v>181</v>
      </c>
      <c r="T20" s="54"/>
      <c r="U20" s="52" t="s">
        <v>183</v>
      </c>
      <c r="V20" s="53" t="s">
        <v>183</v>
      </c>
      <c r="W20" s="54" t="s">
        <v>183</v>
      </c>
      <c r="X20" s="52"/>
      <c r="Y20" s="53"/>
      <c r="Z20" s="54"/>
      <c r="AA20" s="52"/>
      <c r="AB20" s="53"/>
      <c r="AC20" s="54"/>
      <c r="AD20" s="52"/>
      <c r="AE20" s="53"/>
      <c r="AF20" s="54"/>
      <c r="AG20" s="52"/>
      <c r="AH20" s="53"/>
      <c r="AI20" s="54"/>
      <c r="AJ20" s="52"/>
      <c r="AK20" s="53"/>
      <c r="AL20" s="54"/>
      <c r="AM20" s="124" t="s">
        <v>188</v>
      </c>
      <c r="AN20" s="126" t="s">
        <v>40</v>
      </c>
    </row>
    <row r="21" spans="1:40" ht="13.5" thickBot="1">
      <c r="A21" s="119"/>
      <c r="B21" s="88"/>
      <c r="C21" s="90"/>
      <c r="D21" s="92"/>
      <c r="E21" s="94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7"/>
      <c r="AD21" s="55"/>
      <c r="AE21" s="56"/>
      <c r="AF21" s="57"/>
      <c r="AG21" s="55"/>
      <c r="AH21" s="56"/>
      <c r="AI21" s="57"/>
      <c r="AJ21" s="55"/>
      <c r="AK21" s="56"/>
      <c r="AL21" s="57"/>
      <c r="AM21" s="125"/>
      <c r="AN21" s="127"/>
    </row>
    <row r="22" spans="1:40" ht="12.75">
      <c r="A22" s="118">
        <v>7</v>
      </c>
      <c r="B22" s="87" t="s">
        <v>52</v>
      </c>
      <c r="C22" s="89" t="s">
        <v>53</v>
      </c>
      <c r="D22" s="91">
        <v>36972</v>
      </c>
      <c r="E22" s="93" t="s">
        <v>19</v>
      </c>
      <c r="F22" s="52" t="s">
        <v>181</v>
      </c>
      <c r="G22" s="53"/>
      <c r="H22" s="54"/>
      <c r="I22" s="52" t="s">
        <v>183</v>
      </c>
      <c r="J22" s="53" t="s">
        <v>181</v>
      </c>
      <c r="K22" s="54"/>
      <c r="L22" s="52" t="s">
        <v>183</v>
      </c>
      <c r="M22" s="53" t="s">
        <v>183</v>
      </c>
      <c r="N22" s="54" t="s">
        <v>183</v>
      </c>
      <c r="O22" s="52"/>
      <c r="P22" s="53"/>
      <c r="Q22" s="54"/>
      <c r="R22" s="52"/>
      <c r="S22" s="53"/>
      <c r="T22" s="54"/>
      <c r="U22" s="52"/>
      <c r="V22" s="53"/>
      <c r="W22" s="54"/>
      <c r="X22" s="52"/>
      <c r="Y22" s="53"/>
      <c r="Z22" s="54"/>
      <c r="AA22" s="52"/>
      <c r="AB22" s="53"/>
      <c r="AC22" s="54"/>
      <c r="AD22" s="52"/>
      <c r="AE22" s="53"/>
      <c r="AF22" s="54"/>
      <c r="AG22" s="52"/>
      <c r="AH22" s="53"/>
      <c r="AI22" s="54"/>
      <c r="AJ22" s="52"/>
      <c r="AK22" s="53"/>
      <c r="AL22" s="54"/>
      <c r="AM22" s="124" t="s">
        <v>185</v>
      </c>
      <c r="AN22" s="126" t="s">
        <v>40</v>
      </c>
    </row>
    <row r="23" spans="1:40" ht="13.5" thickBot="1">
      <c r="A23" s="119"/>
      <c r="B23" s="88"/>
      <c r="C23" s="90"/>
      <c r="D23" s="92"/>
      <c r="E23" s="94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5"/>
      <c r="V23" s="56"/>
      <c r="W23" s="57"/>
      <c r="X23" s="55"/>
      <c r="Y23" s="56"/>
      <c r="Z23" s="57"/>
      <c r="AA23" s="55"/>
      <c r="AB23" s="56"/>
      <c r="AC23" s="57"/>
      <c r="AD23" s="55"/>
      <c r="AE23" s="56"/>
      <c r="AF23" s="57"/>
      <c r="AG23" s="55"/>
      <c r="AH23" s="56"/>
      <c r="AI23" s="57"/>
      <c r="AJ23" s="55"/>
      <c r="AK23" s="56"/>
      <c r="AL23" s="57"/>
      <c r="AM23" s="125"/>
      <c r="AN23" s="127"/>
    </row>
    <row r="24" spans="1:40" ht="12.75">
      <c r="A24" s="118"/>
      <c r="B24" s="87" t="s">
        <v>54</v>
      </c>
      <c r="C24" s="89" t="s">
        <v>55</v>
      </c>
      <c r="D24" s="91">
        <v>37008</v>
      </c>
      <c r="E24" s="93" t="s">
        <v>19</v>
      </c>
      <c r="F24" s="52"/>
      <c r="G24" s="53"/>
      <c r="H24" s="54"/>
      <c r="I24" s="52"/>
      <c r="J24" s="53"/>
      <c r="K24" s="54"/>
      <c r="L24" s="52"/>
      <c r="M24" s="53"/>
      <c r="N24" s="54"/>
      <c r="O24" s="52"/>
      <c r="P24" s="53"/>
      <c r="Q24" s="54"/>
      <c r="R24" s="52"/>
      <c r="S24" s="53"/>
      <c r="T24" s="54"/>
      <c r="U24" s="52"/>
      <c r="V24" s="53"/>
      <c r="W24" s="54"/>
      <c r="X24" s="52"/>
      <c r="Y24" s="53"/>
      <c r="Z24" s="54"/>
      <c r="AA24" s="52"/>
      <c r="AB24" s="53"/>
      <c r="AC24" s="54"/>
      <c r="AD24" s="52"/>
      <c r="AE24" s="53"/>
      <c r="AF24" s="54"/>
      <c r="AG24" s="52"/>
      <c r="AH24" s="53"/>
      <c r="AI24" s="54"/>
      <c r="AJ24" s="52"/>
      <c r="AK24" s="53"/>
      <c r="AL24" s="54"/>
      <c r="AM24" s="124" t="s">
        <v>170</v>
      </c>
      <c r="AN24" s="126" t="s">
        <v>56</v>
      </c>
    </row>
    <row r="25" spans="1:40" ht="13.5" thickBot="1">
      <c r="A25" s="119"/>
      <c r="B25" s="88"/>
      <c r="C25" s="90"/>
      <c r="D25" s="92"/>
      <c r="E25" s="94"/>
      <c r="F25" s="55"/>
      <c r="G25" s="56"/>
      <c r="H25" s="57"/>
      <c r="I25" s="55"/>
      <c r="J25" s="56"/>
      <c r="K25" s="57"/>
      <c r="L25" s="55"/>
      <c r="M25" s="56"/>
      <c r="N25" s="57"/>
      <c r="O25" s="55"/>
      <c r="P25" s="56"/>
      <c r="Q25" s="57"/>
      <c r="R25" s="55"/>
      <c r="S25" s="56"/>
      <c r="T25" s="57"/>
      <c r="U25" s="55"/>
      <c r="V25" s="56"/>
      <c r="W25" s="57"/>
      <c r="X25" s="55"/>
      <c r="Y25" s="56"/>
      <c r="Z25" s="57"/>
      <c r="AA25" s="55"/>
      <c r="AB25" s="56"/>
      <c r="AC25" s="57"/>
      <c r="AD25" s="55"/>
      <c r="AE25" s="56"/>
      <c r="AF25" s="57"/>
      <c r="AG25" s="55"/>
      <c r="AH25" s="56"/>
      <c r="AI25" s="57"/>
      <c r="AJ25" s="55"/>
      <c r="AK25" s="56"/>
      <c r="AL25" s="57"/>
      <c r="AM25" s="125"/>
      <c r="AN25" s="127"/>
    </row>
  </sheetData>
  <sheetProtection/>
  <mergeCells count="78">
    <mergeCell ref="U8:W8"/>
    <mergeCell ref="R9:T9"/>
    <mergeCell ref="F8:H8"/>
    <mergeCell ref="I8:K8"/>
    <mergeCell ref="L8:N8"/>
    <mergeCell ref="O8:Q8"/>
    <mergeCell ref="R8:T8"/>
    <mergeCell ref="F9:H9"/>
    <mergeCell ref="I9:K9"/>
    <mergeCell ref="L9:N9"/>
    <mergeCell ref="AJ8:AL8"/>
    <mergeCell ref="X9:Z9"/>
    <mergeCell ref="AA9:AC9"/>
    <mergeCell ref="AD9:AF9"/>
    <mergeCell ref="X8:Z8"/>
    <mergeCell ref="AA8:AC8"/>
    <mergeCell ref="AD8:AF8"/>
    <mergeCell ref="AG8:AI8"/>
    <mergeCell ref="AM22:AM23"/>
    <mergeCell ref="A20:A21"/>
    <mergeCell ref="D20:D21"/>
    <mergeCell ref="O9:Q9"/>
    <mergeCell ref="AG9:AI9"/>
    <mergeCell ref="U9:W9"/>
    <mergeCell ref="AJ9:AL9"/>
    <mergeCell ref="E20:E21"/>
    <mergeCell ref="E22:E23"/>
    <mergeCell ref="AM18:AM19"/>
    <mergeCell ref="D24:D25"/>
    <mergeCell ref="B24:B25"/>
    <mergeCell ref="A22:A23"/>
    <mergeCell ref="B22:B23"/>
    <mergeCell ref="C22:C23"/>
    <mergeCell ref="D22:D23"/>
    <mergeCell ref="E24:E25"/>
    <mergeCell ref="A24:A25"/>
    <mergeCell ref="AM24:AM25"/>
    <mergeCell ref="A18:A19"/>
    <mergeCell ref="B18:B19"/>
    <mergeCell ref="C18:C19"/>
    <mergeCell ref="D18:D19"/>
    <mergeCell ref="C24:C25"/>
    <mergeCell ref="AM20:AM21"/>
    <mergeCell ref="C20:C21"/>
    <mergeCell ref="AN12:AN13"/>
    <mergeCell ref="A14:A15"/>
    <mergeCell ref="B14:B15"/>
    <mergeCell ref="C14:C15"/>
    <mergeCell ref="D14:D15"/>
    <mergeCell ref="E14:E15"/>
    <mergeCell ref="A12:A13"/>
    <mergeCell ref="B12:B13"/>
    <mergeCell ref="C12:C13"/>
    <mergeCell ref="AN14:AN15"/>
    <mergeCell ref="AN20:AN21"/>
    <mergeCell ref="E18:E19"/>
    <mergeCell ref="A16:A17"/>
    <mergeCell ref="B16:B17"/>
    <mergeCell ref="C16:C17"/>
    <mergeCell ref="D16:D17"/>
    <mergeCell ref="AN22:AN23"/>
    <mergeCell ref="AN24:AN25"/>
    <mergeCell ref="AN18:AN19"/>
    <mergeCell ref="AN16:AN17"/>
    <mergeCell ref="AN10:AN11"/>
    <mergeCell ref="A10:A11"/>
    <mergeCell ref="B10:B11"/>
    <mergeCell ref="C10:C11"/>
    <mergeCell ref="D10:D11"/>
    <mergeCell ref="B20:B21"/>
    <mergeCell ref="E10:E11"/>
    <mergeCell ref="AM10:AM11"/>
    <mergeCell ref="E16:E17"/>
    <mergeCell ref="AM16:AM17"/>
    <mergeCell ref="D12:D13"/>
    <mergeCell ref="E12:E13"/>
    <mergeCell ref="AM12:AM13"/>
    <mergeCell ref="AM14:AM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2013-03-18T06:16:06Z</cp:lastPrinted>
  <dcterms:created xsi:type="dcterms:W3CDTF">1996-10-14T23:33:28Z</dcterms:created>
  <dcterms:modified xsi:type="dcterms:W3CDTF">2013-03-18T11:49:35Z</dcterms:modified>
  <cp:category/>
  <cp:version/>
  <cp:contentType/>
  <cp:contentStatus/>
</cp:coreProperties>
</file>