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firstSheet="6" activeTab="10"/>
  </bookViews>
  <sheets>
    <sheet name="Komandiniai " sheetId="1" r:id="rId1"/>
    <sheet name="SprintasM" sheetId="2" r:id="rId2"/>
    <sheet name="SprintasV" sheetId="3" r:id="rId3"/>
    <sheet name="BėgimaiM" sheetId="4" r:id="rId4"/>
    <sheet name="BėgimaiV" sheetId="5" r:id="rId5"/>
    <sheet name="ŠuoliaiM" sheetId="6" r:id="rId6"/>
    <sheet name="ŠuoliaiV" sheetId="7" r:id="rId7"/>
    <sheet name="MetimaiM" sheetId="8" r:id="rId8"/>
    <sheet name="MetimaiV" sheetId="9" r:id="rId9"/>
    <sheet name="5-kovė Jaunutės" sheetId="10" r:id="rId10"/>
    <sheet name="7-kovė Jaunučiai" sheetId="11" r:id="rId11"/>
    <sheet name="5-kovė Mergaitės" sheetId="12" r:id="rId12"/>
    <sheet name="5-kovė Berniukai" sheetId="13" r:id="rId13"/>
  </sheets>
  <definedNames/>
  <calcPr fullCalcOnLoad="1"/>
</workbook>
</file>

<file path=xl/sharedStrings.xml><?xml version="1.0" encoding="utf-8"?>
<sst xmlns="http://schemas.openxmlformats.org/spreadsheetml/2006/main" count="1712" uniqueCount="986">
  <si>
    <t>Lietuvos jaunučių lengvosios atletikos daugiakovių pirmenybės</t>
  </si>
  <si>
    <t>Šiauliai</t>
  </si>
  <si>
    <t>Mergaitės</t>
  </si>
  <si>
    <t>Sprintas</t>
  </si>
  <si>
    <t xml:space="preserve">2014 03 14 </t>
  </si>
  <si>
    <t>Vieta</t>
  </si>
  <si>
    <t>Vardas</t>
  </si>
  <si>
    <t>Pavardė</t>
  </si>
  <si>
    <t>G.data</t>
  </si>
  <si>
    <t>Komanda</t>
  </si>
  <si>
    <t>30 m</t>
  </si>
  <si>
    <t>60 m</t>
  </si>
  <si>
    <t>200 m</t>
  </si>
  <si>
    <t>Viso t.</t>
  </si>
  <si>
    <t>Taškai</t>
  </si>
  <si>
    <t>Treneris</t>
  </si>
  <si>
    <t>Beatričė</t>
  </si>
  <si>
    <t>Juškevičiūtė</t>
  </si>
  <si>
    <t>Kaunas</t>
  </si>
  <si>
    <t>4,60</t>
  </si>
  <si>
    <t>26,93</t>
  </si>
  <si>
    <t>O.Pavilionienė,N.Gedgaudienė</t>
  </si>
  <si>
    <t>Akvilė</t>
  </si>
  <si>
    <t>Andriukaitytė</t>
  </si>
  <si>
    <t>Šakiai</t>
  </si>
  <si>
    <t>4,69</t>
  </si>
  <si>
    <t>26,92</t>
  </si>
  <si>
    <t>A. Ulinskas</t>
  </si>
  <si>
    <t>Deimantė</t>
  </si>
  <si>
    <t xml:space="preserve">Katinaitė </t>
  </si>
  <si>
    <t>1999-09-06</t>
  </si>
  <si>
    <t>Utena</t>
  </si>
  <si>
    <t>4,73</t>
  </si>
  <si>
    <t>27,12</t>
  </si>
  <si>
    <t>J. Kirilovienė</t>
  </si>
  <si>
    <t>Asta</t>
  </si>
  <si>
    <t>Strumbylaitė</t>
  </si>
  <si>
    <t>1999-09-14</t>
  </si>
  <si>
    <t xml:space="preserve">Panevėžys </t>
  </si>
  <si>
    <t>4,76</t>
  </si>
  <si>
    <t>26,90</t>
  </si>
  <si>
    <t>Z.Gleveckienė, K.Šaulys</t>
  </si>
  <si>
    <t>Greta</t>
  </si>
  <si>
    <t>Liubkevičiūtė</t>
  </si>
  <si>
    <t>1999-07-13</t>
  </si>
  <si>
    <t>Vilnius</t>
  </si>
  <si>
    <t>4,80</t>
  </si>
  <si>
    <t>27,83</t>
  </si>
  <si>
    <t>P.Žukienė,Z.Tindžiulienė</t>
  </si>
  <si>
    <t>Bubulytė</t>
  </si>
  <si>
    <t>1999-08-07</t>
  </si>
  <si>
    <t>4,83</t>
  </si>
  <si>
    <t>27,88</t>
  </si>
  <si>
    <t>M.Saliamonas</t>
  </si>
  <si>
    <t>Monika</t>
  </si>
  <si>
    <t>Ubeikaitė</t>
  </si>
  <si>
    <t>2000-05-21</t>
  </si>
  <si>
    <t>4,77</t>
  </si>
  <si>
    <t>28,30</t>
  </si>
  <si>
    <t>Julija</t>
  </si>
  <si>
    <t>Smirnovaitė</t>
  </si>
  <si>
    <t>4,84</t>
  </si>
  <si>
    <t>28,19</t>
  </si>
  <si>
    <t>E. Grigošaitis</t>
  </si>
  <si>
    <t>Donata</t>
  </si>
  <si>
    <t>Poleiko</t>
  </si>
  <si>
    <t>1999-11-11</t>
  </si>
  <si>
    <t>28,55</t>
  </si>
  <si>
    <t>A.Lisovskaja, T.Krasauskienė</t>
  </si>
  <si>
    <t>Justina</t>
  </si>
  <si>
    <t>Vasiliauskaitė</t>
  </si>
  <si>
    <t>4,90</t>
  </si>
  <si>
    <t>28,33</t>
  </si>
  <si>
    <t>I.Juodeškienė,R.Norkus</t>
  </si>
  <si>
    <t>Milena</t>
  </si>
  <si>
    <t>Kamskaitė</t>
  </si>
  <si>
    <t>1999-06-22</t>
  </si>
  <si>
    <t>28,64</t>
  </si>
  <si>
    <t>A.Mikelytė</t>
  </si>
  <si>
    <t>Agnė</t>
  </si>
  <si>
    <t>Rimkūnaitė</t>
  </si>
  <si>
    <t>4,96</t>
  </si>
  <si>
    <t>28,28</t>
  </si>
  <si>
    <t>I.Jakubaitytė</t>
  </si>
  <si>
    <t>Vaiva Ona</t>
  </si>
  <si>
    <t>Mikulskytė</t>
  </si>
  <si>
    <t>1999-07-26</t>
  </si>
  <si>
    <t>29,31</t>
  </si>
  <si>
    <t>J.Strumskytė-Razgūnė</t>
  </si>
  <si>
    <t>Vanesa</t>
  </si>
  <si>
    <t>Juzėnaitė</t>
  </si>
  <si>
    <t>1999-04-02</t>
  </si>
  <si>
    <t>Marijampolė</t>
  </si>
  <si>
    <t>4,88</t>
  </si>
  <si>
    <t>28,73</t>
  </si>
  <si>
    <t>R.Bindokienė,D.Urbonienė</t>
  </si>
  <si>
    <t>Eva</t>
  </si>
  <si>
    <t>Zaveckaitė</t>
  </si>
  <si>
    <t>1999-11-08</t>
  </si>
  <si>
    <t>28,56</t>
  </si>
  <si>
    <t>Domantė</t>
  </si>
  <si>
    <t>Didvalytė</t>
  </si>
  <si>
    <t>4,85</t>
  </si>
  <si>
    <t>29,09</t>
  </si>
  <si>
    <t>A.Šimkus</t>
  </si>
  <si>
    <t>Dominyka</t>
  </si>
  <si>
    <t>Leskauskaitė</t>
  </si>
  <si>
    <t>1999-12-24</t>
  </si>
  <si>
    <t>Alytus</t>
  </si>
  <si>
    <t>29,35</t>
  </si>
  <si>
    <t>V.Šmidtas, Ž.Leskauskas</t>
  </si>
  <si>
    <t>Gabrielė</t>
  </si>
  <si>
    <t>Šyvokaitė</t>
  </si>
  <si>
    <t>2001-04-12</t>
  </si>
  <si>
    <t>Alytus ind.</t>
  </si>
  <si>
    <t>4,98</t>
  </si>
  <si>
    <t>28,63</t>
  </si>
  <si>
    <t>V. Rasiukevičienė</t>
  </si>
  <si>
    <t xml:space="preserve">Ana </t>
  </si>
  <si>
    <t>Anisimovaitė</t>
  </si>
  <si>
    <t>1999-02-21</t>
  </si>
  <si>
    <t>Joniškis</t>
  </si>
  <si>
    <t>4,93</t>
  </si>
  <si>
    <t>29,58</t>
  </si>
  <si>
    <t>V. Butautienė</t>
  </si>
  <si>
    <t>Urtė</t>
  </si>
  <si>
    <t>Bajarūnaitė</t>
  </si>
  <si>
    <t>1999-02-12</t>
  </si>
  <si>
    <t>5,04</t>
  </si>
  <si>
    <t>29,26</t>
  </si>
  <si>
    <t>E.Abušovas</t>
  </si>
  <si>
    <t>Lucyna</t>
  </si>
  <si>
    <t>Urbanovič</t>
  </si>
  <si>
    <t>2000-04-17</t>
  </si>
  <si>
    <t xml:space="preserve">Vilnius </t>
  </si>
  <si>
    <t>4,92</t>
  </si>
  <si>
    <t>29,56</t>
  </si>
  <si>
    <t>Žukauskaitė</t>
  </si>
  <si>
    <t>1999-06-09</t>
  </si>
  <si>
    <t>5,03</t>
  </si>
  <si>
    <t>29,25</t>
  </si>
  <si>
    <t>Z.Gleveckienė</t>
  </si>
  <si>
    <t>Evelina</t>
  </si>
  <si>
    <t>Pukytė</t>
  </si>
  <si>
    <t>2000-08-30</t>
  </si>
  <si>
    <t>29,65</t>
  </si>
  <si>
    <t>Vosyliūtė</t>
  </si>
  <si>
    <t>2000-09-24</t>
  </si>
  <si>
    <t>Marijampolė,</t>
  </si>
  <si>
    <t>5,05</t>
  </si>
  <si>
    <t>V.Komisaraitis,J.Kasputienė</t>
  </si>
  <si>
    <t>Kalvarija</t>
  </si>
  <si>
    <t xml:space="preserve">Arneta </t>
  </si>
  <si>
    <t>Liberytė</t>
  </si>
  <si>
    <t>2000-08-05</t>
  </si>
  <si>
    <t>Panevėžys ind.</t>
  </si>
  <si>
    <t>30,36</t>
  </si>
  <si>
    <t>P.Fedorenka, Z.Gleveckienė</t>
  </si>
  <si>
    <t>Kotryna</t>
  </si>
  <si>
    <t>Kondrotaitė</t>
  </si>
  <si>
    <t>4,99</t>
  </si>
  <si>
    <t>30,09</t>
  </si>
  <si>
    <t>R.Vasiliauskas</t>
  </si>
  <si>
    <t>Šacikauskaitė</t>
  </si>
  <si>
    <t>1999-06-15</t>
  </si>
  <si>
    <t>5,21</t>
  </si>
  <si>
    <t>30,11</t>
  </si>
  <si>
    <t>Meda</t>
  </si>
  <si>
    <t>Žigelytė</t>
  </si>
  <si>
    <t>2001-01-15</t>
  </si>
  <si>
    <t>Utena ind.</t>
  </si>
  <si>
    <t>5,17</t>
  </si>
  <si>
    <t>30,16</t>
  </si>
  <si>
    <t>Iveta</t>
  </si>
  <si>
    <t>Varnelytė</t>
  </si>
  <si>
    <t>2000-01-25</t>
  </si>
  <si>
    <t>5,09</t>
  </si>
  <si>
    <t>30,07</t>
  </si>
  <si>
    <t>R.Bindokienė</t>
  </si>
  <si>
    <t>Inga</t>
  </si>
  <si>
    <t>Martinkevičiūtė</t>
  </si>
  <si>
    <t>30,52</t>
  </si>
  <si>
    <t>Gabija</t>
  </si>
  <si>
    <t>Kondratavičiūtė</t>
  </si>
  <si>
    <t>2000-12-23</t>
  </si>
  <si>
    <t>5,26</t>
  </si>
  <si>
    <t>30,95</t>
  </si>
  <si>
    <t>Ramašauskaitė</t>
  </si>
  <si>
    <t>5,20</t>
  </si>
  <si>
    <t>32,66</t>
  </si>
  <si>
    <t>L. Maceika</t>
  </si>
  <si>
    <t>Gailutė</t>
  </si>
  <si>
    <t>Martinionytė</t>
  </si>
  <si>
    <t>Jonava</t>
  </si>
  <si>
    <t>32,99</t>
  </si>
  <si>
    <t>V.Lebeckiene</t>
  </si>
  <si>
    <t>Žeglytė</t>
  </si>
  <si>
    <t>2000-04-18</t>
  </si>
  <si>
    <t>5,41</t>
  </si>
  <si>
    <t>32,41</t>
  </si>
  <si>
    <t>R. Razmaitė</t>
  </si>
  <si>
    <t>Jazdauskaitė</t>
  </si>
  <si>
    <t>2000-04-06</t>
  </si>
  <si>
    <t xml:space="preserve">Šiauliai </t>
  </si>
  <si>
    <t>32,30</t>
  </si>
  <si>
    <t>I. Michejeva</t>
  </si>
  <si>
    <t xml:space="preserve">Danielė </t>
  </si>
  <si>
    <t>Butnoriūtė</t>
  </si>
  <si>
    <t>Akmenė</t>
  </si>
  <si>
    <t>5,14</t>
  </si>
  <si>
    <t>33,25</t>
  </si>
  <si>
    <t>S. Rinkūnas</t>
  </si>
  <si>
    <t>Rugilė</t>
  </si>
  <si>
    <t>Ilgaryžytė</t>
  </si>
  <si>
    <t>1999-09-22</t>
  </si>
  <si>
    <t>5,33</t>
  </si>
  <si>
    <t>32,55</t>
  </si>
  <si>
    <t>K.Giedraitis, R.Salickas</t>
  </si>
  <si>
    <t>Miglė</t>
  </si>
  <si>
    <t>Kanapeckaitė</t>
  </si>
  <si>
    <t>2000-05-09</t>
  </si>
  <si>
    <t>5,27</t>
  </si>
  <si>
    <t>33,09</t>
  </si>
  <si>
    <t>D. Maceikienė</t>
  </si>
  <si>
    <t>Indrė</t>
  </si>
  <si>
    <t>Zeleniūtė</t>
  </si>
  <si>
    <t>2000-00-00</t>
  </si>
  <si>
    <t>5,34</t>
  </si>
  <si>
    <t>32,87</t>
  </si>
  <si>
    <t>V. Gumauskas</t>
  </si>
  <si>
    <t>Mažeikaitė</t>
  </si>
  <si>
    <t>2000-08-08</t>
  </si>
  <si>
    <t>Jurbarkas</t>
  </si>
  <si>
    <t>5,42</t>
  </si>
  <si>
    <t>33,22</t>
  </si>
  <si>
    <t>L. Stanienė</t>
  </si>
  <si>
    <t xml:space="preserve">Justė </t>
  </si>
  <si>
    <t>Barkutė</t>
  </si>
  <si>
    <t>5,44</t>
  </si>
  <si>
    <t>32,05</t>
  </si>
  <si>
    <t>Laurutavičiūtė</t>
  </si>
  <si>
    <t>2000-04-21</t>
  </si>
  <si>
    <t>5,45</t>
  </si>
  <si>
    <t>33,32</t>
  </si>
  <si>
    <t xml:space="preserve">Gabrielė </t>
  </si>
  <si>
    <t>Venckutė</t>
  </si>
  <si>
    <t>5,71</t>
  </si>
  <si>
    <t>35,01</t>
  </si>
  <si>
    <t>Vaida</t>
  </si>
  <si>
    <t>Andrijauskaitė</t>
  </si>
  <si>
    <t>2000-02-18</t>
  </si>
  <si>
    <t>DNS</t>
  </si>
  <si>
    <t>Laura</t>
  </si>
  <si>
    <t>Juknevičiūtė</t>
  </si>
  <si>
    <t>1999-10-11</t>
  </si>
  <si>
    <t>Spulginaitė</t>
  </si>
  <si>
    <t>1999-09-05</t>
  </si>
  <si>
    <t>5,43</t>
  </si>
  <si>
    <t>R. Prokopenko</t>
  </si>
  <si>
    <t>2000-03-09</t>
  </si>
  <si>
    <t>J. Spudis</t>
  </si>
  <si>
    <t>Berniukai</t>
  </si>
  <si>
    <t>Faustas</t>
  </si>
  <si>
    <t>Kopūstas</t>
  </si>
  <si>
    <t>1999-01-04</t>
  </si>
  <si>
    <t>4,32</t>
  </si>
  <si>
    <t>24,30</t>
  </si>
  <si>
    <t>Nikas</t>
  </si>
  <si>
    <t>Katkevičius</t>
  </si>
  <si>
    <t>1999-11-12</t>
  </si>
  <si>
    <t>4,37</t>
  </si>
  <si>
    <t>25,20</t>
  </si>
  <si>
    <t>Kavaliauskas</t>
  </si>
  <si>
    <t>2000-01-02</t>
  </si>
  <si>
    <t>4,52</t>
  </si>
  <si>
    <t>25,03</t>
  </si>
  <si>
    <t>R. Kondratienė</t>
  </si>
  <si>
    <t>Deividas</t>
  </si>
  <si>
    <t>Jatužis</t>
  </si>
  <si>
    <t>1999-01-19</t>
  </si>
  <si>
    <t>4,43</t>
  </si>
  <si>
    <t>25,73</t>
  </si>
  <si>
    <t>R. Jakubauskas, A.Sniečkus</t>
  </si>
  <si>
    <t>Mantas</t>
  </si>
  <si>
    <t>Mačionis</t>
  </si>
  <si>
    <t>1999-09-17</t>
  </si>
  <si>
    <t>4,41</t>
  </si>
  <si>
    <t>25,66</t>
  </si>
  <si>
    <t>Arnas</t>
  </si>
  <si>
    <t>Lasevičius</t>
  </si>
  <si>
    <t>2000 06 23</t>
  </si>
  <si>
    <t>Elektrėnai</t>
  </si>
  <si>
    <t>25,72</t>
  </si>
  <si>
    <t>Roma Voronkova</t>
  </si>
  <si>
    <t>Veršulis</t>
  </si>
  <si>
    <t>1999-08-09</t>
  </si>
  <si>
    <t>4,53</t>
  </si>
  <si>
    <t>25,68</t>
  </si>
  <si>
    <t>A.Dobregienė</t>
  </si>
  <si>
    <t>Edvinas</t>
  </si>
  <si>
    <t>Lažaunykas</t>
  </si>
  <si>
    <t>1999-02-03</t>
  </si>
  <si>
    <t>26,11</t>
  </si>
  <si>
    <t>V. Šmidtas</t>
  </si>
  <si>
    <t>Lukas</t>
  </si>
  <si>
    <t>Šlečkus</t>
  </si>
  <si>
    <t>4,67</t>
  </si>
  <si>
    <t>25,65</t>
  </si>
  <si>
    <t xml:space="preserve">Edvinas </t>
  </si>
  <si>
    <t>Tumalavičius</t>
  </si>
  <si>
    <t>1999-09-08</t>
  </si>
  <si>
    <t>4,61</t>
  </si>
  <si>
    <t>26,02</t>
  </si>
  <si>
    <t>Nojus</t>
  </si>
  <si>
    <t>Budavičius</t>
  </si>
  <si>
    <t>1999-05-14</t>
  </si>
  <si>
    <t>4,54</t>
  </si>
  <si>
    <t>26,04</t>
  </si>
  <si>
    <t>Ąžuolas</t>
  </si>
  <si>
    <t>Truncė</t>
  </si>
  <si>
    <t>1999-07-23</t>
  </si>
  <si>
    <t>4,59</t>
  </si>
  <si>
    <t>26,61</t>
  </si>
  <si>
    <t>Domas</t>
  </si>
  <si>
    <t>Puidokas</t>
  </si>
  <si>
    <t>1999-01-15</t>
  </si>
  <si>
    <t>26,84</t>
  </si>
  <si>
    <t>Kajus</t>
  </si>
  <si>
    <t>Andriuškevičius</t>
  </si>
  <si>
    <t>1999-07-16</t>
  </si>
  <si>
    <t>26,24</t>
  </si>
  <si>
    <t>Mindaugas</t>
  </si>
  <si>
    <t>Vijeikis</t>
  </si>
  <si>
    <t>2000-04-12</t>
  </si>
  <si>
    <t>4,51</t>
  </si>
  <si>
    <t>26,99</t>
  </si>
  <si>
    <t>Edgaras</t>
  </si>
  <si>
    <t>Stripeikis</t>
  </si>
  <si>
    <t>26,49</t>
  </si>
  <si>
    <t>R.Kančys,I.Juodeškienė</t>
  </si>
  <si>
    <t>Armandas</t>
  </si>
  <si>
    <t>Gricius</t>
  </si>
  <si>
    <t>26,54</t>
  </si>
  <si>
    <t>Domantas</t>
  </si>
  <si>
    <t>Garmus</t>
  </si>
  <si>
    <t>Kaunas ind.</t>
  </si>
  <si>
    <t>4,66</t>
  </si>
  <si>
    <t>G.Šerėnienė</t>
  </si>
  <si>
    <t>Ričardas</t>
  </si>
  <si>
    <t>Gedminas</t>
  </si>
  <si>
    <t>26,75</t>
  </si>
  <si>
    <t>Ramūnas</t>
  </si>
  <si>
    <t>Pilipūnas</t>
  </si>
  <si>
    <t>1999-07-10</t>
  </si>
  <si>
    <t>4,56</t>
  </si>
  <si>
    <t>26,80</t>
  </si>
  <si>
    <t>P. Veikalas</t>
  </si>
  <si>
    <t>Jakimavičius</t>
  </si>
  <si>
    <t>1999-02-18</t>
  </si>
  <si>
    <t>26,57</t>
  </si>
  <si>
    <t>A.Sniečkus</t>
  </si>
  <si>
    <t>Valentinas</t>
  </si>
  <si>
    <t>Starkovas</t>
  </si>
  <si>
    <t>1999-02-15</t>
  </si>
  <si>
    <t>4,62</t>
  </si>
  <si>
    <t>K.Sabalytė, R.Smilgys</t>
  </si>
  <si>
    <t>Erlandas</t>
  </si>
  <si>
    <t>Šliupas</t>
  </si>
  <si>
    <t>Šiaulių r.</t>
  </si>
  <si>
    <t>27,33</t>
  </si>
  <si>
    <t>J.Savickas</t>
  </si>
  <si>
    <t>Ernestas</t>
  </si>
  <si>
    <t>Svetlikovski</t>
  </si>
  <si>
    <t>1999-05-06</t>
  </si>
  <si>
    <t>26,42</t>
  </si>
  <si>
    <t>R.Snarskienė</t>
  </si>
  <si>
    <t>Osvaldas</t>
  </si>
  <si>
    <t>Kuokštis</t>
  </si>
  <si>
    <t>1999-04-13</t>
  </si>
  <si>
    <t>27,19</t>
  </si>
  <si>
    <t>Simokaitis</t>
  </si>
  <si>
    <t>27,09</t>
  </si>
  <si>
    <t xml:space="preserve">Modestas </t>
  </si>
  <si>
    <t>Žakys</t>
  </si>
  <si>
    <t>4,65</t>
  </si>
  <si>
    <t>27,66</t>
  </si>
  <si>
    <t>R. Mačiuvienė</t>
  </si>
  <si>
    <t>Vaidotas</t>
  </si>
  <si>
    <t>Žižys</t>
  </si>
  <si>
    <t>1999-01-08</t>
  </si>
  <si>
    <t>27,81</t>
  </si>
  <si>
    <t>Banevičius</t>
  </si>
  <si>
    <t>1999-09-01</t>
  </si>
  <si>
    <t>4,70</t>
  </si>
  <si>
    <t>28,35</t>
  </si>
  <si>
    <t>Bernardas</t>
  </si>
  <si>
    <t>Raginis</t>
  </si>
  <si>
    <t>1999-08-02</t>
  </si>
  <si>
    <t>27,31</t>
  </si>
  <si>
    <t xml:space="preserve">Karolis </t>
  </si>
  <si>
    <t>Grebliauskas</t>
  </si>
  <si>
    <t>4,74</t>
  </si>
  <si>
    <t>27,48</t>
  </si>
  <si>
    <t>A.Lukošaitis</t>
  </si>
  <si>
    <t>Renaldas</t>
  </si>
  <si>
    <t>Balčiūnas</t>
  </si>
  <si>
    <t>2000-01-21</t>
  </si>
  <si>
    <t>28,97</t>
  </si>
  <si>
    <t>Ignas</t>
  </si>
  <si>
    <t>Kaveckas</t>
  </si>
  <si>
    <t>4,82</t>
  </si>
  <si>
    <t>29,34</t>
  </si>
  <si>
    <t xml:space="preserve">Ovidijus </t>
  </si>
  <si>
    <t>Gartvikas</t>
  </si>
  <si>
    <t>4,71</t>
  </si>
  <si>
    <t>DQ</t>
  </si>
  <si>
    <t xml:space="preserve">Ignas </t>
  </si>
  <si>
    <t>Laimikis</t>
  </si>
  <si>
    <t>1999-05-04</t>
  </si>
  <si>
    <t>4,86</t>
  </si>
  <si>
    <t>Žeglys</t>
  </si>
  <si>
    <t>1999-05-15</t>
  </si>
  <si>
    <t>30,41</t>
  </si>
  <si>
    <t>Aurimas</t>
  </si>
  <si>
    <t>Sutkus</t>
  </si>
  <si>
    <t>2000-11-21</t>
  </si>
  <si>
    <t>5,07</t>
  </si>
  <si>
    <t>31,64</t>
  </si>
  <si>
    <t>O.Živilaitė</t>
  </si>
  <si>
    <t>Staniulis</t>
  </si>
  <si>
    <t>32,45</t>
  </si>
  <si>
    <t>Kasparas</t>
  </si>
  <si>
    <t xml:space="preserve"> Kazlauskas</t>
  </si>
  <si>
    <t>Akmenė ind.</t>
  </si>
  <si>
    <t>6,33</t>
  </si>
  <si>
    <t>40,74</t>
  </si>
  <si>
    <t>Radzevičius</t>
  </si>
  <si>
    <t>2001-08-09</t>
  </si>
  <si>
    <t>Marijampolė ind,</t>
  </si>
  <si>
    <t>4,87</t>
  </si>
  <si>
    <t>V.Komisaraitis,O.Živilaitė,N.Kacevičienė</t>
  </si>
  <si>
    <t>Kalvarija ind.</t>
  </si>
  <si>
    <t>Bėgimai</t>
  </si>
  <si>
    <t>Nr.</t>
  </si>
  <si>
    <t>1000 m</t>
  </si>
  <si>
    <t xml:space="preserve">Kristina </t>
  </si>
  <si>
    <t>Jašauskaitė</t>
  </si>
  <si>
    <t>2000-03-28</t>
  </si>
  <si>
    <t>Šilutė</t>
  </si>
  <si>
    <t>8,71</t>
  </si>
  <si>
    <t>L. Leikuvienė</t>
  </si>
  <si>
    <t>Leskaukaitė</t>
  </si>
  <si>
    <t>2000-03-05</t>
  </si>
  <si>
    <t>9,14</t>
  </si>
  <si>
    <t>Galvydytė</t>
  </si>
  <si>
    <t>2000-01-17</t>
  </si>
  <si>
    <t>9,05</t>
  </si>
  <si>
    <t xml:space="preserve">Agnė </t>
  </si>
  <si>
    <t>Geležiūtė</t>
  </si>
  <si>
    <t>2000-11-14</t>
  </si>
  <si>
    <t>8,77</t>
  </si>
  <si>
    <t>Milita</t>
  </si>
  <si>
    <t>Vaitkutė</t>
  </si>
  <si>
    <t>8,84</t>
  </si>
  <si>
    <t>R.Norkus</t>
  </si>
  <si>
    <t>41</t>
  </si>
  <si>
    <t>Ugnė</t>
  </si>
  <si>
    <t>Radlinskaitė</t>
  </si>
  <si>
    <t>9,01</t>
  </si>
  <si>
    <t>Diana</t>
  </si>
  <si>
    <t>Dabrišiūtė</t>
  </si>
  <si>
    <t>9,22</t>
  </si>
  <si>
    <t xml:space="preserve">Roberta </t>
  </si>
  <si>
    <t>Kriūnaitė</t>
  </si>
  <si>
    <t>9,38</t>
  </si>
  <si>
    <t>Kęsmina</t>
  </si>
  <si>
    <t>Pečiulytė</t>
  </si>
  <si>
    <t>8,88</t>
  </si>
  <si>
    <t>Morkūnaitė</t>
  </si>
  <si>
    <t>2000-12-27</t>
  </si>
  <si>
    <t>9,17</t>
  </si>
  <si>
    <t>Roberta</t>
  </si>
  <si>
    <t>Veršinskaitė</t>
  </si>
  <si>
    <t>9,90</t>
  </si>
  <si>
    <t>I.Spudienė</t>
  </si>
  <si>
    <t>Kunšteinaitė</t>
  </si>
  <si>
    <t>1999-02-26</t>
  </si>
  <si>
    <t>9,24</t>
  </si>
  <si>
    <t>V.Komisaraitis</t>
  </si>
  <si>
    <t>Samanta</t>
  </si>
  <si>
    <t>Možajevaitė</t>
  </si>
  <si>
    <t>2001-01-04</t>
  </si>
  <si>
    <t>Jonava ind.</t>
  </si>
  <si>
    <t>9,71</t>
  </si>
  <si>
    <t>Jogailė</t>
  </si>
  <si>
    <t>Ručinskaitė</t>
  </si>
  <si>
    <t>9,84</t>
  </si>
  <si>
    <t>R. Kergytė</t>
  </si>
  <si>
    <t>49</t>
  </si>
  <si>
    <t>Kiškiūnaitė</t>
  </si>
  <si>
    <t>9,62</t>
  </si>
  <si>
    <t>A.Klebauskas</t>
  </si>
  <si>
    <t>Jurgita</t>
  </si>
  <si>
    <t>Balsiūnaitė</t>
  </si>
  <si>
    <t>10,23</t>
  </si>
  <si>
    <t xml:space="preserve">Karina </t>
  </si>
  <si>
    <t>Vlasovaitė</t>
  </si>
  <si>
    <t>9,46</t>
  </si>
  <si>
    <t>R.Juodis</t>
  </si>
  <si>
    <t>Emilija</t>
  </si>
  <si>
    <t>Balsytė</t>
  </si>
  <si>
    <t>1999-06-30</t>
  </si>
  <si>
    <t>9,78</t>
  </si>
  <si>
    <t>Kazanavičiūtė</t>
  </si>
  <si>
    <t>1999-04-10</t>
  </si>
  <si>
    <t>9,76</t>
  </si>
  <si>
    <t>Milda</t>
  </si>
  <si>
    <t>2000 07 25</t>
  </si>
  <si>
    <t>9,69</t>
  </si>
  <si>
    <t>Irma Ivoškienė</t>
  </si>
  <si>
    <t>Viktorija</t>
  </si>
  <si>
    <t>Laksaitė</t>
  </si>
  <si>
    <t>2001-02-08</t>
  </si>
  <si>
    <t>Joniškis ind.</t>
  </si>
  <si>
    <t>Jokūbas</t>
  </si>
  <si>
    <t>Tubutis</t>
  </si>
  <si>
    <t>1999-02-16</t>
  </si>
  <si>
    <t>7,74</t>
  </si>
  <si>
    <t>Rimvydas</t>
  </si>
  <si>
    <t>Anukas</t>
  </si>
  <si>
    <t>1999-05-05</t>
  </si>
  <si>
    <t>8,02</t>
  </si>
  <si>
    <t>S. Oželis</t>
  </si>
  <si>
    <t>Palionis</t>
  </si>
  <si>
    <t>1999-08-12</t>
  </si>
  <si>
    <t>8,04</t>
  </si>
  <si>
    <t>Tadas</t>
  </si>
  <si>
    <t>Babrauskas</t>
  </si>
  <si>
    <t>1999-04-20</t>
  </si>
  <si>
    <t>8,24</t>
  </si>
  <si>
    <t>Daknys</t>
  </si>
  <si>
    <t>Modestas</t>
  </si>
  <si>
    <t>Katinas</t>
  </si>
  <si>
    <t>2000-08-21</t>
  </si>
  <si>
    <t>8,03</t>
  </si>
  <si>
    <t>Venckūnas</t>
  </si>
  <si>
    <t>1999-07-05</t>
  </si>
  <si>
    <t>8,13</t>
  </si>
  <si>
    <t>45</t>
  </si>
  <si>
    <t>Rolandas</t>
  </si>
  <si>
    <t>Riškus</t>
  </si>
  <si>
    <t>1999-10-06</t>
  </si>
  <si>
    <t>8,55</t>
  </si>
  <si>
    <t>L.Juchnevičienė</t>
  </si>
  <si>
    <t>Renatas</t>
  </si>
  <si>
    <t>Pilipčikas</t>
  </si>
  <si>
    <t>1999-01-11</t>
  </si>
  <si>
    <t>8,56</t>
  </si>
  <si>
    <t>Dovydas</t>
  </si>
  <si>
    <t>Jokubaitis</t>
  </si>
  <si>
    <t>2000-09-10</t>
  </si>
  <si>
    <t>8,06</t>
  </si>
  <si>
    <t>D. Šaučikovas</t>
  </si>
  <si>
    <t>43</t>
  </si>
  <si>
    <t>Aleksas</t>
  </si>
  <si>
    <t>Buldygerovas</t>
  </si>
  <si>
    <t>2000-06-03</t>
  </si>
  <si>
    <t>8,61</t>
  </si>
  <si>
    <t>H.Statkus</t>
  </si>
  <si>
    <t>Bendžius</t>
  </si>
  <si>
    <t>2000-06-16</t>
  </si>
  <si>
    <t>8,52</t>
  </si>
  <si>
    <t>Kaulavičius</t>
  </si>
  <si>
    <t>2000 05 06</t>
  </si>
  <si>
    <t>8,75</t>
  </si>
  <si>
    <t>42</t>
  </si>
  <si>
    <t>Giedrius</t>
  </si>
  <si>
    <t>Karanda</t>
  </si>
  <si>
    <t>1999-11-15</t>
  </si>
  <si>
    <t>8,41</t>
  </si>
  <si>
    <t>Tomas</t>
  </si>
  <si>
    <t>Jasiūnas</t>
  </si>
  <si>
    <t>1999-05-09</t>
  </si>
  <si>
    <t>8,48</t>
  </si>
  <si>
    <t>Užkuras</t>
  </si>
  <si>
    <t>1999-11-23</t>
  </si>
  <si>
    <t>8,51</t>
  </si>
  <si>
    <t>46</t>
  </si>
  <si>
    <t>Paulius</t>
  </si>
  <si>
    <t>Gumauskas</t>
  </si>
  <si>
    <t>1999-09-20</t>
  </si>
  <si>
    <t>8,68</t>
  </si>
  <si>
    <t>Zdancevičius</t>
  </si>
  <si>
    <t>2000-01-06</t>
  </si>
  <si>
    <t>8,60</t>
  </si>
  <si>
    <t>T. Vencius</t>
  </si>
  <si>
    <t>44</t>
  </si>
  <si>
    <t>Eduardas Rimas</t>
  </si>
  <si>
    <t>Survilas</t>
  </si>
  <si>
    <t>2000-07-28</t>
  </si>
  <si>
    <t>48</t>
  </si>
  <si>
    <t>Evaldas</t>
  </si>
  <si>
    <t>Daunoravičius</t>
  </si>
  <si>
    <t>1999-11-05</t>
  </si>
  <si>
    <t>8,95</t>
  </si>
  <si>
    <t>V. Kučinskas</t>
  </si>
  <si>
    <t>47</t>
  </si>
  <si>
    <t>Klevinskas</t>
  </si>
  <si>
    <t>2000-11-04</t>
  </si>
  <si>
    <t>9,25</t>
  </si>
  <si>
    <t xml:space="preserve">Egidijus </t>
  </si>
  <si>
    <t>Balsys</t>
  </si>
  <si>
    <t>2001-09-01</t>
  </si>
  <si>
    <t>9,47</t>
  </si>
  <si>
    <t>Vincas</t>
  </si>
  <si>
    <t>Jatulis</t>
  </si>
  <si>
    <t>1999-04-04</t>
  </si>
  <si>
    <t>10,36</t>
  </si>
  <si>
    <t xml:space="preserve">Justas </t>
  </si>
  <si>
    <t>Mockus</t>
  </si>
  <si>
    <t>Šuoliai</t>
  </si>
  <si>
    <t>Aukštis</t>
  </si>
  <si>
    <t>Tolis</t>
  </si>
  <si>
    <t>Baikštytė</t>
  </si>
  <si>
    <t>1999-05-08</t>
  </si>
  <si>
    <t>8,72</t>
  </si>
  <si>
    <t>J. Baikštienė</t>
  </si>
  <si>
    <t>Saulė</t>
  </si>
  <si>
    <t>Štombergaitė</t>
  </si>
  <si>
    <t>A.Gavelytė</t>
  </si>
  <si>
    <t>Vėjūnė</t>
  </si>
  <si>
    <t>Maceikaitė</t>
  </si>
  <si>
    <t>8,83</t>
  </si>
  <si>
    <t>Černiūtė</t>
  </si>
  <si>
    <t>Renata</t>
  </si>
  <si>
    <t>Jasevičiūtė</t>
  </si>
  <si>
    <t>1999-04-11</t>
  </si>
  <si>
    <t>8,76</t>
  </si>
  <si>
    <t>Kamilė</t>
  </si>
  <si>
    <t>Sanajevaitė</t>
  </si>
  <si>
    <t>9,13</t>
  </si>
  <si>
    <t>Padimanskaitė</t>
  </si>
  <si>
    <t>2000-08-07</t>
  </si>
  <si>
    <t>8,99</t>
  </si>
  <si>
    <t>Sandra</t>
  </si>
  <si>
    <t>Stepuro</t>
  </si>
  <si>
    <t>1999-10-21</t>
  </si>
  <si>
    <t>Česnauskytė</t>
  </si>
  <si>
    <t>9,07</t>
  </si>
  <si>
    <t xml:space="preserve">Ugnė </t>
  </si>
  <si>
    <t>Balčiūnaitė</t>
  </si>
  <si>
    <t>9,23</t>
  </si>
  <si>
    <t>Strupaitė</t>
  </si>
  <si>
    <t>2002-10-10</t>
  </si>
  <si>
    <t>Šiauliai ind.</t>
  </si>
  <si>
    <t>9,41</t>
  </si>
  <si>
    <t>Pigulevičiūtė</t>
  </si>
  <si>
    <t>2001-09-06</t>
  </si>
  <si>
    <t>Stupuraitė</t>
  </si>
  <si>
    <t>2001-02-21</t>
  </si>
  <si>
    <t>NM</t>
  </si>
  <si>
    <t>L. Ušanovaitė</t>
  </si>
  <si>
    <t>Edita</t>
  </si>
  <si>
    <t>1999-08-05</t>
  </si>
  <si>
    <t>Vilkas</t>
  </si>
  <si>
    <t>8,21</t>
  </si>
  <si>
    <t>A.Gavėnas</t>
  </si>
  <si>
    <t>Deimantas</t>
  </si>
  <si>
    <t>Damkus</t>
  </si>
  <si>
    <t>8,00</t>
  </si>
  <si>
    <t>Benkunskas</t>
  </si>
  <si>
    <t>7,75</t>
  </si>
  <si>
    <t>Žukauskas</t>
  </si>
  <si>
    <t>1999-03-12</t>
  </si>
  <si>
    <t>7,62</t>
  </si>
  <si>
    <t>Nauris</t>
  </si>
  <si>
    <t>Antanavičius</t>
  </si>
  <si>
    <t xml:space="preserve">Kaunas </t>
  </si>
  <si>
    <t>Džordanas</t>
  </si>
  <si>
    <t>Kinčius</t>
  </si>
  <si>
    <t>1999-03-17</t>
  </si>
  <si>
    <t>7,84</t>
  </si>
  <si>
    <t>M. Urmulevičius</t>
  </si>
  <si>
    <t>Martynas</t>
  </si>
  <si>
    <t>Berulis</t>
  </si>
  <si>
    <t>8,08</t>
  </si>
  <si>
    <t>Žygimantas</t>
  </si>
  <si>
    <t>Urbietis</t>
  </si>
  <si>
    <t>2000-01-12</t>
  </si>
  <si>
    <t>Airidas</t>
  </si>
  <si>
    <t>Klimas</t>
  </si>
  <si>
    <t>7,90</t>
  </si>
  <si>
    <t>Budrius</t>
  </si>
  <si>
    <t>1999-02-06</t>
  </si>
  <si>
    <t>8,14</t>
  </si>
  <si>
    <t>Vaitiekus</t>
  </si>
  <si>
    <t>2000-04-08</t>
  </si>
  <si>
    <t>8,30</t>
  </si>
  <si>
    <t>Liudas</t>
  </si>
  <si>
    <t xml:space="preserve"> Osinas</t>
  </si>
  <si>
    <t>8,22</t>
  </si>
  <si>
    <t>Aivaras</t>
  </si>
  <si>
    <t>Aštrauskas</t>
  </si>
  <si>
    <t>1999-01-18</t>
  </si>
  <si>
    <t>8,36</t>
  </si>
  <si>
    <t>Mickevičius</t>
  </si>
  <si>
    <t>1999-07-07</t>
  </si>
  <si>
    <t>8,16</t>
  </si>
  <si>
    <t>R. Salickas</t>
  </si>
  <si>
    <t>Matas</t>
  </si>
  <si>
    <t>Rudys</t>
  </si>
  <si>
    <t>2000-05-26</t>
  </si>
  <si>
    <t>8,34</t>
  </si>
  <si>
    <t>Denas</t>
  </si>
  <si>
    <t>Juozaitis</t>
  </si>
  <si>
    <t>2000-09-29</t>
  </si>
  <si>
    <t>Povilas</t>
  </si>
  <si>
    <t>Soroka</t>
  </si>
  <si>
    <t>1999-07-03</t>
  </si>
  <si>
    <t>Saulius</t>
  </si>
  <si>
    <t>Miniotas</t>
  </si>
  <si>
    <t>2000-04-29</t>
  </si>
  <si>
    <t>Joniškis ind</t>
  </si>
  <si>
    <t>8,49</t>
  </si>
  <si>
    <t>ind</t>
  </si>
  <si>
    <t>Zigmantavičius</t>
  </si>
  <si>
    <t>1999-10-29</t>
  </si>
  <si>
    <t>Dambrauskas</t>
  </si>
  <si>
    <t>2000-01-13</t>
  </si>
  <si>
    <t>9,19</t>
  </si>
  <si>
    <t>Sagatas</t>
  </si>
  <si>
    <t>2000-10-01</t>
  </si>
  <si>
    <t>9,33</t>
  </si>
  <si>
    <t xml:space="preserve">Aurimas </t>
  </si>
  <si>
    <t>Vrubliauskas</t>
  </si>
  <si>
    <t>2000 02  26</t>
  </si>
  <si>
    <t>Šoliūnas</t>
  </si>
  <si>
    <t>K. Giedraitis</t>
  </si>
  <si>
    <t>Metimai</t>
  </si>
  <si>
    <t>Rutulys</t>
  </si>
  <si>
    <t>2 kg.</t>
  </si>
  <si>
    <t>3 kg.</t>
  </si>
  <si>
    <t>Valerija</t>
  </si>
  <si>
    <t>Kolontaj</t>
  </si>
  <si>
    <t>1999-08-01</t>
  </si>
  <si>
    <t>Marija</t>
  </si>
  <si>
    <t>Šyvytė</t>
  </si>
  <si>
    <t>1999-04-08</t>
  </si>
  <si>
    <t>5,23</t>
  </si>
  <si>
    <t>V. Zarankienė</t>
  </si>
  <si>
    <t xml:space="preserve">Lina </t>
  </si>
  <si>
    <t>Surgelaitė</t>
  </si>
  <si>
    <t>Širvintos</t>
  </si>
  <si>
    <t>5,19</t>
  </si>
  <si>
    <t>Algimantas Kmitas</t>
  </si>
  <si>
    <t>Makarevičiūtė</t>
  </si>
  <si>
    <t>5,58</t>
  </si>
  <si>
    <t>V.L.Maleckiai</t>
  </si>
  <si>
    <t>Paulauskaitė</t>
  </si>
  <si>
    <t>2000-01-11</t>
  </si>
  <si>
    <t>5,22</t>
  </si>
  <si>
    <t>Galkauskaitė</t>
  </si>
  <si>
    <t>5,67</t>
  </si>
  <si>
    <t>Toliušytė</t>
  </si>
  <si>
    <t>1999-01-05</t>
  </si>
  <si>
    <t>5,48</t>
  </si>
  <si>
    <t>V. Kokarskaja</t>
  </si>
  <si>
    <t xml:space="preserve">Gabija </t>
  </si>
  <si>
    <t>Jurevičiūtė</t>
  </si>
  <si>
    <t>1999-08-18</t>
  </si>
  <si>
    <t>5,30</t>
  </si>
  <si>
    <t>Armanavičiūtė</t>
  </si>
  <si>
    <t>2000-01-01</t>
  </si>
  <si>
    <t>5,38</t>
  </si>
  <si>
    <t>Rimkutė</t>
  </si>
  <si>
    <t>V.Ponomariovas</t>
  </si>
  <si>
    <t xml:space="preserve">Evelina </t>
  </si>
  <si>
    <t>Zubytė</t>
  </si>
  <si>
    <t>2000-04-09</t>
  </si>
  <si>
    <t>Saliamorytė</t>
  </si>
  <si>
    <t>1999-04-14</t>
  </si>
  <si>
    <t>6,26</t>
  </si>
  <si>
    <t>Eglė</t>
  </si>
  <si>
    <t>Ložytė</t>
  </si>
  <si>
    <t>5,75</t>
  </si>
  <si>
    <t>Dovilė</t>
  </si>
  <si>
    <t>Bugytė</t>
  </si>
  <si>
    <t>1999-02-09</t>
  </si>
  <si>
    <t>V. Žiedienė</t>
  </si>
  <si>
    <t>Ineta</t>
  </si>
  <si>
    <t>Lajauskaitė</t>
  </si>
  <si>
    <t>1999-12-04</t>
  </si>
  <si>
    <t>5,94</t>
  </si>
  <si>
    <t>Gintarė</t>
  </si>
  <si>
    <t>Misevičiūtė</t>
  </si>
  <si>
    <t>2002-10-04</t>
  </si>
  <si>
    <t>5,49</t>
  </si>
  <si>
    <t>Norbutaitė</t>
  </si>
  <si>
    <t>6,17</t>
  </si>
  <si>
    <t>Bagdžiūtė</t>
  </si>
  <si>
    <t>2000-09-19</t>
  </si>
  <si>
    <t>4 kg.</t>
  </si>
  <si>
    <t>Arnoldas</t>
  </si>
  <si>
    <t xml:space="preserve"> Papirtis</t>
  </si>
  <si>
    <t>4,68</t>
  </si>
  <si>
    <t>Dulkys</t>
  </si>
  <si>
    <t>Klaipėda</t>
  </si>
  <si>
    <t>4,58</t>
  </si>
  <si>
    <t>A.Šilauskas, B.Mulskis</t>
  </si>
  <si>
    <t>Pijus</t>
  </si>
  <si>
    <t>Bradulskis</t>
  </si>
  <si>
    <t>Gytautas</t>
  </si>
  <si>
    <t>Krikštanas</t>
  </si>
  <si>
    <t>V.Ščevinskas, J.Auga</t>
  </si>
  <si>
    <t>Sabašinskas</t>
  </si>
  <si>
    <t>2000-03-15</t>
  </si>
  <si>
    <t>Nerijus</t>
  </si>
  <si>
    <t>Bertalis</t>
  </si>
  <si>
    <t>Vytenis</t>
  </si>
  <si>
    <t>Andriušis</t>
  </si>
  <si>
    <t>Jonaitis</t>
  </si>
  <si>
    <t>P.Vaitkus</t>
  </si>
  <si>
    <t>Grižas</t>
  </si>
  <si>
    <t>1999-05-30</t>
  </si>
  <si>
    <t>Karolis</t>
  </si>
  <si>
    <t>Liakas</t>
  </si>
  <si>
    <t>2000-04-24</t>
  </si>
  <si>
    <t>5,29</t>
  </si>
  <si>
    <t>Gaižauskas</t>
  </si>
  <si>
    <t>2000-04-26</t>
  </si>
  <si>
    <t>Forgeron</t>
  </si>
  <si>
    <t>5,02</t>
  </si>
  <si>
    <t>Skudra</t>
  </si>
  <si>
    <t>1999-06-03</t>
  </si>
  <si>
    <t>Mickaitis</t>
  </si>
  <si>
    <t>1999-03-24</t>
  </si>
  <si>
    <t>5,53</t>
  </si>
  <si>
    <t>Rytis</t>
  </si>
  <si>
    <t>Glazauskis</t>
  </si>
  <si>
    <t>1999-03-19</t>
  </si>
  <si>
    <t>5,62</t>
  </si>
  <si>
    <t>Girdenis</t>
  </si>
  <si>
    <t>Gudenis</t>
  </si>
  <si>
    <t>I.Ivoškienė</t>
  </si>
  <si>
    <t>Darius</t>
  </si>
  <si>
    <t xml:space="preserve"> Mikalauskis</t>
  </si>
  <si>
    <t>5,74</t>
  </si>
  <si>
    <t>Reičiūnas</t>
  </si>
  <si>
    <t>2000-02-22</t>
  </si>
  <si>
    <t>5,31</t>
  </si>
  <si>
    <t>Gytis</t>
  </si>
  <si>
    <t>2000-12-12</t>
  </si>
  <si>
    <t>Naubartas</t>
  </si>
  <si>
    <t>2000-03-10</t>
  </si>
  <si>
    <t>Jaunutės</t>
  </si>
  <si>
    <t>5-kovė</t>
  </si>
  <si>
    <t>2014 03 15</t>
  </si>
  <si>
    <t>60 m b.b.</t>
  </si>
  <si>
    <t>800 m</t>
  </si>
  <si>
    <t>0,76-8,00</t>
  </si>
  <si>
    <t>Enrika</t>
  </si>
  <si>
    <t>Ragainytė</t>
  </si>
  <si>
    <t>9,58</t>
  </si>
  <si>
    <t>A.Šilauskas</t>
  </si>
  <si>
    <t>Agnietė</t>
  </si>
  <si>
    <t>Gumauskaitė</t>
  </si>
  <si>
    <t>9,91</t>
  </si>
  <si>
    <t>Alėjūnaitė</t>
  </si>
  <si>
    <t>10,00</t>
  </si>
  <si>
    <t>Antanaitytė</t>
  </si>
  <si>
    <t>1999-01-29</t>
  </si>
  <si>
    <t>11,83</t>
  </si>
  <si>
    <t>13,15</t>
  </si>
  <si>
    <t>J.Spudis</t>
  </si>
  <si>
    <t>Bačianskaitė</t>
  </si>
  <si>
    <t>2000-09-17</t>
  </si>
  <si>
    <t>A.Dobregienė, J.Auga</t>
  </si>
  <si>
    <t>Jaunučiai</t>
  </si>
  <si>
    <t>7-kovė</t>
  </si>
  <si>
    <t>2014 03 14-15</t>
  </si>
  <si>
    <t>Kartis</t>
  </si>
  <si>
    <t>0,84-8,50</t>
  </si>
  <si>
    <t xml:space="preserve">Enrikas </t>
  </si>
  <si>
    <t>Būta</t>
  </si>
  <si>
    <t>7,71</t>
  </si>
  <si>
    <t>9,21</t>
  </si>
  <si>
    <t>Dobrega</t>
  </si>
  <si>
    <t>1999-05-03</t>
  </si>
  <si>
    <t>9,74</t>
  </si>
  <si>
    <t>A.Dobregienė, V.Venckus</t>
  </si>
  <si>
    <t xml:space="preserve">Linas </t>
  </si>
  <si>
    <t>Stasiūnas</t>
  </si>
  <si>
    <t>10,92</t>
  </si>
  <si>
    <t>Justas</t>
  </si>
  <si>
    <t>Gofensas</t>
  </si>
  <si>
    <t>8,47</t>
  </si>
  <si>
    <t>11,04</t>
  </si>
  <si>
    <t>Ovidijus</t>
  </si>
  <si>
    <t>Kybartas</t>
  </si>
  <si>
    <t>9,92</t>
  </si>
  <si>
    <t>Karpavičius</t>
  </si>
  <si>
    <t>2000-07-17</t>
  </si>
  <si>
    <t>10,84</t>
  </si>
  <si>
    <t>Budrys</t>
  </si>
  <si>
    <t>2000-03-14</t>
  </si>
  <si>
    <t>10,69</t>
  </si>
  <si>
    <t>Jaunius</t>
  </si>
  <si>
    <t>Stakaitis</t>
  </si>
  <si>
    <t>2000-05-03</t>
  </si>
  <si>
    <t>8,66</t>
  </si>
  <si>
    <t>10,85</t>
  </si>
  <si>
    <t>DNF</t>
  </si>
  <si>
    <t>Rapolas</t>
  </si>
  <si>
    <t>Petkus</t>
  </si>
  <si>
    <t>8,57</t>
  </si>
  <si>
    <t>Vinardas</t>
  </si>
  <si>
    <t>Čiuprinskas</t>
  </si>
  <si>
    <t>2000-10-12</t>
  </si>
  <si>
    <t>Lietuvos vaikų lengvosios atletikos daugiakovių pirmenybės</t>
  </si>
  <si>
    <t>600 m</t>
  </si>
  <si>
    <t>11,75-0,76-7,50</t>
  </si>
  <si>
    <t>Majauskaitė</t>
  </si>
  <si>
    <t>11,09</t>
  </si>
  <si>
    <t>Aleknavičiūtė</t>
  </si>
  <si>
    <t>2001-06-24</t>
  </si>
  <si>
    <t>11,06</t>
  </si>
  <si>
    <t>Eivilė</t>
  </si>
  <si>
    <t>Cemnoloskytė</t>
  </si>
  <si>
    <t>2002-06-01</t>
  </si>
  <si>
    <t>11,15</t>
  </si>
  <si>
    <t>A.Dobregienė, E.Barisienė</t>
  </si>
  <si>
    <t>Gitana</t>
  </si>
  <si>
    <t>Davidavičiūtė</t>
  </si>
  <si>
    <t>2001 07 01</t>
  </si>
  <si>
    <t>11,51</t>
  </si>
  <si>
    <t>Skaistė</t>
  </si>
  <si>
    <t>Chudobaitė</t>
  </si>
  <si>
    <t>12,32</t>
  </si>
  <si>
    <t>R.Ramanauskaitė</t>
  </si>
  <si>
    <t>Karolina</t>
  </si>
  <si>
    <t>Trofimovaitė</t>
  </si>
  <si>
    <t>2003 08 20</t>
  </si>
  <si>
    <t>12,49</t>
  </si>
  <si>
    <t>Januševska</t>
  </si>
  <si>
    <t>13,79</t>
  </si>
  <si>
    <t>E. Reinotas</t>
  </si>
  <si>
    <t>Golubovas</t>
  </si>
  <si>
    <t>2001-03-29</t>
  </si>
  <si>
    <t>10,93</t>
  </si>
  <si>
    <t>Robertas</t>
  </si>
  <si>
    <t>Kontautas</t>
  </si>
  <si>
    <t>2001-04-27</t>
  </si>
  <si>
    <t>11,08</t>
  </si>
  <si>
    <t>Justinas</t>
  </si>
  <si>
    <t>Butautas</t>
  </si>
  <si>
    <t>10,86</t>
  </si>
  <si>
    <t xml:space="preserve">Matas </t>
  </si>
  <si>
    <t>Kriugžda</t>
  </si>
  <si>
    <t>2002 05 27</t>
  </si>
  <si>
    <t>12,37</t>
  </si>
  <si>
    <t>Bartkevičius</t>
  </si>
  <si>
    <t>2003 05 01</t>
  </si>
  <si>
    <t>13,00</t>
  </si>
  <si>
    <t>Arūnas Valatkevičius</t>
  </si>
  <si>
    <t>Emilis</t>
  </si>
  <si>
    <t>Stoškus</t>
  </si>
  <si>
    <t>2003-02-18</t>
  </si>
  <si>
    <t>12,88</t>
  </si>
  <si>
    <t>Markas</t>
  </si>
  <si>
    <t>Juškys</t>
  </si>
  <si>
    <t>2004-06-13</t>
  </si>
  <si>
    <t>12,97</t>
  </si>
  <si>
    <t>Misevičius</t>
  </si>
  <si>
    <t>2002 12 08</t>
  </si>
  <si>
    <t>13,14</t>
  </si>
  <si>
    <t>Aringas</t>
  </si>
  <si>
    <t>Galiauskas</t>
  </si>
  <si>
    <t>2003  02 03</t>
  </si>
  <si>
    <t>12,73</t>
  </si>
  <si>
    <t>Mickus</t>
  </si>
  <si>
    <t>2003-06-30</t>
  </si>
  <si>
    <t>13,23</t>
  </si>
  <si>
    <t xml:space="preserve">2014 03 14-15 </t>
  </si>
  <si>
    <t>Miestai</t>
  </si>
  <si>
    <t>Rajonai</t>
  </si>
  <si>
    <t xml:space="preserve">Alytus 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</si>
</sst>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m:ss.00"/>
    <numFmt numFmtId="165" formatCode="yyyy\-mm\-dd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TimesLT"/>
      <family val="0"/>
    </font>
    <font>
      <b/>
      <sz val="9"/>
      <name val="TimesLT"/>
      <family val="0"/>
    </font>
    <font>
      <b/>
      <i/>
      <sz val="10"/>
      <name val="TimesLT"/>
      <family val="0"/>
    </font>
    <font>
      <sz val="10"/>
      <name val="TimesLT"/>
      <family val="0"/>
    </font>
    <font>
      <u val="single"/>
      <sz val="10"/>
      <name val="TimesLT"/>
      <family val="0"/>
    </font>
    <font>
      <b/>
      <sz val="10"/>
      <color indexed="9"/>
      <name val="TimesLT"/>
      <family val="0"/>
    </font>
    <font>
      <i/>
      <sz val="7"/>
      <name val="TimesLT"/>
      <family val="0"/>
    </font>
    <font>
      <b/>
      <sz val="10"/>
      <name val="Times New Roman"/>
      <family val="1"/>
    </font>
    <font>
      <sz val="10"/>
      <color indexed="9"/>
      <name val="TimesLT"/>
      <family val="0"/>
    </font>
    <font>
      <b/>
      <sz val="6"/>
      <name val="TimesLT"/>
      <family val="0"/>
    </font>
    <font>
      <sz val="10"/>
      <color indexed="9"/>
      <name val="Times New Roman"/>
      <family val="1"/>
    </font>
    <font>
      <b/>
      <sz val="8"/>
      <name val="TimesLT"/>
      <family val="0"/>
    </font>
    <font>
      <sz val="10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HelveticaLT"/>
      <family val="0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27" fillId="0" borderId="0" applyNumberFormat="0" applyFill="0" applyBorder="0" applyAlignment="0" applyProtection="0"/>
    <xf numFmtId="0" fontId="41" fillId="40" borderId="0" applyNumberFormat="0" applyBorder="0" applyAlignment="0" applyProtection="0"/>
    <xf numFmtId="0" fontId="28" fillId="9" borderId="0" applyNumberFormat="0" applyBorder="0" applyAlignment="0" applyProtection="0"/>
    <xf numFmtId="0" fontId="42" fillId="41" borderId="4" applyNumberFormat="0" applyAlignment="0" applyProtection="0"/>
    <xf numFmtId="0" fontId="43" fillId="4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45" fillId="43" borderId="0" applyNumberFormat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44" borderId="4" applyNumberFormat="0" applyAlignment="0" applyProtection="0"/>
    <xf numFmtId="0" fontId="30" fillId="45" borderId="9" applyNumberFormat="0" applyAlignment="0" applyProtection="0"/>
    <xf numFmtId="0" fontId="31" fillId="0" borderId="0" applyNumberFormat="0" applyFill="0" applyBorder="0" applyAlignment="0" applyProtection="0"/>
    <xf numFmtId="0" fontId="32" fillId="13" borderId="10" applyNumberFormat="0" applyAlignment="0" applyProtection="0"/>
    <xf numFmtId="0" fontId="50" fillId="0" borderId="11" applyNumberFormat="0" applyFill="0" applyAlignment="0" applyProtection="0"/>
    <xf numFmtId="0" fontId="51" fillId="46" borderId="0" applyNumberFormat="0" applyBorder="0" applyAlignment="0" applyProtection="0"/>
    <xf numFmtId="0" fontId="33" fillId="4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8" borderId="12" applyNumberFormat="0" applyFont="0" applyAlignment="0" applyProtection="0"/>
    <xf numFmtId="0" fontId="52" fillId="41" borderId="13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0" borderId="0" applyAlignment="0">
      <protection/>
    </xf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52" borderId="0" applyNumberFormat="0" applyBorder="0" applyAlignment="0" applyProtection="0"/>
    <xf numFmtId="0" fontId="2" fillId="53" borderId="14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45" borderId="10" applyNumberFormat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9" fillId="54" borderId="17" applyNumberFormat="0" applyAlignment="0" applyProtection="0"/>
    <xf numFmtId="0" fontId="53" fillId="0" borderId="0" applyNumberForma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49" fontId="3" fillId="0" borderId="0" xfId="86" applyNumberFormat="1" applyFont="1">
      <alignment/>
      <protection/>
    </xf>
    <xf numFmtId="0" fontId="2" fillId="0" borderId="0" xfId="86">
      <alignment/>
      <protection/>
    </xf>
    <xf numFmtId="0" fontId="4" fillId="0" borderId="0" xfId="86" applyFont="1" applyAlignment="1">
      <alignment horizontal="center"/>
      <protection/>
    </xf>
    <xf numFmtId="0" fontId="5" fillId="0" borderId="0" xfId="86" applyFont="1" applyAlignment="1">
      <alignment horizontal="center"/>
      <protection/>
    </xf>
    <xf numFmtId="164" fontId="6" fillId="0" borderId="0" xfId="86" applyNumberFormat="1" applyFont="1" applyFill="1" applyAlignment="1">
      <alignment horizontal="center"/>
      <protection/>
    </xf>
    <xf numFmtId="0" fontId="2" fillId="0" borderId="0" xfId="86" applyAlignment="1">
      <alignment horizontal="left"/>
      <protection/>
    </xf>
    <xf numFmtId="0" fontId="7" fillId="0" borderId="0" xfId="86" applyFont="1">
      <alignment/>
      <protection/>
    </xf>
    <xf numFmtId="0" fontId="7" fillId="0" borderId="0" xfId="86" applyFont="1" applyAlignment="1">
      <alignment horizontal="left"/>
      <protection/>
    </xf>
    <xf numFmtId="0" fontId="2" fillId="0" borderId="0" xfId="86" applyAlignment="1">
      <alignment horizontal="right"/>
      <protection/>
    </xf>
    <xf numFmtId="0" fontId="8" fillId="0" borderId="19" xfId="86" applyFont="1" applyBorder="1" applyAlignment="1">
      <alignment horizontal="center"/>
      <protection/>
    </xf>
    <xf numFmtId="0" fontId="9" fillId="0" borderId="20" xfId="86" applyFont="1" applyBorder="1" applyAlignment="1">
      <alignment horizontal="left"/>
      <protection/>
    </xf>
    <xf numFmtId="0" fontId="9" fillId="0" borderId="21" xfId="86" applyFont="1" applyBorder="1" applyAlignment="1">
      <alignment horizontal="left"/>
      <protection/>
    </xf>
    <xf numFmtId="0" fontId="9" fillId="0" borderId="19" xfId="86" applyFont="1" applyBorder="1" applyAlignment="1">
      <alignment horizontal="center"/>
      <protection/>
    </xf>
    <xf numFmtId="0" fontId="9" fillId="0" borderId="21" xfId="86" applyFont="1" applyBorder="1" applyAlignment="1">
      <alignment horizontal="center"/>
      <protection/>
    </xf>
    <xf numFmtId="0" fontId="9" fillId="0" borderId="0" xfId="86" applyFont="1" applyAlignment="1">
      <alignment horizontal="center"/>
      <protection/>
    </xf>
    <xf numFmtId="0" fontId="8" fillId="0" borderId="22" xfId="86" applyFont="1" applyBorder="1" applyAlignment="1">
      <alignment horizontal="center"/>
      <protection/>
    </xf>
    <xf numFmtId="0" fontId="8" fillId="0" borderId="23" xfId="86" applyFont="1" applyBorder="1" applyAlignment="1">
      <alignment horizontal="left"/>
      <protection/>
    </xf>
    <xf numFmtId="0" fontId="10" fillId="0" borderId="24" xfId="86" applyFont="1" applyBorder="1" applyAlignment="1">
      <alignment horizontal="right"/>
      <protection/>
    </xf>
    <xf numFmtId="0" fontId="10" fillId="0" borderId="24" xfId="86" applyFont="1" applyBorder="1" applyAlignment="1">
      <alignment horizontal="center"/>
      <protection/>
    </xf>
    <xf numFmtId="0" fontId="8" fillId="0" borderId="25" xfId="86" applyFont="1" applyBorder="1" applyAlignment="1">
      <alignment horizontal="center"/>
      <protection/>
    </xf>
    <xf numFmtId="0" fontId="8" fillId="0" borderId="0" xfId="86" applyFont="1" applyAlignment="1">
      <alignment horizontal="center"/>
      <protection/>
    </xf>
    <xf numFmtId="0" fontId="11" fillId="0" borderId="20" xfId="86" applyFont="1" applyBorder="1" applyAlignment="1">
      <alignment horizontal="left"/>
      <protection/>
    </xf>
    <xf numFmtId="0" fontId="8" fillId="0" borderId="21" xfId="86" applyFont="1" applyBorder="1" applyAlignment="1">
      <alignment horizontal="left"/>
      <protection/>
    </xf>
    <xf numFmtId="165" fontId="11" fillId="0" borderId="19" xfId="86" applyNumberFormat="1" applyFont="1" applyBorder="1" applyAlignment="1">
      <alignment horizontal="center"/>
      <protection/>
    </xf>
    <xf numFmtId="2" fontId="12" fillId="0" borderId="20" xfId="86" applyNumberFormat="1" applyFont="1" applyFill="1" applyBorder="1" applyAlignment="1">
      <alignment horizontal="center"/>
      <protection/>
    </xf>
    <xf numFmtId="2" fontId="12" fillId="0" borderId="20" xfId="86" applyNumberFormat="1" applyFont="1" applyBorder="1" applyAlignment="1">
      <alignment horizontal="center"/>
      <protection/>
    </xf>
    <xf numFmtId="0" fontId="8" fillId="0" borderId="19" xfId="86" applyFont="1" applyFill="1" applyBorder="1" applyAlignment="1">
      <alignment horizontal="center"/>
      <protection/>
    </xf>
    <xf numFmtId="0" fontId="13" fillId="0" borderId="22" xfId="86" applyFont="1" applyBorder="1" applyAlignment="1">
      <alignment horizontal="center"/>
      <protection/>
    </xf>
    <xf numFmtId="0" fontId="11" fillId="0" borderId="23" xfId="86" applyFont="1" applyBorder="1" applyAlignment="1">
      <alignment horizontal="left"/>
      <protection/>
    </xf>
    <xf numFmtId="0" fontId="14" fillId="0" borderId="24" xfId="86" applyFont="1" applyBorder="1" applyAlignment="1">
      <alignment horizontal="right"/>
      <protection/>
    </xf>
    <xf numFmtId="165" fontId="11" fillId="0" borderId="22" xfId="86" applyNumberFormat="1" applyFont="1" applyBorder="1" applyAlignment="1">
      <alignment horizontal="center"/>
      <protection/>
    </xf>
    <xf numFmtId="0" fontId="15" fillId="0" borderId="23" xfId="86" applyFont="1" applyFill="1" applyBorder="1" applyAlignment="1">
      <alignment horizontal="center"/>
      <protection/>
    </xf>
    <xf numFmtId="0" fontId="8" fillId="0" borderId="23" xfId="86" applyFont="1" applyBorder="1" applyAlignment="1">
      <alignment horizontal="center"/>
      <protection/>
    </xf>
    <xf numFmtId="0" fontId="16" fillId="0" borderId="22" xfId="86" applyFont="1" applyFill="1" applyBorder="1" applyAlignment="1">
      <alignment horizontal="center"/>
      <protection/>
    </xf>
    <xf numFmtId="0" fontId="8" fillId="0" borderId="24" xfId="86" applyFont="1" applyBorder="1" applyAlignment="1">
      <alignment horizontal="left"/>
      <protection/>
    </xf>
    <xf numFmtId="0" fontId="17" fillId="0" borderId="21" xfId="86" applyFont="1" applyBorder="1" applyAlignment="1">
      <alignment horizontal="left"/>
      <protection/>
    </xf>
    <xf numFmtId="164" fontId="18" fillId="55" borderId="0" xfId="86" applyNumberFormat="1" applyFont="1" applyFill="1" applyAlignment="1">
      <alignment horizontal="center"/>
      <protection/>
    </xf>
    <xf numFmtId="0" fontId="8" fillId="0" borderId="20" xfId="86" applyFont="1" applyBorder="1" applyAlignment="1">
      <alignment horizontal="center"/>
      <protection/>
    </xf>
    <xf numFmtId="164" fontId="12" fillId="0" borderId="19" xfId="86" applyNumberFormat="1" applyFont="1" applyFill="1" applyBorder="1" applyAlignment="1">
      <alignment horizontal="center"/>
      <protection/>
    </xf>
    <xf numFmtId="0" fontId="13" fillId="0" borderId="23" xfId="86" applyFont="1" applyBorder="1" applyAlignment="1">
      <alignment horizontal="center"/>
      <protection/>
    </xf>
    <xf numFmtId="47" fontId="6" fillId="0" borderId="0" xfId="86" applyNumberFormat="1" applyFont="1" applyFill="1" applyAlignment="1">
      <alignment horizontal="center" vertical="center"/>
      <protection/>
    </xf>
    <xf numFmtId="49" fontId="15" fillId="0" borderId="0" xfId="89" applyNumberFormat="1" applyFont="1" applyAlignment="1">
      <alignment horizontal="right"/>
      <protection/>
    </xf>
    <xf numFmtId="2" fontId="12" fillId="0" borderId="19" xfId="86" applyNumberFormat="1" applyFont="1" applyBorder="1" applyAlignment="1">
      <alignment horizontal="center"/>
      <protection/>
    </xf>
    <xf numFmtId="164" fontId="12" fillId="0" borderId="19" xfId="86" applyNumberFormat="1" applyFont="1" applyBorder="1" applyAlignment="1">
      <alignment horizontal="center"/>
      <protection/>
    </xf>
    <xf numFmtId="0" fontId="13" fillId="0" borderId="22" xfId="86" applyFont="1" applyFill="1" applyBorder="1" applyAlignment="1">
      <alignment horizontal="center"/>
      <protection/>
    </xf>
    <xf numFmtId="0" fontId="16" fillId="0" borderId="22" xfId="86" applyFont="1" applyBorder="1" applyAlignment="1">
      <alignment horizontal="center"/>
      <protection/>
    </xf>
    <xf numFmtId="49" fontId="15" fillId="0" borderId="0" xfId="89" applyNumberFormat="1" applyFont="1" applyAlignment="1">
      <alignment horizontal="left"/>
      <protection/>
    </xf>
    <xf numFmtId="0" fontId="19" fillId="0" borderId="19" xfId="86" applyFont="1" applyBorder="1" applyAlignment="1">
      <alignment horizontal="center"/>
      <protection/>
    </xf>
    <xf numFmtId="49" fontId="19" fillId="0" borderId="25" xfId="86" applyNumberFormat="1" applyFont="1" applyBorder="1" applyAlignment="1">
      <alignment horizontal="center"/>
      <protection/>
    </xf>
    <xf numFmtId="49" fontId="20" fillId="0" borderId="26" xfId="89" applyNumberFormat="1" applyFont="1" applyBorder="1" applyAlignment="1">
      <alignment horizontal="center"/>
      <protection/>
    </xf>
    <xf numFmtId="2" fontId="12" fillId="0" borderId="27" xfId="86" applyNumberFormat="1" applyFont="1" applyBorder="1" applyAlignment="1">
      <alignment horizontal="center"/>
      <protection/>
    </xf>
    <xf numFmtId="0" fontId="8" fillId="0" borderId="21" xfId="86" applyFont="1" applyBorder="1" applyAlignment="1">
      <alignment horizontal="center"/>
      <protection/>
    </xf>
    <xf numFmtId="0" fontId="17" fillId="0" borderId="22" xfId="86" applyFont="1" applyBorder="1" applyAlignment="1">
      <alignment horizontal="center"/>
      <protection/>
    </xf>
    <xf numFmtId="0" fontId="21" fillId="0" borderId="22" xfId="86" applyFont="1" applyBorder="1" applyAlignment="1">
      <alignment horizontal="center" vertical="center"/>
      <protection/>
    </xf>
    <xf numFmtId="164" fontId="22" fillId="0" borderId="19" xfId="86" applyNumberFormat="1" applyFont="1" applyBorder="1" applyAlignment="1">
      <alignment horizontal="center"/>
      <protection/>
    </xf>
    <xf numFmtId="0" fontId="2" fillId="0" borderId="0" xfId="86" applyFont="1">
      <alignment/>
      <protection/>
    </xf>
    <xf numFmtId="0" fontId="2" fillId="0" borderId="26" xfId="86" applyBorder="1">
      <alignment/>
      <protection/>
    </xf>
    <xf numFmtId="0" fontId="8" fillId="0" borderId="26" xfId="86" applyFont="1" applyBorder="1" applyAlignment="1">
      <alignment horizontal="left"/>
      <protection/>
    </xf>
    <xf numFmtId="0" fontId="8" fillId="0" borderId="26" xfId="86" applyFont="1" applyFill="1" applyBorder="1" applyAlignment="1">
      <alignment horizontal="left"/>
      <protection/>
    </xf>
  </cellXfs>
  <cellStyles count="97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Geras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Išvestis" xfId="78"/>
    <cellStyle name="Įspėjimo tekstas" xfId="79"/>
    <cellStyle name="Įvestis" xfId="80"/>
    <cellStyle name="Linked Cell" xfId="81"/>
    <cellStyle name="Neutral" xfId="82"/>
    <cellStyle name="Neutralus" xfId="83"/>
    <cellStyle name="Normal 2" xfId="84"/>
    <cellStyle name="Normal 2 3" xfId="85"/>
    <cellStyle name="Normal 2 4" xfId="86"/>
    <cellStyle name="Normal 2_2014-01-14" xfId="87"/>
    <cellStyle name="Normal 4" xfId="88"/>
    <cellStyle name="Normal_2013-01-15" xfId="89"/>
    <cellStyle name="Note" xfId="90"/>
    <cellStyle name="Output" xfId="91"/>
    <cellStyle name="Paprastas 2" xfId="92"/>
    <cellStyle name="Paprastas 2 2" xfId="93"/>
    <cellStyle name="Paprastas_Lapas1" xfId="94"/>
    <cellStyle name="Paryškinimas 1" xfId="95"/>
    <cellStyle name="Paryškinimas 2" xfId="96"/>
    <cellStyle name="Paryškinimas 3" xfId="97"/>
    <cellStyle name="Paryškinimas 4" xfId="98"/>
    <cellStyle name="Paryškinimas 5" xfId="99"/>
    <cellStyle name="Paryškinimas 6" xfId="100"/>
    <cellStyle name="Pastaba" xfId="101"/>
    <cellStyle name="Pavadinimas" xfId="102"/>
    <cellStyle name="Percent" xfId="103"/>
    <cellStyle name="Skaičiavimas" xfId="104"/>
    <cellStyle name="Suma" xfId="105"/>
    <cellStyle name="Susietas langelis" xfId="106"/>
    <cellStyle name="Tikrinimo langelis" xfId="107"/>
    <cellStyle name="Title" xfId="108"/>
    <cellStyle name="Total" xfId="109"/>
    <cellStyle name="Warning Text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7.421875" style="2" customWidth="1"/>
    <col min="2" max="2" width="3.8515625" style="2" customWidth="1"/>
    <col min="3" max="3" width="10.57421875" style="2" customWidth="1"/>
    <col min="4" max="5" width="9.140625" style="2" customWidth="1"/>
    <col min="6" max="6" width="3.8515625" style="2" customWidth="1"/>
    <col min="7" max="7" width="12.421875" style="2" customWidth="1"/>
    <col min="8" max="16384" width="9.140625" style="2" customWidth="1"/>
  </cols>
  <sheetData>
    <row r="1" spans="1:2" ht="18.75">
      <c r="A1" s="1" t="s">
        <v>0</v>
      </c>
      <c r="B1" s="1"/>
    </row>
    <row r="2" spans="5:6" ht="13.5" customHeight="1">
      <c r="E2" s="5"/>
      <c r="F2" s="5"/>
    </row>
    <row r="3" spans="1:8" ht="12.75">
      <c r="A3" s="6" t="s">
        <v>1</v>
      </c>
      <c r="B3" s="6"/>
      <c r="D3" s="7"/>
      <c r="F3" s="6"/>
      <c r="G3" s="8"/>
      <c r="H3" s="9" t="s">
        <v>982</v>
      </c>
    </row>
    <row r="5" spans="3:7" ht="12.75">
      <c r="C5" s="56" t="s">
        <v>983</v>
      </c>
      <c r="G5" s="56" t="s">
        <v>984</v>
      </c>
    </row>
    <row r="7" spans="2:8" ht="12.75">
      <c r="B7" s="57">
        <v>1</v>
      </c>
      <c r="C7" s="58" t="s">
        <v>18</v>
      </c>
      <c r="D7" s="57">
        <v>197</v>
      </c>
      <c r="F7" s="57">
        <v>1</v>
      </c>
      <c r="G7" s="58" t="s">
        <v>448</v>
      </c>
      <c r="H7" s="57">
        <v>69</v>
      </c>
    </row>
    <row r="8" spans="2:8" ht="12.75">
      <c r="B8" s="57">
        <v>2</v>
      </c>
      <c r="C8" s="58" t="s">
        <v>1</v>
      </c>
      <c r="D8" s="57">
        <v>186</v>
      </c>
      <c r="F8" s="57">
        <v>2</v>
      </c>
      <c r="G8" s="58" t="s">
        <v>31</v>
      </c>
      <c r="H8" s="57">
        <v>62</v>
      </c>
    </row>
    <row r="9" spans="2:8" ht="12.75">
      <c r="B9" s="57">
        <v>3</v>
      </c>
      <c r="C9" s="58" t="s">
        <v>45</v>
      </c>
      <c r="D9" s="57">
        <v>134</v>
      </c>
      <c r="F9" s="57">
        <v>3</v>
      </c>
      <c r="G9" s="58" t="s">
        <v>368</v>
      </c>
      <c r="H9" s="57">
        <v>53</v>
      </c>
    </row>
    <row r="10" spans="2:8" ht="12.75">
      <c r="B10" s="57">
        <v>4</v>
      </c>
      <c r="C10" s="58" t="s">
        <v>38</v>
      </c>
      <c r="D10" s="57">
        <v>118</v>
      </c>
      <c r="F10" s="57">
        <v>4</v>
      </c>
      <c r="G10" s="58" t="s">
        <v>232</v>
      </c>
      <c r="H10" s="57">
        <v>50</v>
      </c>
    </row>
    <row r="11" spans="2:8" ht="12.75">
      <c r="B11" s="57">
        <v>5</v>
      </c>
      <c r="C11" s="58" t="s">
        <v>806</v>
      </c>
      <c r="D11" s="57">
        <v>52</v>
      </c>
      <c r="F11" s="57">
        <v>5</v>
      </c>
      <c r="G11" s="58" t="s">
        <v>92</v>
      </c>
      <c r="H11" s="57">
        <v>46</v>
      </c>
    </row>
    <row r="12" spans="2:8" ht="12.75">
      <c r="B12" s="57">
        <v>6</v>
      </c>
      <c r="C12" s="58" t="s">
        <v>985</v>
      </c>
      <c r="D12" s="57">
        <v>32</v>
      </c>
      <c r="F12" s="57">
        <v>6</v>
      </c>
      <c r="G12" s="59" t="s">
        <v>193</v>
      </c>
      <c r="H12" s="57">
        <v>41</v>
      </c>
    </row>
    <row r="13" spans="6:8" ht="12.75">
      <c r="F13" s="57">
        <v>7</v>
      </c>
      <c r="G13" s="58" t="s">
        <v>24</v>
      </c>
      <c r="H13" s="57">
        <v>38</v>
      </c>
    </row>
    <row r="14" spans="6:8" ht="12.75">
      <c r="F14" s="57">
        <v>8</v>
      </c>
      <c r="G14" s="58" t="s">
        <v>121</v>
      </c>
      <c r="H14" s="57">
        <v>30</v>
      </c>
    </row>
    <row r="15" spans="6:8" ht="12.75">
      <c r="F15" s="57">
        <v>9</v>
      </c>
      <c r="G15" s="58" t="s">
        <v>208</v>
      </c>
      <c r="H15" s="57">
        <v>24</v>
      </c>
    </row>
    <row r="16" spans="6:8" ht="12.75">
      <c r="F16" s="57">
        <v>10</v>
      </c>
      <c r="G16" s="58" t="s">
        <v>151</v>
      </c>
      <c r="H16" s="57">
        <v>24</v>
      </c>
    </row>
    <row r="17" spans="6:8" ht="12.75">
      <c r="F17" s="57">
        <v>11</v>
      </c>
      <c r="G17" s="58" t="s">
        <v>291</v>
      </c>
      <c r="H17" s="57">
        <v>15</v>
      </c>
    </row>
    <row r="18" spans="6:8" ht="12.75">
      <c r="F18" s="57">
        <v>12</v>
      </c>
      <c r="G18" s="58" t="s">
        <v>752</v>
      </c>
      <c r="H18" s="57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8"/>
  <sheetViews>
    <sheetView showZeros="0" zoomScale="96" zoomScaleNormal="96" zoomScalePageLayoutView="0" workbookViewId="0" topLeftCell="A1">
      <selection activeCell="A1" sqref="A1"/>
    </sheetView>
  </sheetViews>
  <sheetFormatPr defaultColWidth="9.140625" defaultRowHeight="15"/>
  <cols>
    <col min="1" max="1" width="5.140625" style="2" customWidth="1"/>
    <col min="2" max="2" width="9.140625" style="2" customWidth="1"/>
    <col min="3" max="3" width="14.28125" style="2" customWidth="1"/>
    <col min="4" max="4" width="10.57421875" style="2" bestFit="1" customWidth="1"/>
    <col min="5" max="5" width="10.57421875" style="2" customWidth="1"/>
    <col min="6" max="11" width="9.140625" style="2" customWidth="1"/>
    <col min="12" max="12" width="6.00390625" style="2" customWidth="1"/>
    <col min="13" max="16384" width="9.140625" style="2" customWidth="1"/>
  </cols>
  <sheetData>
    <row r="1" spans="1:6" ht="18.75">
      <c r="A1" s="1" t="s">
        <v>0</v>
      </c>
      <c r="F1" s="4"/>
    </row>
    <row r="2" spans="4:6" ht="5.25" customHeight="1">
      <c r="D2" s="41">
        <v>1.1574074074074073E-05</v>
      </c>
      <c r="E2" s="41"/>
      <c r="F2" s="4"/>
    </row>
    <row r="3" spans="1:11" ht="12.75">
      <c r="A3" s="6" t="s">
        <v>1</v>
      </c>
      <c r="C3" s="42" t="s">
        <v>854</v>
      </c>
      <c r="F3" s="8" t="s">
        <v>855</v>
      </c>
      <c r="K3" s="9" t="s">
        <v>856</v>
      </c>
    </row>
    <row r="5" spans="1:12" s="15" customFormat="1" ht="12.75">
      <c r="A5" s="10" t="s">
        <v>5</v>
      </c>
      <c r="B5" s="11" t="s">
        <v>6</v>
      </c>
      <c r="C5" s="12" t="s">
        <v>7</v>
      </c>
      <c r="D5" s="13" t="s">
        <v>8</v>
      </c>
      <c r="E5" s="14" t="s">
        <v>9</v>
      </c>
      <c r="F5" s="13" t="s">
        <v>857</v>
      </c>
      <c r="G5" s="13" t="s">
        <v>621</v>
      </c>
      <c r="H5" s="13" t="s">
        <v>739</v>
      </c>
      <c r="I5" s="13" t="s">
        <v>622</v>
      </c>
      <c r="J5" s="13" t="s">
        <v>858</v>
      </c>
      <c r="K5" s="13" t="s">
        <v>13</v>
      </c>
      <c r="L5" s="13" t="s">
        <v>14</v>
      </c>
    </row>
    <row r="6" spans="1:12" s="21" customFormat="1" ht="13.5">
      <c r="A6" s="16"/>
      <c r="B6" s="17"/>
      <c r="C6" s="18" t="s">
        <v>15</v>
      </c>
      <c r="D6" s="16"/>
      <c r="E6" s="16"/>
      <c r="F6" s="16" t="s">
        <v>859</v>
      </c>
      <c r="G6" s="16"/>
      <c r="H6" s="16" t="s">
        <v>741</v>
      </c>
      <c r="I6" s="16"/>
      <c r="J6" s="16"/>
      <c r="K6" s="16"/>
      <c r="L6" s="16"/>
    </row>
    <row r="7" spans="1:12" ht="12.75">
      <c r="A7" s="27">
        <f>A6+1</f>
        <v>1</v>
      </c>
      <c r="B7" s="22" t="s">
        <v>860</v>
      </c>
      <c r="C7" s="23" t="s">
        <v>861</v>
      </c>
      <c r="D7" s="24">
        <v>36572</v>
      </c>
      <c r="E7" s="24" t="s">
        <v>806</v>
      </c>
      <c r="F7" s="43" t="s">
        <v>862</v>
      </c>
      <c r="G7" s="43">
        <v>1.6</v>
      </c>
      <c r="H7" s="43">
        <v>9.56</v>
      </c>
      <c r="I7" s="43">
        <v>5.51</v>
      </c>
      <c r="J7" s="44">
        <v>0.0020351851851851854</v>
      </c>
      <c r="K7" s="10">
        <f>SUM(F8:J8)</f>
        <v>3137</v>
      </c>
      <c r="L7" s="27">
        <v>18</v>
      </c>
    </row>
    <row r="8" spans="1:12" ht="12" customHeight="1">
      <c r="A8" s="45">
        <f>A7</f>
        <v>1</v>
      </c>
      <c r="B8" s="29"/>
      <c r="C8" s="30" t="s">
        <v>863</v>
      </c>
      <c r="D8" s="31"/>
      <c r="E8" s="31"/>
      <c r="F8" s="16">
        <f>IF(ISBLANK(F7),"",INT(20.0479*(17-F7)^1.835))</f>
        <v>792</v>
      </c>
      <c r="G8" s="16">
        <f>IF(ISBLANK(G7),"",INT(1.84523*(G7*100-75)^1.348))</f>
        <v>736</v>
      </c>
      <c r="H8" s="16">
        <f>IF(ISBLANK(H7),"",INT(56.0211*(H7-1.5)^1.05))</f>
        <v>501</v>
      </c>
      <c r="I8" s="16">
        <f>IF(ISBLANK(I7),"",INT(0.188807*(I7*100-210)^1.41))</f>
        <v>703</v>
      </c>
      <c r="J8" s="16">
        <f>IF(ISBLANK(J7),"",INT(0.11193*(254-(J7/$D$2))^1.88))</f>
        <v>405</v>
      </c>
      <c r="K8" s="46">
        <f>K7</f>
        <v>3137</v>
      </c>
      <c r="L8" s="34"/>
    </row>
    <row r="9" spans="1:12" ht="12.75">
      <c r="A9" s="27">
        <f>A8+1</f>
        <v>2</v>
      </c>
      <c r="B9" s="22" t="s">
        <v>864</v>
      </c>
      <c r="C9" s="23" t="s">
        <v>865</v>
      </c>
      <c r="D9" s="24">
        <v>36689</v>
      </c>
      <c r="E9" s="24" t="s">
        <v>18</v>
      </c>
      <c r="F9" s="43" t="s">
        <v>866</v>
      </c>
      <c r="G9" s="43">
        <v>1.45</v>
      </c>
      <c r="H9" s="43">
        <v>10.77</v>
      </c>
      <c r="I9" s="43">
        <v>4.7</v>
      </c>
      <c r="J9" s="44">
        <v>0.0019805555555555553</v>
      </c>
      <c r="K9" s="10">
        <f>SUM(F10:J10)</f>
        <v>2806</v>
      </c>
      <c r="L9" s="27">
        <v>16</v>
      </c>
    </row>
    <row r="10" spans="1:12" ht="12" customHeight="1">
      <c r="A10" s="45">
        <f>A9</f>
        <v>2</v>
      </c>
      <c r="B10" s="29"/>
      <c r="C10" s="30" t="s">
        <v>21</v>
      </c>
      <c r="D10" s="31"/>
      <c r="E10" s="31"/>
      <c r="F10" s="16">
        <f>IF(ISBLANK(F9),"",INT(20.0479*(17-F9)^1.835))</f>
        <v>729</v>
      </c>
      <c r="G10" s="16">
        <f>IF(ISBLANK(G9),"",INT(1.84523*(G9*100-75)^1.348))</f>
        <v>566</v>
      </c>
      <c r="H10" s="16">
        <f>IF(ISBLANK(H9),"",INT(56.0211*(H9-1.5)^1.05))</f>
        <v>580</v>
      </c>
      <c r="I10" s="16">
        <f>IF(ISBLANK(I9),"",INT(0.188807*(I9*100-210)^1.41))</f>
        <v>479</v>
      </c>
      <c r="J10" s="16">
        <f>IF(ISBLANK(J9),"",INT(0.11193*(254-(J9/$D$2))^1.88))</f>
        <v>452</v>
      </c>
      <c r="K10" s="46">
        <f>K9</f>
        <v>2806</v>
      </c>
      <c r="L10" s="34"/>
    </row>
    <row r="11" spans="1:12" ht="12.75">
      <c r="A11" s="27">
        <f>A10+1</f>
        <v>3</v>
      </c>
      <c r="B11" s="22" t="s">
        <v>644</v>
      </c>
      <c r="C11" s="23" t="s">
        <v>867</v>
      </c>
      <c r="D11" s="24" t="s">
        <v>663</v>
      </c>
      <c r="E11" s="24" t="s">
        <v>1</v>
      </c>
      <c r="F11" s="43" t="s">
        <v>868</v>
      </c>
      <c r="G11" s="43">
        <v>1.48</v>
      </c>
      <c r="H11" s="43">
        <v>8.53</v>
      </c>
      <c r="I11" s="43">
        <v>4.5</v>
      </c>
      <c r="J11" s="44">
        <v>0.0019148148148148147</v>
      </c>
      <c r="K11" s="10">
        <f>SUM(F12:J12)</f>
        <v>2685</v>
      </c>
      <c r="L11" s="27">
        <v>14</v>
      </c>
    </row>
    <row r="12" spans="1:12" ht="12" customHeight="1">
      <c r="A12" s="45">
        <f>A11</f>
        <v>3</v>
      </c>
      <c r="B12" s="29"/>
      <c r="C12" s="30" t="s">
        <v>626</v>
      </c>
      <c r="D12" s="31"/>
      <c r="E12" s="31"/>
      <c r="F12" s="16">
        <f>IF(ISBLANK(F11),"",INT(20.0479*(17-F11)^1.835))</f>
        <v>712</v>
      </c>
      <c r="G12" s="16">
        <f>IF(ISBLANK(G11),"",INT(1.84523*(G11*100-75)^1.348))</f>
        <v>599</v>
      </c>
      <c r="H12" s="16">
        <f>IF(ISBLANK(H11),"",INT(56.0211*(H11-1.5)^1.05))</f>
        <v>434</v>
      </c>
      <c r="I12" s="16">
        <f>IF(ISBLANK(I11),"",INT(0.188807*(I11*100-210)^1.41))</f>
        <v>428</v>
      </c>
      <c r="J12" s="16">
        <f>IF(ISBLANK(J11),"",INT(0.11193*(254-(J11/$D$2))^1.88))</f>
        <v>512</v>
      </c>
      <c r="K12" s="46">
        <f>K11</f>
        <v>2685</v>
      </c>
      <c r="L12" s="34"/>
    </row>
    <row r="13" spans="1:12" ht="12.75">
      <c r="A13" s="27">
        <f>A12+1</f>
        <v>4</v>
      </c>
      <c r="B13" s="22" t="s">
        <v>638</v>
      </c>
      <c r="C13" s="23" t="s">
        <v>869</v>
      </c>
      <c r="D13" s="24" t="s">
        <v>870</v>
      </c>
      <c r="E13" s="24" t="s">
        <v>38</v>
      </c>
      <c r="F13" s="43" t="s">
        <v>871</v>
      </c>
      <c r="G13" s="43">
        <v>1.3</v>
      </c>
      <c r="H13" s="43">
        <v>7.66</v>
      </c>
      <c r="I13" s="43">
        <v>4.13</v>
      </c>
      <c r="J13" s="44">
        <v>0.0022386574074074075</v>
      </c>
      <c r="K13" s="10">
        <f>SUM(F14:J14)</f>
        <v>1783</v>
      </c>
      <c r="L13" s="27">
        <v>13</v>
      </c>
    </row>
    <row r="14" spans="1:12" ht="12" customHeight="1">
      <c r="A14" s="45">
        <f>A13</f>
        <v>4</v>
      </c>
      <c r="B14" s="29"/>
      <c r="C14" s="30" t="s">
        <v>298</v>
      </c>
      <c r="D14" s="31"/>
      <c r="E14" s="31"/>
      <c r="F14" s="16">
        <f>IF(ISBLANK(F13),"",INT(20.0479*(17-F13)^1.835))</f>
        <v>408</v>
      </c>
      <c r="G14" s="16">
        <f>IF(ISBLANK(G13),"",INT(1.84523*(G13*100-75)^1.348))</f>
        <v>409</v>
      </c>
      <c r="H14" s="16">
        <f>IF(ISBLANK(H13),"",INT(56.0211*(H13-1.5)^1.05))</f>
        <v>377</v>
      </c>
      <c r="I14" s="16">
        <f>IF(ISBLANK(I13),"",INT(0.188807*(I13*100-210)^1.41))</f>
        <v>338</v>
      </c>
      <c r="J14" s="16">
        <f>IF(ISBLANK(J13),"",INT(0.11193*(254-(J13/$D$2))^1.88))</f>
        <v>251</v>
      </c>
      <c r="K14" s="46">
        <f>K13</f>
        <v>1783</v>
      </c>
      <c r="L14" s="34"/>
    </row>
    <row r="15" spans="1:12" ht="12.75">
      <c r="A15" s="27">
        <f>A14+1</f>
        <v>5</v>
      </c>
      <c r="B15" s="22" t="s">
        <v>662</v>
      </c>
      <c r="C15" s="23" t="s">
        <v>650</v>
      </c>
      <c r="D15" s="24" t="s">
        <v>663</v>
      </c>
      <c r="E15" s="24" t="s">
        <v>1</v>
      </c>
      <c r="F15" s="43" t="s">
        <v>872</v>
      </c>
      <c r="G15" s="43">
        <v>1.27</v>
      </c>
      <c r="H15" s="43">
        <v>6.85</v>
      </c>
      <c r="I15" s="43">
        <v>3.79</v>
      </c>
      <c r="J15" s="44">
        <v>0.0024577546296296296</v>
      </c>
      <c r="K15" s="10">
        <f>SUM(F16:J16)</f>
        <v>1326</v>
      </c>
      <c r="L15" s="27">
        <v>12</v>
      </c>
    </row>
    <row r="16" spans="1:12" ht="12" customHeight="1">
      <c r="A16" s="45">
        <f>A15</f>
        <v>5</v>
      </c>
      <c r="B16" s="29"/>
      <c r="C16" s="30" t="s">
        <v>873</v>
      </c>
      <c r="D16" s="31"/>
      <c r="E16" s="31"/>
      <c r="F16" s="16">
        <f>IF(ISBLANK(F15),"",INT(20.0479*(17-F15)^1.835))</f>
        <v>237</v>
      </c>
      <c r="G16" s="16">
        <f>IF(ISBLANK(G15),"",INT(1.84523*(G15*100-75)^1.348))</f>
        <v>379</v>
      </c>
      <c r="H16" s="16">
        <f>IF(ISBLANK(H15),"",INT(56.0211*(H15-1.5)^1.05))</f>
        <v>325</v>
      </c>
      <c r="I16" s="16">
        <f>IF(ISBLANK(I15),"",INT(0.188807*(I15*100-210)^1.41))</f>
        <v>261</v>
      </c>
      <c r="J16" s="16">
        <f>IF(ISBLANK(J15),"",INT(0.11193*(254-(J15/$D$2))^1.88))</f>
        <v>124</v>
      </c>
      <c r="K16" s="46">
        <f>K15</f>
        <v>1326</v>
      </c>
      <c r="L16" s="34"/>
    </row>
    <row r="17" spans="1:12" ht="12.75">
      <c r="A17" s="27"/>
      <c r="B17" s="22" t="s">
        <v>125</v>
      </c>
      <c r="C17" s="23" t="s">
        <v>874</v>
      </c>
      <c r="D17" s="24" t="s">
        <v>875</v>
      </c>
      <c r="E17" s="24" t="s">
        <v>38</v>
      </c>
      <c r="F17" s="43" t="s">
        <v>251</v>
      </c>
      <c r="G17" s="43"/>
      <c r="H17" s="43"/>
      <c r="I17" s="43"/>
      <c r="J17" s="44"/>
      <c r="K17" s="10">
        <f>SUM(F18:J18)</f>
        <v>0</v>
      </c>
      <c r="L17" s="27"/>
    </row>
    <row r="18" spans="1:12" ht="12" customHeight="1">
      <c r="A18" s="45"/>
      <c r="B18" s="29"/>
      <c r="C18" s="30" t="s">
        <v>876</v>
      </c>
      <c r="D18" s="31"/>
      <c r="E18" s="31"/>
      <c r="F18" s="16"/>
      <c r="G18" s="16">
        <f>IF(ISBLANK(G17),"",INT(1.84523*(G17*100-75)^1.348))</f>
      </c>
      <c r="H18" s="16">
        <f>IF(ISBLANK(H17),"",INT(56.0211*(H17-1.5)^1.05))</f>
      </c>
      <c r="I18" s="16">
        <f>IF(ISBLANK(I17),"",INT(0.188807*(I17*100-210)^1.41))</f>
      </c>
      <c r="J18" s="16">
        <f>IF(ISBLANK(J17),"",INT(0.11193*(254-(J17/$D$2))^1.88))</f>
      </c>
      <c r="K18" s="46">
        <f>K17</f>
        <v>0</v>
      </c>
      <c r="L18" s="34"/>
    </row>
  </sheetData>
  <sheetProtection/>
  <printOptions horizontalCentered="1"/>
  <pageMargins left="0.75" right="0.75" top="0.984251968503937" bottom="0.72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57421875" style="2" customWidth="1"/>
    <col min="2" max="2" width="10.28125" style="2" customWidth="1"/>
    <col min="3" max="3" width="12.7109375" style="2" customWidth="1"/>
    <col min="4" max="4" width="10.421875" style="2" customWidth="1"/>
    <col min="5" max="5" width="10.00390625" style="2" customWidth="1"/>
    <col min="6" max="6" width="7.8515625" style="2" customWidth="1"/>
    <col min="7" max="7" width="7.57421875" style="2" customWidth="1"/>
    <col min="8" max="8" width="7.8515625" style="2" customWidth="1"/>
    <col min="9" max="9" width="7.57421875" style="2" customWidth="1"/>
    <col min="10" max="10" width="8.140625" style="2" customWidth="1"/>
    <col min="11" max="11" width="7.421875" style="2" customWidth="1"/>
    <col min="12" max="12" width="7.7109375" style="2" customWidth="1"/>
    <col min="13" max="13" width="7.28125" style="2" customWidth="1"/>
    <col min="14" max="14" width="5.57421875" style="2" customWidth="1"/>
    <col min="15" max="16384" width="9.140625" style="2" customWidth="1"/>
  </cols>
  <sheetData>
    <row r="1" spans="1:5" ht="18.75">
      <c r="A1" s="1" t="s">
        <v>0</v>
      </c>
      <c r="E1" s="4"/>
    </row>
    <row r="2" spans="4:6" ht="5.25" customHeight="1">
      <c r="D2" s="5">
        <v>1.1574074074074073E-05</v>
      </c>
      <c r="F2" s="4"/>
    </row>
    <row r="3" spans="1:13" ht="12.75">
      <c r="A3" s="6" t="s">
        <v>1</v>
      </c>
      <c r="C3" s="47" t="s">
        <v>877</v>
      </c>
      <c r="E3" s="8" t="s">
        <v>878</v>
      </c>
      <c r="M3" s="9" t="s">
        <v>879</v>
      </c>
    </row>
    <row r="5" spans="1:14" s="15" customFormat="1" ht="12.75">
      <c r="A5" s="10" t="s">
        <v>5</v>
      </c>
      <c r="B5" s="11" t="s">
        <v>6</v>
      </c>
      <c r="C5" s="12" t="s">
        <v>7</v>
      </c>
      <c r="D5" s="13" t="s">
        <v>8</v>
      </c>
      <c r="E5" s="14" t="s">
        <v>9</v>
      </c>
      <c r="F5" s="13" t="s">
        <v>11</v>
      </c>
      <c r="G5" s="13" t="s">
        <v>622</v>
      </c>
      <c r="H5" s="13" t="s">
        <v>739</v>
      </c>
      <c r="I5" s="13" t="s">
        <v>621</v>
      </c>
      <c r="J5" s="48" t="s">
        <v>857</v>
      </c>
      <c r="K5" s="13" t="s">
        <v>880</v>
      </c>
      <c r="L5" s="13" t="s">
        <v>444</v>
      </c>
      <c r="M5" s="13" t="s">
        <v>13</v>
      </c>
      <c r="N5" s="13" t="s">
        <v>14</v>
      </c>
    </row>
    <row r="6" spans="1:14" s="21" customFormat="1" ht="14.25" customHeight="1">
      <c r="A6" s="16"/>
      <c r="B6" s="17"/>
      <c r="C6" s="18" t="s">
        <v>15</v>
      </c>
      <c r="D6" s="16"/>
      <c r="E6" s="19"/>
      <c r="F6" s="16"/>
      <c r="G6" s="16"/>
      <c r="H6" s="20" t="s">
        <v>801</v>
      </c>
      <c r="I6" s="20"/>
      <c r="J6" s="49" t="s">
        <v>881</v>
      </c>
      <c r="K6" s="16"/>
      <c r="L6" s="20"/>
      <c r="M6" s="16"/>
      <c r="N6" s="16"/>
    </row>
    <row r="7" spans="1:14" ht="12.75">
      <c r="A7" s="10">
        <f>A6+1</f>
        <v>1</v>
      </c>
      <c r="B7" s="22" t="s">
        <v>882</v>
      </c>
      <c r="C7" s="23" t="s">
        <v>883</v>
      </c>
      <c r="D7" s="24">
        <v>36311</v>
      </c>
      <c r="E7" s="23" t="s">
        <v>806</v>
      </c>
      <c r="F7" s="25" t="s">
        <v>884</v>
      </c>
      <c r="G7" s="25">
        <v>5.68</v>
      </c>
      <c r="H7" s="26">
        <v>12.79</v>
      </c>
      <c r="I7" s="43">
        <v>1.51</v>
      </c>
      <c r="J7" s="50" t="s">
        <v>885</v>
      </c>
      <c r="K7" s="51">
        <v>2.8</v>
      </c>
      <c r="L7" s="44">
        <v>0.002187152777777778</v>
      </c>
      <c r="M7" s="52">
        <f>SUM(F8:L8)</f>
        <v>3803</v>
      </c>
      <c r="N7" s="27">
        <v>18</v>
      </c>
    </row>
    <row r="8" spans="1:14" ht="12.75">
      <c r="A8" s="28">
        <f>A7</f>
        <v>1</v>
      </c>
      <c r="B8" s="29"/>
      <c r="C8" s="30" t="s">
        <v>863</v>
      </c>
      <c r="D8" s="31"/>
      <c r="E8" s="30"/>
      <c r="F8" s="32">
        <f>IF(ISBLANK(F7),"",TRUNC(58.015*(11.5-F7)^1.81))</f>
        <v>646</v>
      </c>
      <c r="G8" s="32">
        <f>IF(ISBLANK(G7),"",TRUNC(0.14354*(G7*100-220)^1.4))</f>
        <v>519</v>
      </c>
      <c r="H8" s="33">
        <f>IF(ISBLANK(H7),"",TRUNC(51.39*(H7-1.5)^1.05))</f>
        <v>654</v>
      </c>
      <c r="I8" s="16">
        <f>IF(ISBLANK(I7),"",TRUNC(0.8465*(I7*100-75)^1.42))</f>
        <v>396</v>
      </c>
      <c r="J8" s="16">
        <f>IF(ISBLANK(J7),"",TRUNC(20.5173*(15.5-J7)^1.92))</f>
        <v>700</v>
      </c>
      <c r="K8" s="16">
        <f>IF(ISBLANK(K7),"",TRUNC(0.2797*(K7*100-100)^1.35))</f>
        <v>309</v>
      </c>
      <c r="L8" s="16">
        <f>IF(ISBLANK(L7),"",INT(0.08713*(305.5-(L7/$D$2))^1.85))</f>
        <v>579</v>
      </c>
      <c r="M8" s="46">
        <f>M7</f>
        <v>3803</v>
      </c>
      <c r="N8" s="34"/>
    </row>
    <row r="9" spans="1:14" ht="12.75">
      <c r="A9" s="10">
        <f>A8+1</f>
        <v>2</v>
      </c>
      <c r="B9" s="22" t="s">
        <v>343</v>
      </c>
      <c r="C9" s="23" t="s">
        <v>886</v>
      </c>
      <c r="D9" s="24" t="s">
        <v>887</v>
      </c>
      <c r="E9" s="23" t="s">
        <v>38</v>
      </c>
      <c r="F9" s="25" t="s">
        <v>669</v>
      </c>
      <c r="G9" s="25">
        <v>5.3</v>
      </c>
      <c r="H9" s="26">
        <v>10.8</v>
      </c>
      <c r="I9" s="43">
        <v>1.75</v>
      </c>
      <c r="J9" s="50" t="s">
        <v>888</v>
      </c>
      <c r="K9" s="51">
        <v>3.1</v>
      </c>
      <c r="L9" s="44">
        <v>0.0021376157407407407</v>
      </c>
      <c r="M9" s="52">
        <f>SUM(F10:L10)</f>
        <v>3711</v>
      </c>
      <c r="N9" s="27">
        <v>16</v>
      </c>
    </row>
    <row r="10" spans="1:14" ht="12.75">
      <c r="A10" s="28">
        <f>A9</f>
        <v>2</v>
      </c>
      <c r="B10" s="29"/>
      <c r="C10" s="30" t="s">
        <v>889</v>
      </c>
      <c r="D10" s="31"/>
      <c r="E10" s="30"/>
      <c r="F10" s="32">
        <f>IF(ISBLANK(F9),"",TRUNC(58.015*(11.5-F9)^1.81))</f>
        <v>560</v>
      </c>
      <c r="G10" s="32">
        <f>IF(ISBLANK(G9),"",TRUNC(0.14354*(G9*100-220)^1.4))</f>
        <v>441</v>
      </c>
      <c r="H10" s="33">
        <f>IF(ISBLANK(H9),"",TRUNC(51.39*(H9-1.5)^1.05))</f>
        <v>534</v>
      </c>
      <c r="I10" s="16">
        <f>IF(ISBLANK(I9),"",TRUNC(0.8465*(I9*100-75)^1.42))</f>
        <v>585</v>
      </c>
      <c r="J10" s="16">
        <f>IF(ISBLANK(J9),"",TRUNC(20.5173*(15.5-J9)^1.92))</f>
        <v>591</v>
      </c>
      <c r="K10" s="16">
        <f>IF(ISBLANK(K9),"",TRUNC(0.2797*(K9*100-100)^1.35))</f>
        <v>381</v>
      </c>
      <c r="L10" s="16">
        <f>IF(ISBLANK(L9),"",INT(0.08713*(305.5-(L9/$D$2))^1.85))</f>
        <v>619</v>
      </c>
      <c r="M10" s="46">
        <f>M9</f>
        <v>3711</v>
      </c>
      <c r="N10" s="34"/>
    </row>
    <row r="11" spans="1:14" ht="12.75">
      <c r="A11" s="10">
        <f>A10+1</f>
        <v>3</v>
      </c>
      <c r="B11" s="22" t="s">
        <v>890</v>
      </c>
      <c r="C11" s="23" t="s">
        <v>891</v>
      </c>
      <c r="D11" s="24">
        <v>36689</v>
      </c>
      <c r="E11" s="23" t="s">
        <v>368</v>
      </c>
      <c r="F11" s="25" t="s">
        <v>539</v>
      </c>
      <c r="G11" s="25">
        <v>5.02</v>
      </c>
      <c r="H11" s="26">
        <v>10.09</v>
      </c>
      <c r="I11" s="43">
        <v>1.6</v>
      </c>
      <c r="J11" s="50" t="s">
        <v>892</v>
      </c>
      <c r="K11" s="51">
        <v>2.4</v>
      </c>
      <c r="L11" s="44">
        <v>0.0024072916666666665</v>
      </c>
      <c r="M11" s="52">
        <f>SUM(F12:L12)</f>
        <v>2850</v>
      </c>
      <c r="N11" s="27">
        <v>14</v>
      </c>
    </row>
    <row r="12" spans="1:14" ht="12.75">
      <c r="A12" s="28">
        <f>A11</f>
        <v>3</v>
      </c>
      <c r="B12" s="29"/>
      <c r="C12" s="30" t="s">
        <v>821</v>
      </c>
      <c r="D12" s="31"/>
      <c r="E12" s="30"/>
      <c r="F12" s="32">
        <f>IF(ISBLANK(F11),"",TRUNC(58.015*(11.5-F11)^1.81))</f>
        <v>492</v>
      </c>
      <c r="G12" s="32">
        <f>IF(ISBLANK(G11),"",TRUNC(0.14354*(G11*100-220)^1.4))</f>
        <v>386</v>
      </c>
      <c r="H12" s="33">
        <f>IF(ISBLANK(H11),"",TRUNC(51.39*(H11-1.5)^1.05))</f>
        <v>491</v>
      </c>
      <c r="I12" s="16">
        <f>IF(ISBLANK(I11),"",TRUNC(0.8465*(I11*100-75)^1.42))</f>
        <v>464</v>
      </c>
      <c r="J12" s="16">
        <f>IF(ISBLANK(J11),"",TRUNC(20.5173*(15.5-J11)^1.92))</f>
        <v>381</v>
      </c>
      <c r="K12" s="16">
        <f>IF(ISBLANK(K11),"",TRUNC(0.2797*(K11*100-100)^1.35))</f>
        <v>220</v>
      </c>
      <c r="L12" s="16">
        <f>IF(ISBLANK(L11),"",INT(0.08713*(305.5-(L11/$D$2))^1.85))</f>
        <v>416</v>
      </c>
      <c r="M12" s="46">
        <f>M11</f>
        <v>2850</v>
      </c>
      <c r="N12" s="34"/>
    </row>
    <row r="13" spans="1:14" ht="12.75">
      <c r="A13" s="10">
        <f>A12+1</f>
        <v>4</v>
      </c>
      <c r="B13" s="22" t="s">
        <v>893</v>
      </c>
      <c r="C13" s="23" t="s">
        <v>894</v>
      </c>
      <c r="D13" s="24">
        <v>36658</v>
      </c>
      <c r="E13" s="23" t="s">
        <v>1</v>
      </c>
      <c r="F13" s="25" t="s">
        <v>895</v>
      </c>
      <c r="G13" s="25">
        <v>4.89</v>
      </c>
      <c r="H13" s="26">
        <v>9.94</v>
      </c>
      <c r="I13" s="43">
        <v>1.54</v>
      </c>
      <c r="J13" s="50" t="s">
        <v>896</v>
      </c>
      <c r="K13" s="51">
        <v>3</v>
      </c>
      <c r="L13" s="44">
        <v>0.002494560185185185</v>
      </c>
      <c r="M13" s="52">
        <f>SUM(F14:L14)</f>
        <v>2771</v>
      </c>
      <c r="N13" s="27">
        <v>13</v>
      </c>
    </row>
    <row r="14" spans="1:14" ht="12.75">
      <c r="A14" s="28">
        <f>A13</f>
        <v>4</v>
      </c>
      <c r="B14" s="29"/>
      <c r="C14" s="30" t="s">
        <v>260</v>
      </c>
      <c r="D14" s="31"/>
      <c r="E14" s="30"/>
      <c r="F14" s="32">
        <f>IF(ISBLANK(F13),"",TRUNC(58.015*(11.5-F13)^1.81))</f>
        <v>431</v>
      </c>
      <c r="G14" s="32">
        <f>IF(ISBLANK(G13),"",TRUNC(0.14354*(G13*100-220)^1.4))</f>
        <v>361</v>
      </c>
      <c r="H14" s="33">
        <f>IF(ISBLANK(H13),"",TRUNC(51.39*(H13-1.5)^1.05))</f>
        <v>482</v>
      </c>
      <c r="I14" s="16">
        <f>IF(ISBLANK(I13),"",TRUNC(0.8465*(I13*100-75)^1.42))</f>
        <v>419</v>
      </c>
      <c r="J14" s="16">
        <f>IF(ISBLANK(J13),"",TRUNC(20.5173*(15.5-J13)^1.92))</f>
        <v>362</v>
      </c>
      <c r="K14" s="16">
        <f>IF(ISBLANK(K13),"",TRUNC(0.2797*(K13*100-100)^1.35))</f>
        <v>357</v>
      </c>
      <c r="L14" s="16">
        <f>IF(ISBLANK(L13),"",INT(0.08713*(305.5-(L13/$D$2))^1.85))</f>
        <v>359</v>
      </c>
      <c r="M14" s="46">
        <f>M13</f>
        <v>2771</v>
      </c>
      <c r="N14" s="34"/>
    </row>
    <row r="15" spans="1:14" ht="12.75">
      <c r="A15" s="10">
        <f>A14+1</f>
        <v>5</v>
      </c>
      <c r="B15" s="22" t="s">
        <v>897</v>
      </c>
      <c r="C15" s="23" t="s">
        <v>898</v>
      </c>
      <c r="D15" s="24" t="s">
        <v>325</v>
      </c>
      <c r="E15" s="23" t="s">
        <v>1</v>
      </c>
      <c r="F15" s="25" t="s">
        <v>567</v>
      </c>
      <c r="G15" s="25">
        <v>4.81</v>
      </c>
      <c r="H15" s="26">
        <v>9.52</v>
      </c>
      <c r="I15" s="43">
        <v>1.45</v>
      </c>
      <c r="J15" s="50" t="s">
        <v>899</v>
      </c>
      <c r="K15" s="51">
        <v>2.2</v>
      </c>
      <c r="L15" s="44">
        <v>0.0024938657407407405</v>
      </c>
      <c r="M15" s="52">
        <f>SUM(F16:L16)</f>
        <v>2645</v>
      </c>
      <c r="N15" s="27">
        <v>12</v>
      </c>
    </row>
    <row r="16" spans="1:14" ht="12.75">
      <c r="A16" s="28">
        <f>A15</f>
        <v>5</v>
      </c>
      <c r="B16" s="29"/>
      <c r="C16" s="30" t="s">
        <v>788</v>
      </c>
      <c r="D16" s="31"/>
      <c r="E16" s="30"/>
      <c r="F16" s="32">
        <f>IF(ISBLANK(F15),"",TRUNC(58.015*(11.5-F15)^1.81))</f>
        <v>396</v>
      </c>
      <c r="G16" s="32">
        <f>IF(ISBLANK(G15),"",TRUNC(0.14354*(G15*100-220)^1.4))</f>
        <v>346</v>
      </c>
      <c r="H16" s="33">
        <f>IF(ISBLANK(H15),"",TRUNC(51.39*(H15-1.5)^1.05))</f>
        <v>457</v>
      </c>
      <c r="I16" s="16">
        <f>IF(ISBLANK(I15),"",TRUNC(0.8465*(I15*100-75)^1.42))</f>
        <v>352</v>
      </c>
      <c r="J16" s="16">
        <f>IF(ISBLANK(J15),"",TRUNC(20.5173*(15.5-J15)^1.92))</f>
        <v>556</v>
      </c>
      <c r="K16" s="16">
        <f>IF(ISBLANK(K15),"",TRUNC(0.2797*(K15*100-100)^1.35))</f>
        <v>179</v>
      </c>
      <c r="L16" s="16">
        <f>IF(ISBLANK(L15),"",INT(0.08713*(305.5-(L15/$D$2))^1.85))</f>
        <v>359</v>
      </c>
      <c r="M16" s="46">
        <f>M15</f>
        <v>2645</v>
      </c>
      <c r="N16" s="34"/>
    </row>
    <row r="17" spans="1:14" ht="12.75">
      <c r="A17" s="10">
        <f>A16+1</f>
        <v>6</v>
      </c>
      <c r="B17" s="22" t="s">
        <v>299</v>
      </c>
      <c r="C17" s="23" t="s">
        <v>900</v>
      </c>
      <c r="D17" s="24" t="s">
        <v>901</v>
      </c>
      <c r="E17" s="23" t="s">
        <v>1</v>
      </c>
      <c r="F17" s="25" t="s">
        <v>571</v>
      </c>
      <c r="G17" s="25">
        <v>4.78</v>
      </c>
      <c r="H17" s="26">
        <v>10.26</v>
      </c>
      <c r="I17" s="43">
        <v>1.42</v>
      </c>
      <c r="J17" s="50" t="s">
        <v>902</v>
      </c>
      <c r="K17" s="51">
        <v>2.8</v>
      </c>
      <c r="L17" s="44">
        <v>0.002631365740740741</v>
      </c>
      <c r="M17" s="52">
        <f>SUM(F18:L18)</f>
        <v>2569</v>
      </c>
      <c r="N17" s="27">
        <v>11</v>
      </c>
    </row>
    <row r="18" spans="1:14" ht="12.75">
      <c r="A18" s="28">
        <f>A17</f>
        <v>6</v>
      </c>
      <c r="B18" s="29"/>
      <c r="C18" s="30" t="s">
        <v>626</v>
      </c>
      <c r="D18" s="31"/>
      <c r="E18" s="30"/>
      <c r="F18" s="32">
        <f>IF(ISBLANK(F17),"",TRUNC(58.015*(11.5-F17)^1.81))</f>
        <v>418</v>
      </c>
      <c r="G18" s="32">
        <f>IF(ISBLANK(G17),"",TRUNC(0.14354*(G17*100-220)^1.4))</f>
        <v>341</v>
      </c>
      <c r="H18" s="33">
        <f>IF(ISBLANK(H17),"",TRUNC(51.39*(H17-1.5)^1.05))</f>
        <v>501</v>
      </c>
      <c r="I18" s="16">
        <f>IF(ISBLANK(I17),"",TRUNC(0.8465*(I17*100-75)^1.42))</f>
        <v>331</v>
      </c>
      <c r="J18" s="16">
        <f>IF(ISBLANK(J17),"",TRUNC(20.5173*(15.5-J17)^1.92))</f>
        <v>393</v>
      </c>
      <c r="K18" s="16">
        <f>IF(ISBLANK(K17),"",TRUNC(0.2797*(K17*100-100)^1.35))</f>
        <v>309</v>
      </c>
      <c r="L18" s="16">
        <f>IF(ISBLANK(L17),"",INT(0.08713*(305.5-(L17/$D$2))^1.85))</f>
        <v>276</v>
      </c>
      <c r="M18" s="46">
        <f>M17</f>
        <v>2569</v>
      </c>
      <c r="N18" s="34"/>
    </row>
    <row r="19" spans="1:14" ht="12.75">
      <c r="A19" s="10">
        <f>A18+1</f>
        <v>7</v>
      </c>
      <c r="B19" s="22" t="s">
        <v>558</v>
      </c>
      <c r="C19" s="23" t="s">
        <v>903</v>
      </c>
      <c r="D19" s="24" t="s">
        <v>904</v>
      </c>
      <c r="E19" s="23" t="s">
        <v>1</v>
      </c>
      <c r="F19" s="25" t="s">
        <v>574</v>
      </c>
      <c r="G19" s="25">
        <v>4.58</v>
      </c>
      <c r="H19" s="26">
        <v>7.8</v>
      </c>
      <c r="I19" s="43">
        <v>1.36</v>
      </c>
      <c r="J19" s="50" t="s">
        <v>905</v>
      </c>
      <c r="K19" s="51">
        <v>2</v>
      </c>
      <c r="L19" s="44">
        <v>0.0026267361111111114</v>
      </c>
      <c r="M19" s="52">
        <f>SUM(F20:L20)</f>
        <v>2147</v>
      </c>
      <c r="N19" s="27">
        <v>10</v>
      </c>
    </row>
    <row r="20" spans="1:14" ht="12.75">
      <c r="A20" s="28">
        <f>A19</f>
        <v>7</v>
      </c>
      <c r="B20" s="29"/>
      <c r="C20" s="30" t="s">
        <v>260</v>
      </c>
      <c r="D20" s="31"/>
      <c r="E20" s="30"/>
      <c r="F20" s="32">
        <f>IF(ISBLANK(F19),"",TRUNC(58.015*(11.5-F19)^1.81))</f>
        <v>362</v>
      </c>
      <c r="G20" s="32">
        <f>IF(ISBLANK(G19),"",TRUNC(0.14354*(G19*100-220)^1.4))</f>
        <v>304</v>
      </c>
      <c r="H20" s="33">
        <f>IF(ISBLANK(H19),"",TRUNC(51.39*(H19-1.5)^1.05))</f>
        <v>354</v>
      </c>
      <c r="I20" s="16">
        <f>IF(ISBLANK(I19),"",TRUNC(0.8465*(I19*100-75)^1.42))</f>
        <v>290</v>
      </c>
      <c r="J20" s="16">
        <f>IF(ISBLANK(J19),"",TRUNC(20.5173*(15.5-J19)^1.92))</f>
        <v>418</v>
      </c>
      <c r="K20" s="16">
        <f>IF(ISBLANK(K19),"",TRUNC(0.2797*(K19*100-100)^1.35))</f>
        <v>140</v>
      </c>
      <c r="L20" s="16">
        <f>IF(ISBLANK(L19),"",INT(0.08713*(305.5-(L19/$D$2))^1.85))</f>
        <v>279</v>
      </c>
      <c r="M20" s="46">
        <f>M19</f>
        <v>2147</v>
      </c>
      <c r="N20" s="34"/>
    </row>
    <row r="21" spans="1:14" ht="12.75">
      <c r="A21" s="10">
        <f>A20+1</f>
        <v>8</v>
      </c>
      <c r="B21" s="22" t="s">
        <v>906</v>
      </c>
      <c r="C21" s="23" t="s">
        <v>907</v>
      </c>
      <c r="D21" s="24" t="s">
        <v>908</v>
      </c>
      <c r="E21" s="23" t="s">
        <v>1</v>
      </c>
      <c r="F21" s="25" t="s">
        <v>909</v>
      </c>
      <c r="G21" s="25">
        <v>4.61</v>
      </c>
      <c r="H21" s="26">
        <v>7.82</v>
      </c>
      <c r="I21" s="43">
        <v>1.48</v>
      </c>
      <c r="J21" s="50" t="s">
        <v>910</v>
      </c>
      <c r="K21" s="51">
        <v>2.1</v>
      </c>
      <c r="L21" s="44" t="s">
        <v>911</v>
      </c>
      <c r="M21" s="52">
        <f>SUM(F22:L22)</f>
        <v>1974</v>
      </c>
      <c r="N21" s="27">
        <v>9</v>
      </c>
    </row>
    <row r="22" spans="1:14" ht="12.75">
      <c r="A22" s="28">
        <f>A21</f>
        <v>8</v>
      </c>
      <c r="B22" s="29"/>
      <c r="C22" s="30" t="s">
        <v>260</v>
      </c>
      <c r="D22" s="31"/>
      <c r="E22" s="30"/>
      <c r="F22" s="32">
        <f>IF(ISBLANK(F21),"",TRUNC(58.015*(11.5-F21)^1.81))</f>
        <v>383</v>
      </c>
      <c r="G22" s="32">
        <f>IF(ISBLANK(G21),"",TRUNC(0.14354*(G21*100-220)^1.4))</f>
        <v>310</v>
      </c>
      <c r="H22" s="33">
        <f>IF(ISBLANK(H21),"",TRUNC(51.39*(H21-1.5)^1.05))</f>
        <v>356</v>
      </c>
      <c r="I22" s="16">
        <f>IF(ISBLANK(I21),"",TRUNC(0.8465*(I21*100-75)^1.42))</f>
        <v>374</v>
      </c>
      <c r="J22" s="16">
        <f>IF(ISBLANK(J21),"",TRUNC(20.5173*(15.5-J21)^1.92))</f>
        <v>392</v>
      </c>
      <c r="K22" s="16">
        <f>IF(ISBLANK(K21),"",TRUNC(0.2797*(K21*100-100)^1.35))</f>
        <v>159</v>
      </c>
      <c r="L22" s="16"/>
      <c r="M22" s="46">
        <f>M21</f>
        <v>1974</v>
      </c>
      <c r="N22" s="34"/>
    </row>
    <row r="23" spans="1:14" ht="12.75">
      <c r="A23" s="10"/>
      <c r="B23" s="22" t="s">
        <v>912</v>
      </c>
      <c r="C23" s="23" t="s">
        <v>913</v>
      </c>
      <c r="D23" s="24" t="s">
        <v>259</v>
      </c>
      <c r="E23" s="23" t="s">
        <v>45</v>
      </c>
      <c r="F23" s="25" t="s">
        <v>914</v>
      </c>
      <c r="G23" s="25">
        <v>4.98</v>
      </c>
      <c r="H23" s="26">
        <v>9.78</v>
      </c>
      <c r="I23" s="43" t="s">
        <v>251</v>
      </c>
      <c r="J23" s="43"/>
      <c r="K23" s="51"/>
      <c r="L23" s="44"/>
      <c r="M23" s="52"/>
      <c r="N23" s="27"/>
    </row>
    <row r="24" spans="1:14" ht="12.75">
      <c r="A24" s="28"/>
      <c r="B24" s="29"/>
      <c r="C24" s="30" t="s">
        <v>568</v>
      </c>
      <c r="D24" s="31"/>
      <c r="E24" s="30"/>
      <c r="F24" s="32">
        <f>IF(ISBLANK(F23),"",TRUNC(58.015*(11.5-F23)^1.81))</f>
        <v>406</v>
      </c>
      <c r="G24" s="32">
        <f>IF(ISBLANK(G23),"",TRUNC(0.14354*(G23*100-220)^1.4))</f>
        <v>378</v>
      </c>
      <c r="H24" s="33">
        <f>IF(ISBLANK(H23),"",TRUNC(51.39*(H23-1.5)^1.05))</f>
        <v>472</v>
      </c>
      <c r="I24" s="16"/>
      <c r="J24" s="16">
        <f>IF(ISBLANK(J23),"",TRUNC(20.5173*(15.5-J23)^1.92))</f>
      </c>
      <c r="K24" s="16">
        <f>IF(ISBLANK(K23),"",TRUNC(0.2797*(K23*100-100)^1.35))</f>
      </c>
      <c r="L24" s="16">
        <f>IF(ISBLANK(L23),"",INT(0.08713*(305.5-(L23/$D$2))^1.85))</f>
      </c>
      <c r="M24" s="46"/>
      <c r="N24" s="34"/>
    </row>
    <row r="25" spans="1:14" ht="12.75">
      <c r="A25" s="10"/>
      <c r="B25" s="22" t="s">
        <v>915</v>
      </c>
      <c r="C25" s="23" t="s">
        <v>916</v>
      </c>
      <c r="D25" s="24" t="s">
        <v>917</v>
      </c>
      <c r="E25" s="23" t="s">
        <v>1</v>
      </c>
      <c r="F25" s="25" t="s">
        <v>251</v>
      </c>
      <c r="G25" s="25"/>
      <c r="H25" s="26"/>
      <c r="I25" s="43"/>
      <c r="J25" s="43"/>
      <c r="K25" s="51"/>
      <c r="L25" s="44"/>
      <c r="M25" s="52"/>
      <c r="N25" s="27"/>
    </row>
    <row r="26" spans="1:14" ht="12.75">
      <c r="A26" s="28"/>
      <c r="B26" s="29"/>
      <c r="C26" s="30" t="s">
        <v>260</v>
      </c>
      <c r="D26" s="31"/>
      <c r="E26" s="30"/>
      <c r="F26" s="32"/>
      <c r="G26" s="32">
        <f>IF(ISBLANK(G25),"",TRUNC(0.14354*(G25*100-220)^1.4))</f>
      </c>
      <c r="H26" s="33">
        <f>IF(ISBLANK(H25),"",TRUNC(51.39*(H25-1.5)^1.05))</f>
      </c>
      <c r="I26" s="16">
        <f>IF(ISBLANK(I25),"",TRUNC(0.8465*(I25*100-75)^1.42))</f>
      </c>
      <c r="J26" s="16">
        <f>IF(ISBLANK(J25),"",TRUNC(20.5173*(15.5-J25)^1.92))</f>
      </c>
      <c r="K26" s="16">
        <f>IF(ISBLANK(K25),"",TRUNC(0.2797*(K25*100-100)^1.35))</f>
      </c>
      <c r="L26" s="16">
        <f>IF(ISBLANK(L25),"",INT(0.08713*(305.5-(L25/$D$2))^1.85))</f>
      </c>
      <c r="M26" s="46"/>
      <c r="N26" s="34"/>
    </row>
  </sheetData>
  <sheetProtection/>
  <printOptions horizontalCentered="1"/>
  <pageMargins left="0.75" right="0.75" top="0.33" bottom="0.45" header="0.2" footer="0.3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showZeros="0" zoomScalePageLayoutView="0" workbookViewId="0" topLeftCell="A1">
      <selection activeCell="A1" sqref="A1"/>
    </sheetView>
  </sheetViews>
  <sheetFormatPr defaultColWidth="9.140625" defaultRowHeight="15"/>
  <cols>
    <col min="1" max="1" width="5.140625" style="2" customWidth="1"/>
    <col min="2" max="2" width="9.140625" style="2" customWidth="1"/>
    <col min="3" max="3" width="14.28125" style="2" customWidth="1"/>
    <col min="4" max="4" width="10.421875" style="2" bestFit="1" customWidth="1"/>
    <col min="5" max="5" width="10.421875" style="2" customWidth="1"/>
    <col min="6" max="10" width="9.421875" style="2" customWidth="1"/>
    <col min="11" max="16384" width="9.140625" style="2" customWidth="1"/>
  </cols>
  <sheetData>
    <row r="1" spans="1:6" ht="18.75">
      <c r="A1" s="1" t="s">
        <v>918</v>
      </c>
      <c r="F1" s="4"/>
    </row>
    <row r="2" spans="3:6" ht="5.25" customHeight="1">
      <c r="C2" s="41"/>
      <c r="D2" s="41">
        <v>1.1574074074074073E-05</v>
      </c>
      <c r="E2" s="41"/>
      <c r="F2" s="4"/>
    </row>
    <row r="3" spans="1:11" ht="12.75">
      <c r="A3" s="6" t="s">
        <v>1</v>
      </c>
      <c r="C3" s="7" t="s">
        <v>2</v>
      </c>
      <c r="F3" s="8" t="s">
        <v>855</v>
      </c>
      <c r="K3" s="9" t="s">
        <v>856</v>
      </c>
    </row>
    <row r="5" spans="1:11" s="15" customFormat="1" ht="12.75">
      <c r="A5" s="10" t="s">
        <v>5</v>
      </c>
      <c r="B5" s="11" t="s">
        <v>6</v>
      </c>
      <c r="C5" s="12" t="s">
        <v>7</v>
      </c>
      <c r="D5" s="13" t="s">
        <v>8</v>
      </c>
      <c r="E5" s="14" t="s">
        <v>9</v>
      </c>
      <c r="F5" s="13" t="s">
        <v>857</v>
      </c>
      <c r="G5" s="13" t="s">
        <v>621</v>
      </c>
      <c r="H5" s="13" t="s">
        <v>739</v>
      </c>
      <c r="I5" s="13" t="s">
        <v>622</v>
      </c>
      <c r="J5" s="13" t="s">
        <v>919</v>
      </c>
      <c r="K5" s="13" t="s">
        <v>13</v>
      </c>
    </row>
    <row r="6" spans="1:11" s="21" customFormat="1" ht="13.5">
      <c r="A6" s="16"/>
      <c r="B6" s="17"/>
      <c r="C6" s="18" t="s">
        <v>15</v>
      </c>
      <c r="D6" s="16"/>
      <c r="E6" s="16"/>
      <c r="F6" s="53" t="s">
        <v>920</v>
      </c>
      <c r="G6" s="16"/>
      <c r="H6" s="16" t="s">
        <v>740</v>
      </c>
      <c r="I6" s="16"/>
      <c r="J6" s="20"/>
      <c r="K6" s="16"/>
    </row>
    <row r="7" spans="1:11" ht="12.75">
      <c r="A7" s="10">
        <f>A6+1</f>
        <v>1</v>
      </c>
      <c r="B7" s="22" t="s">
        <v>167</v>
      </c>
      <c r="C7" s="23" t="s">
        <v>921</v>
      </c>
      <c r="D7" s="24">
        <v>36971</v>
      </c>
      <c r="E7" s="24" t="s">
        <v>677</v>
      </c>
      <c r="F7" s="43" t="s">
        <v>922</v>
      </c>
      <c r="G7" s="43">
        <v>1.53</v>
      </c>
      <c r="H7" s="43">
        <v>13.29</v>
      </c>
      <c r="I7" s="43">
        <v>4.56</v>
      </c>
      <c r="J7" s="44">
        <v>0.0017880787037037038</v>
      </c>
      <c r="K7" s="10">
        <f>SUM(F8:J8)</f>
        <v>2609</v>
      </c>
    </row>
    <row r="8" spans="1:11" ht="12.75">
      <c r="A8" s="28">
        <f>A7</f>
        <v>1</v>
      </c>
      <c r="B8" s="29"/>
      <c r="C8" s="30" t="s">
        <v>757</v>
      </c>
      <c r="D8" s="31"/>
      <c r="E8" s="31"/>
      <c r="F8" s="16">
        <f>IF(ISBLANK(F7),"",INT(20.0479*(17-F7)^1.835))</f>
        <v>522</v>
      </c>
      <c r="G8" s="16">
        <f>IF(ISBLANK(G7),"",INT(1.84523*(G7*100-75)^1.348))</f>
        <v>655</v>
      </c>
      <c r="H8" s="16">
        <f>IF(ISBLANK(H7),"",INT(56.0211*(H7-1.5)^1.05))</f>
        <v>747</v>
      </c>
      <c r="I8" s="16">
        <f>IF(ISBLANK(I7),"",INT(0.188807*(I7*100-210)^1.41))</f>
        <v>443</v>
      </c>
      <c r="J8" s="54">
        <f>IF(ISBLANK(J7),"",INT(0.11193*(254-((J7+0.000462962962962963)/$D$2))^1.88))</f>
        <v>242</v>
      </c>
      <c r="K8" s="46">
        <f>K7</f>
        <v>2609</v>
      </c>
    </row>
    <row r="9" spans="1:11" ht="12.75">
      <c r="A9" s="10">
        <f>A8+1</f>
        <v>2</v>
      </c>
      <c r="B9" s="22" t="s">
        <v>466</v>
      </c>
      <c r="C9" s="23" t="s">
        <v>923</v>
      </c>
      <c r="D9" s="24" t="s">
        <v>924</v>
      </c>
      <c r="E9" s="24" t="s">
        <v>121</v>
      </c>
      <c r="F9" s="43" t="s">
        <v>925</v>
      </c>
      <c r="G9" s="43">
        <v>1.44</v>
      </c>
      <c r="H9" s="43">
        <v>10.36</v>
      </c>
      <c r="I9" s="43">
        <v>4.33</v>
      </c>
      <c r="J9" s="44">
        <v>0.0015848379629629632</v>
      </c>
      <c r="K9" s="10">
        <f>SUM(F10:J10)</f>
        <v>2415</v>
      </c>
    </row>
    <row r="10" spans="1:11" ht="12.75">
      <c r="A10" s="28">
        <f>A9</f>
        <v>2</v>
      </c>
      <c r="B10" s="29"/>
      <c r="C10" s="30" t="s">
        <v>124</v>
      </c>
      <c r="D10" s="31"/>
      <c r="E10" s="31"/>
      <c r="F10" s="16">
        <f>IF(ISBLANK(F9),"",INT(20.0479*(17-F9)^1.835))</f>
        <v>527</v>
      </c>
      <c r="G10" s="16">
        <f>IF(ISBLANK(G9),"",INT(1.84523*(G9*100-75)^1.348))</f>
        <v>555</v>
      </c>
      <c r="H10" s="16">
        <f>IF(ISBLANK(H9),"",INT(56.0211*(H9-1.5)^1.05))</f>
        <v>553</v>
      </c>
      <c r="I10" s="16">
        <f>IF(ISBLANK(I9),"",INT(0.188807*(I9*100-210)^1.41))</f>
        <v>386</v>
      </c>
      <c r="J10" s="54">
        <f>IF(ISBLANK(J9),"",INT(0.11193*(254-((J9+0.000462962962962963)/$D$2))^1.88))</f>
        <v>394</v>
      </c>
      <c r="K10" s="46">
        <f>K9</f>
        <v>2415</v>
      </c>
    </row>
    <row r="11" spans="1:11" ht="12.75">
      <c r="A11" s="10">
        <f>A10+1</f>
        <v>3</v>
      </c>
      <c r="B11" s="22" t="s">
        <v>926</v>
      </c>
      <c r="C11" s="23" t="s">
        <v>927</v>
      </c>
      <c r="D11" s="24" t="s">
        <v>928</v>
      </c>
      <c r="E11" s="24" t="s">
        <v>38</v>
      </c>
      <c r="F11" s="43" t="s">
        <v>929</v>
      </c>
      <c r="G11" s="43">
        <v>1.29</v>
      </c>
      <c r="H11" s="43">
        <v>8.39</v>
      </c>
      <c r="I11" s="43">
        <v>4.39</v>
      </c>
      <c r="J11" s="44">
        <v>0.0015309027777777777</v>
      </c>
      <c r="K11" s="10">
        <f>SUM(F12:J12)</f>
        <v>2177</v>
      </c>
    </row>
    <row r="12" spans="1:11" ht="12.75">
      <c r="A12" s="28">
        <f>A11</f>
        <v>3</v>
      </c>
      <c r="B12" s="29"/>
      <c r="C12" s="30" t="s">
        <v>930</v>
      </c>
      <c r="D12" s="31"/>
      <c r="E12" s="31"/>
      <c r="F12" s="16">
        <f>IF(ISBLANK(F11),"",INT(20.0479*(17-F11)^1.835))</f>
        <v>512</v>
      </c>
      <c r="G12" s="16">
        <f>IF(ISBLANK(G11),"",INT(1.84523*(G11*100-75)^1.348))</f>
        <v>399</v>
      </c>
      <c r="H12" s="16">
        <f>IF(ISBLANK(H11),"",INT(56.0211*(H11-1.5)^1.05))</f>
        <v>425</v>
      </c>
      <c r="I12" s="16">
        <f>IF(ISBLANK(I11),"",INT(0.188807*(I11*100-210)^1.41))</f>
        <v>401</v>
      </c>
      <c r="J12" s="54">
        <f>IF(ISBLANK(J11),"",INT(0.11193*(254-((J11+0.000462962962962963)/$D$2))^1.88))</f>
        <v>440</v>
      </c>
      <c r="K12" s="46">
        <f>K11</f>
        <v>2177</v>
      </c>
    </row>
    <row r="13" spans="1:11" ht="12.75">
      <c r="A13" s="10">
        <f>A12+1</f>
        <v>4</v>
      </c>
      <c r="B13" s="22" t="s">
        <v>931</v>
      </c>
      <c r="C13" s="23" t="s">
        <v>932</v>
      </c>
      <c r="D13" s="24" t="s">
        <v>933</v>
      </c>
      <c r="E13" s="24" t="s">
        <v>291</v>
      </c>
      <c r="F13" s="43" t="s">
        <v>934</v>
      </c>
      <c r="G13" s="43">
        <v>1.23</v>
      </c>
      <c r="H13" s="43">
        <v>7.53</v>
      </c>
      <c r="I13" s="43">
        <v>3.68</v>
      </c>
      <c r="J13" s="44">
        <v>0.0016158564814814814</v>
      </c>
      <c r="K13" s="10">
        <f>SUM(F14:J14)</f>
        <v>1771</v>
      </c>
    </row>
    <row r="14" spans="1:11" ht="12.75">
      <c r="A14" s="28">
        <f>A13</f>
        <v>4</v>
      </c>
      <c r="B14" s="29"/>
      <c r="C14" s="30" t="s">
        <v>519</v>
      </c>
      <c r="D14" s="31"/>
      <c r="E14" s="31"/>
      <c r="F14" s="16">
        <f>IF(ISBLANK(F13),"",INT(20.0479*(17-F13)^1.835))</f>
        <v>456</v>
      </c>
      <c r="G14" s="16">
        <f>IF(ISBLANK(G13),"",INT(1.84523*(G13*100-75)^1.348))</f>
        <v>340</v>
      </c>
      <c r="H14" s="16">
        <f>IF(ISBLANK(H13),"",INT(56.0211*(H13-1.5)^1.05))</f>
        <v>369</v>
      </c>
      <c r="I14" s="16">
        <f>IF(ISBLANK(I13),"",INT(0.188807*(I13*100-210)^1.41))</f>
        <v>237</v>
      </c>
      <c r="J14" s="54">
        <f>IF(ISBLANK(J13),"",INT(0.11193*(254-((J13+0.000462962962962963)/$D$2))^1.88))</f>
        <v>369</v>
      </c>
      <c r="K14" s="46">
        <f>K13</f>
        <v>1771</v>
      </c>
    </row>
    <row r="15" spans="1:11" ht="12.75">
      <c r="A15" s="10">
        <f>A14+1</f>
        <v>5</v>
      </c>
      <c r="B15" s="22" t="s">
        <v>935</v>
      </c>
      <c r="C15" s="23" t="s">
        <v>936</v>
      </c>
      <c r="D15" s="24">
        <v>37169</v>
      </c>
      <c r="E15" s="24" t="s">
        <v>677</v>
      </c>
      <c r="F15" s="43" t="s">
        <v>937</v>
      </c>
      <c r="G15" s="43">
        <v>1.23</v>
      </c>
      <c r="H15" s="43">
        <v>10.31</v>
      </c>
      <c r="I15" s="43">
        <v>4.01</v>
      </c>
      <c r="J15" s="44">
        <v>0.0019216435185185187</v>
      </c>
      <c r="K15" s="10">
        <f>SUM(F16:J16)</f>
        <v>1701</v>
      </c>
    </row>
    <row r="16" spans="1:11" ht="12.75">
      <c r="A16" s="28">
        <f>A15</f>
        <v>5</v>
      </c>
      <c r="B16" s="29"/>
      <c r="C16" s="30" t="s">
        <v>938</v>
      </c>
      <c r="D16" s="31"/>
      <c r="E16" s="31"/>
      <c r="F16" s="16">
        <f>IF(ISBLANK(F15),"",INT(20.0479*(17-F15)^1.835))</f>
        <v>340</v>
      </c>
      <c r="G16" s="16">
        <f>IF(ISBLANK(G15),"",INT(1.84523*(G15*100-75)^1.348))</f>
        <v>340</v>
      </c>
      <c r="H16" s="16">
        <f>IF(ISBLANK(H15),"",INT(56.0211*(H15-1.5)^1.05))</f>
        <v>550</v>
      </c>
      <c r="I16" s="16">
        <f>IF(ISBLANK(I15),"",INT(0.188807*(I15*100-210)^1.41))</f>
        <v>310</v>
      </c>
      <c r="J16" s="54">
        <f>IF(ISBLANK(J15),"",INT(0.11193*(254-((J15+0.000462962962962963)/$D$2))^1.88))</f>
        <v>161</v>
      </c>
      <c r="K16" s="46">
        <f>K15</f>
        <v>1701</v>
      </c>
    </row>
    <row r="17" spans="1:11" ht="12.75">
      <c r="A17" s="10">
        <f>A16+1</f>
        <v>6</v>
      </c>
      <c r="B17" s="22" t="s">
        <v>939</v>
      </c>
      <c r="C17" s="23" t="s">
        <v>940</v>
      </c>
      <c r="D17" s="24" t="s">
        <v>941</v>
      </c>
      <c r="E17" s="24" t="s">
        <v>291</v>
      </c>
      <c r="F17" s="43" t="s">
        <v>942</v>
      </c>
      <c r="G17" s="43">
        <v>1.14</v>
      </c>
      <c r="H17" s="43">
        <v>6.61</v>
      </c>
      <c r="I17" s="43">
        <v>3.29</v>
      </c>
      <c r="J17" s="44">
        <v>0.0016453703703703706</v>
      </c>
      <c r="K17" s="10">
        <f>SUM(F18:J18)</f>
        <v>1389</v>
      </c>
    </row>
    <row r="18" spans="1:11" ht="12.75">
      <c r="A18" s="28">
        <f>A17</f>
        <v>6</v>
      </c>
      <c r="B18" s="29"/>
      <c r="C18" s="30" t="s">
        <v>293</v>
      </c>
      <c r="D18" s="31"/>
      <c r="E18" s="31"/>
      <c r="F18" s="16">
        <f>IF(ISBLANK(F17),"",INT(20.0479*(17-F17)^1.835))</f>
        <v>318</v>
      </c>
      <c r="G18" s="16">
        <f>IF(ISBLANK(G17),"",INT(1.84523*(G17*100-75)^1.348))</f>
        <v>257</v>
      </c>
      <c r="H18" s="16">
        <f>IF(ISBLANK(H17),"",INT(56.0211*(H17-1.5)^1.05))</f>
        <v>310</v>
      </c>
      <c r="I18" s="16">
        <f>IF(ISBLANK(I17),"",INT(0.188807*(I17*100-210)^1.41))</f>
        <v>159</v>
      </c>
      <c r="J18" s="54">
        <f>IF(ISBLANK(J17),"",INT(0.11193*(254-((J17+0.000462962962962963)/$D$2))^1.88))</f>
        <v>345</v>
      </c>
      <c r="K18" s="46">
        <f>K17</f>
        <v>1389</v>
      </c>
    </row>
    <row r="19" spans="1:11" ht="12.75">
      <c r="A19" s="10">
        <f>A18+1</f>
        <v>7</v>
      </c>
      <c r="B19" s="22" t="s">
        <v>59</v>
      </c>
      <c r="C19" s="23" t="s">
        <v>943</v>
      </c>
      <c r="D19" s="24">
        <v>37036</v>
      </c>
      <c r="E19" s="24" t="s">
        <v>291</v>
      </c>
      <c r="F19" s="43" t="s">
        <v>944</v>
      </c>
      <c r="G19" s="43">
        <v>1.17</v>
      </c>
      <c r="H19" s="43">
        <v>7.46</v>
      </c>
      <c r="I19" s="43">
        <v>3.66</v>
      </c>
      <c r="J19" s="44">
        <v>0.0017703703703703703</v>
      </c>
      <c r="K19" s="10">
        <f>SUM(F20:J20)</f>
        <v>1306</v>
      </c>
    </row>
    <row r="20" spans="1:11" ht="12.75">
      <c r="A20" s="28">
        <f>A19</f>
        <v>7</v>
      </c>
      <c r="B20" s="29"/>
      <c r="C20" s="30" t="s">
        <v>519</v>
      </c>
      <c r="D20" s="31"/>
      <c r="E20" s="31"/>
      <c r="F20" s="16">
        <f>IF(ISBLANK(F19),"",INT(20.0479*(17-F19)^1.835))</f>
        <v>170</v>
      </c>
      <c r="G20" s="16">
        <f>IF(ISBLANK(G19),"",INT(1.84523*(G19*100-75)^1.348))</f>
        <v>284</v>
      </c>
      <c r="H20" s="16">
        <f>IF(ISBLANK(H19),"",INT(56.0211*(H19-1.5)^1.05))</f>
        <v>365</v>
      </c>
      <c r="I20" s="16">
        <f>IF(ISBLANK(I19),"",INT(0.188807*(I19*100-210)^1.41))</f>
        <v>233</v>
      </c>
      <c r="J20" s="54">
        <f>IF(ISBLANK(J19),"",INT(0.11193*(254-((J19+0.000462962962962963)/$D$2))^1.88))</f>
        <v>254</v>
      </c>
      <c r="K20" s="46">
        <f>K19</f>
        <v>1306</v>
      </c>
    </row>
  </sheetData>
  <sheetProtection/>
  <printOptions horizontalCentered="1"/>
  <pageMargins left="0.75" right="0.75" top="0.984251968503937" bottom="0.72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57421875" style="2" customWidth="1"/>
    <col min="2" max="2" width="10.28125" style="2" customWidth="1"/>
    <col min="3" max="3" width="13.8515625" style="2" customWidth="1"/>
    <col min="4" max="5" width="10.421875" style="2" customWidth="1"/>
    <col min="6" max="10" width="10.140625" style="2" customWidth="1"/>
    <col min="11" max="16384" width="9.140625" style="2" customWidth="1"/>
  </cols>
  <sheetData>
    <row r="1" spans="1:6" ht="18.75">
      <c r="A1" s="1" t="s">
        <v>918</v>
      </c>
      <c r="F1" s="4"/>
    </row>
    <row r="2" spans="4:5" ht="5.25" customHeight="1">
      <c r="D2" s="5">
        <v>1.1574074074074073E-05</v>
      </c>
      <c r="E2" s="5"/>
    </row>
    <row r="3" spans="1:11" ht="12.75">
      <c r="A3" s="6" t="s">
        <v>1</v>
      </c>
      <c r="C3" s="7" t="s">
        <v>261</v>
      </c>
      <c r="F3" s="8" t="s">
        <v>855</v>
      </c>
      <c r="K3" s="9" t="s">
        <v>856</v>
      </c>
    </row>
    <row r="5" spans="1:11" s="15" customFormat="1" ht="12.75">
      <c r="A5" s="10" t="s">
        <v>5</v>
      </c>
      <c r="B5" s="11" t="s">
        <v>6</v>
      </c>
      <c r="C5" s="12" t="s">
        <v>7</v>
      </c>
      <c r="D5" s="13" t="s">
        <v>8</v>
      </c>
      <c r="E5" s="14" t="s">
        <v>9</v>
      </c>
      <c r="F5" s="48" t="s">
        <v>857</v>
      </c>
      <c r="G5" s="13" t="s">
        <v>621</v>
      </c>
      <c r="H5" s="13" t="s">
        <v>739</v>
      </c>
      <c r="I5" s="13" t="s">
        <v>622</v>
      </c>
      <c r="J5" s="13" t="s">
        <v>858</v>
      </c>
      <c r="K5" s="13" t="s">
        <v>13</v>
      </c>
    </row>
    <row r="6" spans="1:11" s="21" customFormat="1" ht="13.5">
      <c r="A6" s="16"/>
      <c r="B6" s="17"/>
      <c r="C6" s="18" t="s">
        <v>15</v>
      </c>
      <c r="D6" s="16"/>
      <c r="E6" s="16"/>
      <c r="F6" s="53" t="s">
        <v>920</v>
      </c>
      <c r="G6" s="16"/>
      <c r="H6" s="20" t="s">
        <v>741</v>
      </c>
      <c r="I6" s="16"/>
      <c r="J6" s="20"/>
      <c r="K6" s="16"/>
    </row>
    <row r="7" spans="1:11" ht="12.75">
      <c r="A7" s="10">
        <f>A6+1</f>
        <v>1</v>
      </c>
      <c r="B7" s="22" t="s">
        <v>580</v>
      </c>
      <c r="C7" s="23" t="s">
        <v>946</v>
      </c>
      <c r="D7" s="24" t="s">
        <v>947</v>
      </c>
      <c r="E7" s="24" t="s">
        <v>121</v>
      </c>
      <c r="F7" s="43" t="s">
        <v>948</v>
      </c>
      <c r="G7" s="51">
        <v>1.5</v>
      </c>
      <c r="H7" s="26">
        <v>10.16</v>
      </c>
      <c r="I7" s="26">
        <v>4.38</v>
      </c>
      <c r="J7" s="55">
        <v>0.002187384259259259</v>
      </c>
      <c r="K7" s="52">
        <f>SUM(F8:J8)</f>
        <v>1798</v>
      </c>
    </row>
    <row r="8" spans="1:11" ht="12.75">
      <c r="A8" s="28">
        <f>A7</f>
        <v>1</v>
      </c>
      <c r="B8" s="29"/>
      <c r="C8" s="30" t="s">
        <v>356</v>
      </c>
      <c r="D8" s="31"/>
      <c r="E8" s="31"/>
      <c r="F8" s="16">
        <f>IF(ISBLANK(F7),"",TRUNC(20.5173*(15.5-F7)^1.92))</f>
        <v>379</v>
      </c>
      <c r="G8" s="16">
        <f>IF(ISBLANK(G7),"",TRUNC(0.8465*(G7*100-75)^1.42))</f>
        <v>389</v>
      </c>
      <c r="H8" s="33">
        <f>IF(ISBLANK(H7),"",TRUNC(51.39*(H7-1.5)^1.05))</f>
        <v>495</v>
      </c>
      <c r="I8" s="16">
        <f>IF(ISBLANK(I7),"",TRUNC(0.14354*(I7*100-220)^1.4))</f>
        <v>269</v>
      </c>
      <c r="J8" s="16">
        <f>IF(ISBLANK(J7),"",INT(0.08713*(305.5-((J7+0.000462962962962963)/$D$2))^1.85))</f>
        <v>266</v>
      </c>
      <c r="K8" s="46">
        <f>K7</f>
        <v>1798</v>
      </c>
    </row>
    <row r="9" spans="1:11" ht="12.75">
      <c r="A9" s="10">
        <f>A8+1</f>
        <v>2</v>
      </c>
      <c r="B9" s="22" t="s">
        <v>949</v>
      </c>
      <c r="C9" s="23" t="s">
        <v>950</v>
      </c>
      <c r="D9" s="24" t="s">
        <v>951</v>
      </c>
      <c r="E9" s="24" t="s">
        <v>1</v>
      </c>
      <c r="F9" s="43" t="s">
        <v>952</v>
      </c>
      <c r="G9" s="51">
        <v>1.5</v>
      </c>
      <c r="H9" s="26">
        <v>9.56</v>
      </c>
      <c r="I9" s="26">
        <v>3.96</v>
      </c>
      <c r="J9" s="55">
        <v>0.0021030092592592593</v>
      </c>
      <c r="K9" s="52">
        <f>SUM(F10:J10)</f>
        <v>1716</v>
      </c>
    </row>
    <row r="10" spans="1:11" ht="12.75">
      <c r="A10" s="28">
        <f>A9</f>
        <v>2</v>
      </c>
      <c r="B10" s="29"/>
      <c r="C10" s="30" t="s">
        <v>945</v>
      </c>
      <c r="D10" s="31"/>
      <c r="E10" s="31"/>
      <c r="F10" s="16">
        <f>IF(ISBLANK(F9),"",TRUNC(20.5173*(15.5-F9)^1.92))</f>
        <v>355</v>
      </c>
      <c r="G10" s="16">
        <f>IF(ISBLANK(G9),"",TRUNC(0.8465*(G9*100-75)^1.42))</f>
        <v>389</v>
      </c>
      <c r="H10" s="33">
        <f>IF(ISBLANK(H9),"",TRUNC(51.39*(H9-1.5)^1.05))</f>
        <v>459</v>
      </c>
      <c r="I10" s="16">
        <f>IF(ISBLANK(I9),"",TRUNC(0.14354*(I9*100-220)^1.4))</f>
        <v>199</v>
      </c>
      <c r="J10" s="16">
        <f>IF(ISBLANK(J9),"",INT(0.08713*(305.5-((J9+0.000462962962962963)/$D$2))^1.85))</f>
        <v>314</v>
      </c>
      <c r="K10" s="46">
        <f>K9</f>
        <v>1716</v>
      </c>
    </row>
    <row r="11" spans="1:11" ht="12.75">
      <c r="A11" s="10">
        <f>A10+1</f>
        <v>3</v>
      </c>
      <c r="B11" s="22" t="s">
        <v>953</v>
      </c>
      <c r="C11" s="23" t="s">
        <v>954</v>
      </c>
      <c r="D11" s="24" t="s">
        <v>437</v>
      </c>
      <c r="E11" s="24" t="s">
        <v>121</v>
      </c>
      <c r="F11" s="43" t="s">
        <v>955</v>
      </c>
      <c r="G11" s="51">
        <v>1.5</v>
      </c>
      <c r="H11" s="26">
        <v>8.18</v>
      </c>
      <c r="I11" s="26">
        <v>3.84</v>
      </c>
      <c r="J11" s="55">
        <v>0.0020898148148148147</v>
      </c>
      <c r="K11" s="52">
        <f>SUM(F12:J12)</f>
        <v>1659</v>
      </c>
    </row>
    <row r="12" spans="1:11" ht="12.75">
      <c r="A12" s="28">
        <f>A11</f>
        <v>3</v>
      </c>
      <c r="B12" s="29"/>
      <c r="C12" s="30" t="s">
        <v>124</v>
      </c>
      <c r="D12" s="31"/>
      <c r="E12" s="31"/>
      <c r="F12" s="16">
        <f>IF(ISBLANK(F11),"",TRUNC(20.5173*(15.5-F11)^1.92))</f>
        <v>390</v>
      </c>
      <c r="G12" s="16">
        <f>IF(ISBLANK(G11),"",TRUNC(0.8465*(G11*100-75)^1.42))</f>
        <v>389</v>
      </c>
      <c r="H12" s="33">
        <f>IF(ISBLANK(H11),"",TRUNC(51.39*(H11-1.5)^1.05))</f>
        <v>377</v>
      </c>
      <c r="I12" s="16">
        <f>IF(ISBLANK(I11),"",TRUNC(0.14354*(I11*100-220)^1.4))</f>
        <v>181</v>
      </c>
      <c r="J12" s="16">
        <f>IF(ISBLANK(J11),"",INT(0.08713*(305.5-((J11+0.000462962962962963)/$D$2))^1.85))</f>
        <v>322</v>
      </c>
      <c r="K12" s="46">
        <f>K11</f>
        <v>1659</v>
      </c>
    </row>
    <row r="13" spans="1:11" ht="12.75">
      <c r="A13" s="10">
        <f>A12+1</f>
        <v>4</v>
      </c>
      <c r="B13" s="22" t="s">
        <v>956</v>
      </c>
      <c r="C13" s="23" t="s">
        <v>957</v>
      </c>
      <c r="D13" s="24" t="s">
        <v>958</v>
      </c>
      <c r="E13" s="24" t="s">
        <v>291</v>
      </c>
      <c r="F13" s="43" t="s">
        <v>959</v>
      </c>
      <c r="G13" s="51">
        <v>1.26</v>
      </c>
      <c r="H13" s="26">
        <v>7.05</v>
      </c>
      <c r="I13" s="26">
        <v>3.74</v>
      </c>
      <c r="J13" s="55">
        <v>0.0024986111111111107</v>
      </c>
      <c r="K13" s="52">
        <f>SUM(F14:J14)</f>
        <v>1002</v>
      </c>
    </row>
    <row r="14" spans="1:11" ht="12.75">
      <c r="A14" s="28">
        <f>A13</f>
        <v>4</v>
      </c>
      <c r="B14" s="29"/>
      <c r="C14" s="30" t="s">
        <v>519</v>
      </c>
      <c r="D14" s="31"/>
      <c r="E14" s="31"/>
      <c r="F14" s="16">
        <f>IF(ISBLANK(F13),"",TRUNC(20.5173*(15.5-F13)^1.92))</f>
        <v>183</v>
      </c>
      <c r="G14" s="16">
        <f>IF(ISBLANK(G13),"",TRUNC(0.8465*(G13*100-75)^1.42))</f>
        <v>225</v>
      </c>
      <c r="H14" s="33">
        <f>IF(ISBLANK(H13),"",TRUNC(51.39*(H13-1.5)^1.05))</f>
        <v>310</v>
      </c>
      <c r="I14" s="16">
        <f>IF(ISBLANK(I13),"",TRUNC(0.14354*(I13*100-220)^1.4))</f>
        <v>165</v>
      </c>
      <c r="J14" s="16">
        <f>IF(ISBLANK(J13),"",INT(0.08713*(305.5-((J13+0.000462962962962963)/$D$2))^1.85))</f>
        <v>119</v>
      </c>
      <c r="K14" s="46">
        <f>K13</f>
        <v>1002</v>
      </c>
    </row>
    <row r="15" spans="1:11" ht="12.75">
      <c r="A15" s="10">
        <f>A14+1</f>
        <v>5</v>
      </c>
      <c r="B15" s="22" t="s">
        <v>304</v>
      </c>
      <c r="C15" s="23" t="s">
        <v>960</v>
      </c>
      <c r="D15" s="24" t="s">
        <v>961</v>
      </c>
      <c r="E15" s="24" t="s">
        <v>291</v>
      </c>
      <c r="F15" s="43" t="s">
        <v>962</v>
      </c>
      <c r="G15" s="51">
        <v>1.08</v>
      </c>
      <c r="H15" s="26">
        <v>4.58</v>
      </c>
      <c r="I15" s="26">
        <v>3.55</v>
      </c>
      <c r="J15" s="55">
        <v>0.002041435185185185</v>
      </c>
      <c r="K15" s="52">
        <f>SUM(F16:J16)</f>
        <v>896</v>
      </c>
    </row>
    <row r="16" spans="1:11" ht="12.75">
      <c r="A16" s="28">
        <f>A15</f>
        <v>5</v>
      </c>
      <c r="B16" s="29"/>
      <c r="C16" s="30" t="s">
        <v>963</v>
      </c>
      <c r="D16" s="31"/>
      <c r="E16" s="31"/>
      <c r="F16" s="16">
        <f>IF(ISBLANK(F15),"",TRUNC(20.5173*(15.5-F15)^1.92))</f>
        <v>119</v>
      </c>
      <c r="G16" s="16">
        <f>IF(ISBLANK(G15),"",TRUNC(0.8465*(G15*100-75)^1.42))</f>
        <v>121</v>
      </c>
      <c r="H16" s="33">
        <f>IF(ISBLANK(H15),"",TRUNC(51.39*(H15-1.5)^1.05))</f>
        <v>167</v>
      </c>
      <c r="I16" s="16">
        <f>IF(ISBLANK(I15),"",TRUNC(0.14354*(I15*100-220)^1.4))</f>
        <v>137</v>
      </c>
      <c r="J16" s="16">
        <f>IF(ISBLANK(J15),"",INT(0.08713*(305.5-((J15+0.000462962962962963)/$D$2))^1.85))</f>
        <v>352</v>
      </c>
      <c r="K16" s="46">
        <f>K15</f>
        <v>896</v>
      </c>
    </row>
    <row r="17" spans="1:11" ht="12.75">
      <c r="A17" s="10">
        <f>A16+1</f>
        <v>6</v>
      </c>
      <c r="B17" s="22" t="s">
        <v>964</v>
      </c>
      <c r="C17" s="23" t="s">
        <v>965</v>
      </c>
      <c r="D17" s="24" t="s">
        <v>966</v>
      </c>
      <c r="E17" s="24" t="s">
        <v>1</v>
      </c>
      <c r="F17" s="43" t="s">
        <v>967</v>
      </c>
      <c r="G17" s="51">
        <v>1.11</v>
      </c>
      <c r="H17" s="26">
        <v>5.32</v>
      </c>
      <c r="I17" s="26">
        <v>3.29</v>
      </c>
      <c r="J17" s="55">
        <v>0.002157986111111111</v>
      </c>
      <c r="K17" s="52">
        <f>SUM(F18:J18)</f>
        <v>860</v>
      </c>
    </row>
    <row r="18" spans="1:11" ht="12.75">
      <c r="A18" s="28">
        <f>A17</f>
        <v>6</v>
      </c>
      <c r="B18" s="29"/>
      <c r="C18" s="30" t="s">
        <v>276</v>
      </c>
      <c r="D18" s="31"/>
      <c r="E18" s="31"/>
      <c r="F18" s="16">
        <f>IF(ISBLANK(F17),"",TRUNC(20.5173*(15.5-F17)^1.92))</f>
        <v>130</v>
      </c>
      <c r="G18" s="16">
        <f>IF(ISBLANK(G17),"",TRUNC(0.8465*(G17*100-75)^1.42))</f>
        <v>137</v>
      </c>
      <c r="H18" s="33">
        <f>IF(ISBLANK(H17),"",TRUNC(51.39*(H17-1.5)^1.05))</f>
        <v>209</v>
      </c>
      <c r="I18" s="16">
        <f>IF(ISBLANK(I17),"",TRUNC(0.14354*(I17*100-220)^1.4))</f>
        <v>102</v>
      </c>
      <c r="J18" s="16">
        <f>IF(ISBLANK(J17),"",INT(0.08713*(305.5-((J17+0.000462962962962963)/$D$2))^1.85))</f>
        <v>282</v>
      </c>
      <c r="K18" s="46">
        <f>K17</f>
        <v>860</v>
      </c>
    </row>
    <row r="19" spans="1:11" ht="12.75">
      <c r="A19" s="10">
        <f>A18+1</f>
        <v>7</v>
      </c>
      <c r="B19" s="22" t="s">
        <v>968</v>
      </c>
      <c r="C19" s="23" t="s">
        <v>969</v>
      </c>
      <c r="D19" s="24" t="s">
        <v>970</v>
      </c>
      <c r="E19" s="24" t="s">
        <v>1</v>
      </c>
      <c r="F19" s="43" t="s">
        <v>971</v>
      </c>
      <c r="G19" s="51">
        <v>1.14</v>
      </c>
      <c r="H19" s="26">
        <v>4.42</v>
      </c>
      <c r="I19" s="26">
        <v>3.91</v>
      </c>
      <c r="J19" s="55">
        <v>0.0023048611111111113</v>
      </c>
      <c r="K19" s="52">
        <f>SUM(F20:J20)</f>
        <v>827</v>
      </c>
    </row>
    <row r="20" spans="1:11" ht="12.75">
      <c r="A20" s="28">
        <f>A19</f>
        <v>7</v>
      </c>
      <c r="B20" s="29"/>
      <c r="C20" s="30" t="s">
        <v>276</v>
      </c>
      <c r="D20" s="31"/>
      <c r="E20" s="31"/>
      <c r="F20" s="16">
        <f>IF(ISBLANK(F19),"",TRUNC(20.5173*(15.5-F19)^1.92))</f>
        <v>121</v>
      </c>
      <c r="G20" s="16">
        <f>IF(ISBLANK(G19),"",TRUNC(0.8465*(G19*100-75)^1.42))</f>
        <v>153</v>
      </c>
      <c r="H20" s="33">
        <f>IF(ISBLANK(H19),"",TRUNC(51.39*(H19-1.5)^1.05))</f>
        <v>158</v>
      </c>
      <c r="I20" s="16">
        <f>IF(ISBLANK(I19),"",TRUNC(0.14354*(I19*100-220)^1.4))</f>
        <v>191</v>
      </c>
      <c r="J20" s="16">
        <f>IF(ISBLANK(J19),"",INT(0.08713*(305.5-((J19+0.000462962962962963)/$D$2))^1.85))</f>
        <v>204</v>
      </c>
      <c r="K20" s="46">
        <f>K19</f>
        <v>827</v>
      </c>
    </row>
    <row r="21" spans="1:11" ht="12.75">
      <c r="A21" s="10">
        <f>A20+1</f>
        <v>8</v>
      </c>
      <c r="B21" s="22" t="s">
        <v>716</v>
      </c>
      <c r="C21" s="23" t="s">
        <v>972</v>
      </c>
      <c r="D21" s="24" t="s">
        <v>973</v>
      </c>
      <c r="E21" s="24" t="s">
        <v>291</v>
      </c>
      <c r="F21" s="43" t="s">
        <v>974</v>
      </c>
      <c r="G21" s="51">
        <v>1.11</v>
      </c>
      <c r="H21" s="26">
        <v>5.64</v>
      </c>
      <c r="I21" s="26">
        <v>3.12</v>
      </c>
      <c r="J21" s="55">
        <v>0.0021893518518518516</v>
      </c>
      <c r="K21" s="52">
        <f>SUM(F22:J22)</f>
        <v>816</v>
      </c>
    </row>
    <row r="22" spans="1:11" ht="12.75">
      <c r="A22" s="28">
        <f>A21</f>
        <v>8</v>
      </c>
      <c r="B22" s="29"/>
      <c r="C22" s="30" t="s">
        <v>963</v>
      </c>
      <c r="D22" s="31"/>
      <c r="E22" s="31"/>
      <c r="F22" s="16">
        <f>IF(ISBLANK(F21),"",TRUNC(20.5173*(15.5-F21)^1.92))</f>
        <v>106</v>
      </c>
      <c r="G22" s="16">
        <f>IF(ISBLANK(G21),"",TRUNC(0.8465*(G21*100-75)^1.42))</f>
        <v>137</v>
      </c>
      <c r="H22" s="33">
        <f>IF(ISBLANK(H21),"",TRUNC(51.39*(H21-1.5)^1.05))</f>
        <v>228</v>
      </c>
      <c r="I22" s="16">
        <f>IF(ISBLANK(I21),"",TRUNC(0.14354*(I21*100-220)^1.4))</f>
        <v>80</v>
      </c>
      <c r="J22" s="16">
        <f>IF(ISBLANK(J21),"",INT(0.08713*(305.5-((J21+0.000462962962962963)/$D$2))^1.85))</f>
        <v>265</v>
      </c>
      <c r="K22" s="46">
        <f>K21</f>
        <v>816</v>
      </c>
    </row>
    <row r="23" spans="1:11" ht="12.75">
      <c r="A23" s="10">
        <f>A22+1</f>
        <v>9</v>
      </c>
      <c r="B23" s="22" t="s">
        <v>975</v>
      </c>
      <c r="C23" s="23" t="s">
        <v>976</v>
      </c>
      <c r="D23" s="24" t="s">
        <v>977</v>
      </c>
      <c r="E23" s="24" t="s">
        <v>291</v>
      </c>
      <c r="F23" s="43" t="s">
        <v>978</v>
      </c>
      <c r="G23" s="51">
        <v>1.08</v>
      </c>
      <c r="H23" s="26">
        <v>4.45</v>
      </c>
      <c r="I23" s="26">
        <v>3.31</v>
      </c>
      <c r="J23" s="55">
        <v>0.0022912037037037037</v>
      </c>
      <c r="K23" s="52">
        <f>SUM(F24:J24)</f>
        <v>741</v>
      </c>
    </row>
    <row r="24" spans="1:11" ht="12.75">
      <c r="A24" s="28">
        <f>A23</f>
        <v>9</v>
      </c>
      <c r="B24" s="29"/>
      <c r="C24" s="30" t="s">
        <v>293</v>
      </c>
      <c r="D24" s="31"/>
      <c r="E24" s="31"/>
      <c r="F24" s="16">
        <f>IF(ISBLANK(F23),"",TRUNC(20.5173*(15.5-F23)^1.92))</f>
        <v>145</v>
      </c>
      <c r="G24" s="16">
        <f>IF(ISBLANK(G23),"",TRUNC(0.8465*(G23*100-75)^1.42))</f>
        <v>121</v>
      </c>
      <c r="H24" s="33">
        <f>IF(ISBLANK(H23),"",TRUNC(51.39*(H23-1.5)^1.05))</f>
        <v>160</v>
      </c>
      <c r="I24" s="16">
        <f>IF(ISBLANK(I23),"",TRUNC(0.14354*(I23*100-220)^1.4))</f>
        <v>104</v>
      </c>
      <c r="J24" s="16">
        <f>IF(ISBLANK(J23),"",INT(0.08713*(305.5-((J23+0.000462962962962963)/$D$2))^1.85))</f>
        <v>211</v>
      </c>
      <c r="K24" s="46">
        <f>K23</f>
        <v>741</v>
      </c>
    </row>
    <row r="25" spans="1:11" ht="12.75">
      <c r="A25" s="10">
        <f>A24+1</f>
        <v>10</v>
      </c>
      <c r="B25" s="22" t="s">
        <v>408</v>
      </c>
      <c r="C25" s="23" t="s">
        <v>979</v>
      </c>
      <c r="D25" s="24" t="s">
        <v>980</v>
      </c>
      <c r="E25" s="24" t="s">
        <v>1</v>
      </c>
      <c r="F25" s="43" t="s">
        <v>981</v>
      </c>
      <c r="G25" s="51">
        <v>1.11</v>
      </c>
      <c r="H25" s="26">
        <v>6.41</v>
      </c>
      <c r="I25" s="26">
        <v>3.73</v>
      </c>
      <c r="J25" s="55">
        <v>0.0027508101851851856</v>
      </c>
      <c r="K25" s="52">
        <f>SUM(F26:J26)</f>
        <v>713</v>
      </c>
    </row>
    <row r="26" spans="1:11" ht="12.75">
      <c r="A26" s="28">
        <f>A25</f>
        <v>10</v>
      </c>
      <c r="B26" s="29"/>
      <c r="C26" s="30" t="s">
        <v>788</v>
      </c>
      <c r="D26" s="31"/>
      <c r="E26" s="31"/>
      <c r="F26" s="16">
        <f>IF(ISBLANK(F25),"",TRUNC(20.5173*(15.5-F25)^1.92))</f>
        <v>99</v>
      </c>
      <c r="G26" s="16">
        <f>IF(ISBLANK(G25),"",TRUNC(0.8465*(G25*100-75)^1.42))</f>
        <v>137</v>
      </c>
      <c r="H26" s="33">
        <f>IF(ISBLANK(H25),"",TRUNC(51.39*(H25-1.5)^1.05))</f>
        <v>273</v>
      </c>
      <c r="I26" s="16">
        <f>IF(ISBLANK(I25),"",TRUNC(0.14354*(I25*100-220)^1.4))</f>
        <v>164</v>
      </c>
      <c r="J26" s="16">
        <f>IF(ISBLANK(J25),"",INT(0.08713*(305.5-((J25+0.000462962962962963)/$D$2))^1.85))</f>
        <v>40</v>
      </c>
      <c r="K26" s="46">
        <f>K25</f>
        <v>713</v>
      </c>
    </row>
  </sheetData>
  <sheetProtection/>
  <printOptions horizontalCentered="1"/>
  <pageMargins left="0.75" right="0.75" top="0.5" bottom="0.45" header="0.33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57421875" style="2" customWidth="1"/>
    <col min="2" max="2" width="10.28125" style="2" customWidth="1"/>
    <col min="3" max="3" width="14.421875" style="2" customWidth="1"/>
    <col min="4" max="4" width="10.421875" style="2" customWidth="1"/>
    <col min="5" max="5" width="10.8515625" style="2" customWidth="1"/>
    <col min="6" max="9" width="9.140625" style="2" customWidth="1"/>
    <col min="10" max="10" width="5.7109375" style="2" customWidth="1"/>
    <col min="11" max="16384" width="9.140625" style="2" customWidth="1"/>
  </cols>
  <sheetData>
    <row r="1" spans="1:6" ht="20.25">
      <c r="A1" s="1" t="s">
        <v>0</v>
      </c>
      <c r="F1" s="3"/>
    </row>
    <row r="2" ht="15.75">
      <c r="F2" s="4"/>
    </row>
    <row r="3" spans="4:6" ht="5.25" customHeight="1">
      <c r="D3" s="5">
        <v>1.1574074074074073E-05</v>
      </c>
      <c r="F3" s="4"/>
    </row>
    <row r="4" spans="1:9" ht="12.75">
      <c r="A4" s="6" t="s">
        <v>1</v>
      </c>
      <c r="C4" s="7" t="s">
        <v>854</v>
      </c>
      <c r="E4" s="8" t="s">
        <v>3</v>
      </c>
      <c r="I4" s="9" t="s">
        <v>4</v>
      </c>
    </row>
    <row r="6" spans="1:10" s="15" customFormat="1" ht="12.75">
      <c r="A6" s="10" t="s">
        <v>5</v>
      </c>
      <c r="B6" s="11" t="s">
        <v>6</v>
      </c>
      <c r="C6" s="12" t="s">
        <v>7</v>
      </c>
      <c r="D6" s="13" t="s">
        <v>8</v>
      </c>
      <c r="E6" s="14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14</v>
      </c>
    </row>
    <row r="7" spans="1:10" s="21" customFormat="1" ht="13.5">
      <c r="A7" s="16"/>
      <c r="B7" s="17"/>
      <c r="C7" s="18" t="s">
        <v>15</v>
      </c>
      <c r="D7" s="16"/>
      <c r="E7" s="19"/>
      <c r="F7" s="16"/>
      <c r="G7" s="16"/>
      <c r="H7" s="20"/>
      <c r="I7" s="16"/>
      <c r="J7" s="16"/>
    </row>
    <row r="8" spans="1:10" ht="12.75">
      <c r="A8" s="10">
        <f>A7+1</f>
        <v>1</v>
      </c>
      <c r="B8" s="22" t="s">
        <v>16</v>
      </c>
      <c r="C8" s="23" t="s">
        <v>17</v>
      </c>
      <c r="D8" s="24">
        <v>36535</v>
      </c>
      <c r="E8" s="23" t="s">
        <v>18</v>
      </c>
      <c r="F8" s="25" t="s">
        <v>19</v>
      </c>
      <c r="G8" s="26">
        <v>8.05</v>
      </c>
      <c r="H8" s="26" t="s">
        <v>20</v>
      </c>
      <c r="I8" s="27">
        <f>SUM(F9:H9)</f>
        <v>2552</v>
      </c>
      <c r="J8" s="27">
        <v>18</v>
      </c>
    </row>
    <row r="9" spans="1:10" ht="12.75">
      <c r="A9" s="28">
        <f>A8</f>
        <v>1</v>
      </c>
      <c r="B9" s="29"/>
      <c r="C9" s="30" t="s">
        <v>21</v>
      </c>
      <c r="D9" s="31"/>
      <c r="E9" s="30"/>
      <c r="F9" s="32">
        <f>IF(ISBLANK(F8),"",TRUNC(6.45*(F8-15.4)^2))</f>
        <v>752</v>
      </c>
      <c r="G9" s="16">
        <f>IF(ISBLANK(G8),"",TRUNC(17.22*(G8-15.4)^2))</f>
        <v>930</v>
      </c>
      <c r="H9" s="33">
        <f>IF(ISBLANK(H8),"",TRUNC(1.502*(H8-51)^2))</f>
        <v>870</v>
      </c>
      <c r="I9" s="34">
        <f>I8</f>
        <v>2552</v>
      </c>
      <c r="J9" s="34"/>
    </row>
    <row r="10" spans="1:10" ht="12.75">
      <c r="A10" s="10">
        <f>A9+1</f>
        <v>2</v>
      </c>
      <c r="B10" s="22" t="s">
        <v>22</v>
      </c>
      <c r="C10" s="23" t="s">
        <v>23</v>
      </c>
      <c r="D10" s="24">
        <v>36594</v>
      </c>
      <c r="E10" s="23" t="s">
        <v>24</v>
      </c>
      <c r="F10" s="25" t="s">
        <v>25</v>
      </c>
      <c r="G10" s="26">
        <v>8.18</v>
      </c>
      <c r="H10" s="26" t="s">
        <v>26</v>
      </c>
      <c r="I10" s="27">
        <f>SUM(F11:H11)</f>
        <v>2506</v>
      </c>
      <c r="J10" s="27">
        <v>16</v>
      </c>
    </row>
    <row r="11" spans="1:10" ht="12.75">
      <c r="A11" s="28">
        <f>A10</f>
        <v>2</v>
      </c>
      <c r="B11" s="29"/>
      <c r="C11" s="30" t="s">
        <v>27</v>
      </c>
      <c r="D11" s="31"/>
      <c r="E11" s="30"/>
      <c r="F11" s="32">
        <f>IF(ISBLANK(F10),"",TRUNC(6.45*(F10-15.4)^2))</f>
        <v>739</v>
      </c>
      <c r="G11" s="16">
        <f>IF(ISBLANK(G10),"",TRUNC(17.22*(G10-15.4)^2))</f>
        <v>897</v>
      </c>
      <c r="H11" s="33">
        <f>IF(ISBLANK(H10),"",TRUNC(1.502*(H10-51)^2))</f>
        <v>870</v>
      </c>
      <c r="I11" s="34">
        <f>I10</f>
        <v>2506</v>
      </c>
      <c r="J11" s="34"/>
    </row>
    <row r="12" spans="1:10" ht="12.75">
      <c r="A12" s="10">
        <f>A11+1</f>
        <v>3</v>
      </c>
      <c r="B12" s="22" t="s">
        <v>28</v>
      </c>
      <c r="C12" s="23" t="s">
        <v>29</v>
      </c>
      <c r="D12" s="24" t="s">
        <v>30</v>
      </c>
      <c r="E12" s="23" t="s">
        <v>31</v>
      </c>
      <c r="F12" s="25" t="s">
        <v>32</v>
      </c>
      <c r="G12" s="26">
        <v>8.25</v>
      </c>
      <c r="H12" s="26" t="s">
        <v>33</v>
      </c>
      <c r="I12" s="27">
        <f>SUM(F13:H13)</f>
        <v>2470</v>
      </c>
      <c r="J12" s="27">
        <v>14</v>
      </c>
    </row>
    <row r="13" spans="1:10" ht="12.75">
      <c r="A13" s="28">
        <f>A12</f>
        <v>3</v>
      </c>
      <c r="B13" s="29"/>
      <c r="C13" s="30" t="s">
        <v>34</v>
      </c>
      <c r="D13" s="31"/>
      <c r="E13" s="30"/>
      <c r="F13" s="32">
        <f>IF(ISBLANK(F12),"",TRUNC(6.45*(F12-15.4)^2))</f>
        <v>734</v>
      </c>
      <c r="G13" s="16">
        <f>IF(ISBLANK(G12),"",TRUNC(17.22*(G12-15.4)^2))</f>
        <v>880</v>
      </c>
      <c r="H13" s="33">
        <f>IF(ISBLANK(H12),"",TRUNC(1.502*(H12-51)^2))</f>
        <v>856</v>
      </c>
      <c r="I13" s="34">
        <f>I12</f>
        <v>2470</v>
      </c>
      <c r="J13" s="34"/>
    </row>
    <row r="14" spans="1:10" ht="12.75">
      <c r="A14" s="10">
        <f>A13+1</f>
        <v>4</v>
      </c>
      <c r="B14" s="22" t="s">
        <v>35</v>
      </c>
      <c r="C14" s="23" t="s">
        <v>36</v>
      </c>
      <c r="D14" s="24" t="s">
        <v>37</v>
      </c>
      <c r="E14" s="23" t="s">
        <v>38</v>
      </c>
      <c r="F14" s="25" t="s">
        <v>39</v>
      </c>
      <c r="G14" s="26">
        <v>8.35</v>
      </c>
      <c r="H14" s="26" t="s">
        <v>40</v>
      </c>
      <c r="I14" s="27">
        <f>SUM(F15:H15)</f>
        <v>2457</v>
      </c>
      <c r="J14" s="27">
        <v>13</v>
      </c>
    </row>
    <row r="15" spans="1:10" ht="12.75">
      <c r="A15" s="28">
        <f>A14</f>
        <v>4</v>
      </c>
      <c r="B15" s="29"/>
      <c r="C15" s="30" t="s">
        <v>41</v>
      </c>
      <c r="D15" s="31"/>
      <c r="E15" s="30"/>
      <c r="F15" s="32">
        <f>IF(ISBLANK(F14),"",TRUNC(6.45*(F14-15.4)^2))</f>
        <v>730</v>
      </c>
      <c r="G15" s="16">
        <f>IF(ISBLANK(G14),"",TRUNC(17.22*(G14-15.4)^2))</f>
        <v>855</v>
      </c>
      <c r="H15" s="33">
        <f>IF(ISBLANK(H14),"",TRUNC(1.502*(H14-51)^2))</f>
        <v>872</v>
      </c>
      <c r="I15" s="34">
        <f>I14</f>
        <v>2457</v>
      </c>
      <c r="J15" s="34"/>
    </row>
    <row r="16" spans="1:10" ht="12.75">
      <c r="A16" s="10">
        <f>A15+1</f>
        <v>5</v>
      </c>
      <c r="B16" s="22" t="s">
        <v>42</v>
      </c>
      <c r="C16" s="23" t="s">
        <v>43</v>
      </c>
      <c r="D16" s="24" t="s">
        <v>44</v>
      </c>
      <c r="E16" s="23" t="s">
        <v>45</v>
      </c>
      <c r="F16" s="25" t="s">
        <v>46</v>
      </c>
      <c r="G16" s="26">
        <v>8.23</v>
      </c>
      <c r="H16" s="26" t="s">
        <v>47</v>
      </c>
      <c r="I16" s="27">
        <f>SUM(F17:H17)</f>
        <v>2415</v>
      </c>
      <c r="J16" s="27">
        <v>12</v>
      </c>
    </row>
    <row r="17" spans="1:10" ht="12.75">
      <c r="A17" s="28">
        <f>A16</f>
        <v>5</v>
      </c>
      <c r="B17" s="29"/>
      <c r="C17" s="30" t="s">
        <v>48</v>
      </c>
      <c r="D17" s="31"/>
      <c r="E17" s="30"/>
      <c r="F17" s="32">
        <f>IF(ISBLANK(F16),"",TRUNC(6.45*(F16-15.4)^2))</f>
        <v>724</v>
      </c>
      <c r="G17" s="16">
        <f>IF(ISBLANK(G16),"",TRUNC(17.22*(G16-15.4)^2))</f>
        <v>885</v>
      </c>
      <c r="H17" s="33">
        <f>IF(ISBLANK(H16),"",TRUNC(1.502*(H16-51)^2))</f>
        <v>806</v>
      </c>
      <c r="I17" s="34">
        <f>I16</f>
        <v>2415</v>
      </c>
      <c r="J17" s="34"/>
    </row>
    <row r="18" spans="1:10" ht="12.75">
      <c r="A18" s="10">
        <f>A17+1</f>
        <v>6</v>
      </c>
      <c r="B18" s="22" t="s">
        <v>28</v>
      </c>
      <c r="C18" s="23" t="s">
        <v>49</v>
      </c>
      <c r="D18" s="24" t="s">
        <v>50</v>
      </c>
      <c r="E18" s="23" t="s">
        <v>31</v>
      </c>
      <c r="F18" s="25" t="s">
        <v>51</v>
      </c>
      <c r="G18" s="26">
        <v>8.38</v>
      </c>
      <c r="H18" s="26" t="s">
        <v>52</v>
      </c>
      <c r="I18" s="27">
        <f>SUM(F19:H19)</f>
        <v>2370</v>
      </c>
      <c r="J18" s="27">
        <v>11</v>
      </c>
    </row>
    <row r="19" spans="1:10" ht="12.75">
      <c r="A19" s="28">
        <f>A18</f>
        <v>6</v>
      </c>
      <c r="B19" s="29"/>
      <c r="C19" s="30" t="s">
        <v>53</v>
      </c>
      <c r="D19" s="31"/>
      <c r="E19" s="30"/>
      <c r="F19" s="32">
        <f>IF(ISBLANK(F18),"",TRUNC(6.45*(F18-15.4)^2))</f>
        <v>720</v>
      </c>
      <c r="G19" s="16">
        <f>IF(ISBLANK(G18),"",TRUNC(17.22*(G18-15.4)^2))</f>
        <v>848</v>
      </c>
      <c r="H19" s="33">
        <f>IF(ISBLANK(H18),"",TRUNC(1.502*(H18-51)^2))</f>
        <v>802</v>
      </c>
      <c r="I19" s="34">
        <f>I18</f>
        <v>2370</v>
      </c>
      <c r="J19" s="34"/>
    </row>
    <row r="20" spans="1:10" ht="12.75">
      <c r="A20" s="10">
        <f>A19+1</f>
        <v>7</v>
      </c>
      <c r="B20" s="22" t="s">
        <v>54</v>
      </c>
      <c r="C20" s="23" t="s">
        <v>55</v>
      </c>
      <c r="D20" s="24" t="s">
        <v>56</v>
      </c>
      <c r="E20" s="23" t="s">
        <v>31</v>
      </c>
      <c r="F20" s="25" t="s">
        <v>57</v>
      </c>
      <c r="G20" s="26">
        <v>8.37</v>
      </c>
      <c r="H20" s="26" t="s">
        <v>58</v>
      </c>
      <c r="I20" s="27">
        <f>SUM(F21:H21)</f>
        <v>2352</v>
      </c>
      <c r="J20" s="27">
        <v>10</v>
      </c>
    </row>
    <row r="21" spans="1:10" ht="12.75">
      <c r="A21" s="28">
        <f>A20</f>
        <v>7</v>
      </c>
      <c r="B21" s="29"/>
      <c r="C21" s="30" t="s">
        <v>53</v>
      </c>
      <c r="D21" s="31"/>
      <c r="E21" s="30"/>
      <c r="F21" s="32">
        <f>IF(ISBLANK(F20),"",TRUNC(6.45*(F20-15.4)^2))</f>
        <v>728</v>
      </c>
      <c r="G21" s="16">
        <f>IF(ISBLANK(G20),"",TRUNC(17.22*(G20-15.4)^2))</f>
        <v>851</v>
      </c>
      <c r="H21" s="33">
        <f>IF(ISBLANK(H20),"",TRUNC(1.502*(H20-51)^2))</f>
        <v>773</v>
      </c>
      <c r="I21" s="34">
        <f>I20</f>
        <v>2352</v>
      </c>
      <c r="J21" s="34"/>
    </row>
    <row r="22" spans="1:10" ht="12.75">
      <c r="A22" s="10">
        <f>A21+1</f>
        <v>8</v>
      </c>
      <c r="B22" s="22" t="s">
        <v>59</v>
      </c>
      <c r="C22" s="23" t="s">
        <v>60</v>
      </c>
      <c r="D22" s="24">
        <v>36487</v>
      </c>
      <c r="E22" s="23" t="s">
        <v>24</v>
      </c>
      <c r="F22" s="25" t="s">
        <v>61</v>
      </c>
      <c r="G22" s="26">
        <v>8.49</v>
      </c>
      <c r="H22" s="26" t="s">
        <v>62</v>
      </c>
      <c r="I22" s="27">
        <f>SUM(F23:H23)</f>
        <v>2322</v>
      </c>
      <c r="J22" s="27">
        <v>9</v>
      </c>
    </row>
    <row r="23" spans="1:10" ht="12.75">
      <c r="A23" s="28">
        <f>A22</f>
        <v>8</v>
      </c>
      <c r="B23" s="29"/>
      <c r="C23" s="30" t="s">
        <v>63</v>
      </c>
      <c r="D23" s="31"/>
      <c r="E23" s="30"/>
      <c r="F23" s="32">
        <f>IF(ISBLANK(F22),"",TRUNC(6.45*(F22-15.4)^2))</f>
        <v>719</v>
      </c>
      <c r="G23" s="16">
        <f>IF(ISBLANK(G22),"",TRUNC(17.22*(G22-15.4)^2))</f>
        <v>822</v>
      </c>
      <c r="H23" s="33">
        <f>IF(ISBLANK(H22),"",TRUNC(1.502*(H22-51)^2))</f>
        <v>781</v>
      </c>
      <c r="I23" s="34">
        <f>I22</f>
        <v>2322</v>
      </c>
      <c r="J23" s="34"/>
    </row>
    <row r="24" spans="1:10" ht="12.75">
      <c r="A24" s="10">
        <f>A23+1</f>
        <v>9</v>
      </c>
      <c r="B24" s="22" t="s">
        <v>64</v>
      </c>
      <c r="C24" s="23" t="s">
        <v>65</v>
      </c>
      <c r="D24" s="24" t="s">
        <v>66</v>
      </c>
      <c r="E24" s="23" t="s">
        <v>45</v>
      </c>
      <c r="F24" s="25" t="s">
        <v>51</v>
      </c>
      <c r="G24" s="26">
        <v>8.47</v>
      </c>
      <c r="H24" s="26" t="s">
        <v>67</v>
      </c>
      <c r="I24" s="27">
        <f>SUM(F25:H25)</f>
        <v>2303</v>
      </c>
      <c r="J24" s="27">
        <v>8</v>
      </c>
    </row>
    <row r="25" spans="1:10" ht="12.75">
      <c r="A25" s="28">
        <f>A24</f>
        <v>9</v>
      </c>
      <c r="B25" s="29"/>
      <c r="C25" s="30" t="s">
        <v>68</v>
      </c>
      <c r="D25" s="31"/>
      <c r="E25" s="30"/>
      <c r="F25" s="32">
        <f>IF(ISBLANK(F24),"",TRUNC(6.45*(F24-15.4)^2))</f>
        <v>720</v>
      </c>
      <c r="G25" s="16">
        <f>IF(ISBLANK(G24),"",TRUNC(17.22*(G24-15.4)^2))</f>
        <v>826</v>
      </c>
      <c r="H25" s="33">
        <f>IF(ISBLANK(H24),"",TRUNC(1.502*(H24-51)^2))</f>
        <v>757</v>
      </c>
      <c r="I25" s="34">
        <f>I24</f>
        <v>2303</v>
      </c>
      <c r="J25" s="34"/>
    </row>
    <row r="26" spans="1:10" ht="12.75">
      <c r="A26" s="10">
        <f>A25+1</f>
        <v>10</v>
      </c>
      <c r="B26" s="22" t="s">
        <v>69</v>
      </c>
      <c r="C26" s="23" t="s">
        <v>70</v>
      </c>
      <c r="D26" s="24">
        <v>36236</v>
      </c>
      <c r="E26" s="23" t="s">
        <v>18</v>
      </c>
      <c r="F26" s="25" t="s">
        <v>71</v>
      </c>
      <c r="G26" s="26">
        <v>8.54</v>
      </c>
      <c r="H26" s="26" t="s">
        <v>72</v>
      </c>
      <c r="I26" s="27">
        <f>SUM(F27:H27)</f>
        <v>2292</v>
      </c>
      <c r="J26" s="27">
        <v>7</v>
      </c>
    </row>
    <row r="27" spans="1:10" ht="12.75">
      <c r="A27" s="28">
        <f>A26</f>
        <v>10</v>
      </c>
      <c r="B27" s="29"/>
      <c r="C27" s="30" t="s">
        <v>73</v>
      </c>
      <c r="D27" s="31"/>
      <c r="E27" s="30"/>
      <c r="F27" s="32">
        <f>IF(ISBLANK(F26),"",TRUNC(6.45*(F26-15.4)^2))</f>
        <v>711</v>
      </c>
      <c r="G27" s="16">
        <f>IF(ISBLANK(G26),"",TRUNC(17.22*(G26-15.4)^2))</f>
        <v>810</v>
      </c>
      <c r="H27" s="33">
        <f>IF(ISBLANK(H26),"",TRUNC(1.502*(H26-51)^2))</f>
        <v>771</v>
      </c>
      <c r="I27" s="34">
        <f>I26</f>
        <v>2292</v>
      </c>
      <c r="J27" s="34"/>
    </row>
    <row r="28" spans="1:10" ht="12.75">
      <c r="A28" s="10">
        <f>A27+1</f>
        <v>11</v>
      </c>
      <c r="B28" s="22" t="s">
        <v>74</v>
      </c>
      <c r="C28" s="23" t="s">
        <v>75</v>
      </c>
      <c r="D28" s="24" t="s">
        <v>76</v>
      </c>
      <c r="E28" s="23" t="s">
        <v>45</v>
      </c>
      <c r="F28" s="25" t="s">
        <v>71</v>
      </c>
      <c r="G28" s="26">
        <v>8.48</v>
      </c>
      <c r="H28" s="26" t="s">
        <v>77</v>
      </c>
      <c r="I28" s="27">
        <f>SUM(F29:H29)</f>
        <v>2285</v>
      </c>
      <c r="J28" s="27">
        <v>6</v>
      </c>
    </row>
    <row r="29" spans="1:10" ht="12.75">
      <c r="A29" s="28">
        <f>A28</f>
        <v>11</v>
      </c>
      <c r="B29" s="29"/>
      <c r="C29" s="30" t="s">
        <v>78</v>
      </c>
      <c r="D29" s="31"/>
      <c r="E29" s="30"/>
      <c r="F29" s="32">
        <f>IF(ISBLANK(F28),"",TRUNC(6.45*(F28-15.4)^2))</f>
        <v>711</v>
      </c>
      <c r="G29" s="16">
        <f>IF(ISBLANK(G28),"",TRUNC(17.22*(G28-15.4)^2))</f>
        <v>824</v>
      </c>
      <c r="H29" s="33">
        <f>IF(ISBLANK(H28),"",TRUNC(1.502*(H28-51)^2))</f>
        <v>750</v>
      </c>
      <c r="I29" s="34">
        <f>I28</f>
        <v>2285</v>
      </c>
      <c r="J29" s="34"/>
    </row>
    <row r="30" spans="1:10" ht="12.75">
      <c r="A30" s="10">
        <f>A29+1</f>
        <v>12</v>
      </c>
      <c r="B30" s="22" t="s">
        <v>79</v>
      </c>
      <c r="C30" s="23" t="s">
        <v>80</v>
      </c>
      <c r="D30" s="24">
        <v>36363</v>
      </c>
      <c r="E30" s="23" t="s">
        <v>18</v>
      </c>
      <c r="F30" s="25" t="s">
        <v>81</v>
      </c>
      <c r="G30" s="26">
        <v>8.63</v>
      </c>
      <c r="H30" s="26" t="s">
        <v>82</v>
      </c>
      <c r="I30" s="27">
        <f>SUM(F31:H31)</f>
        <v>2267</v>
      </c>
      <c r="J30" s="27">
        <v>5</v>
      </c>
    </row>
    <row r="31" spans="1:10" ht="12.75">
      <c r="A31" s="28">
        <f>A30</f>
        <v>12</v>
      </c>
      <c r="B31" s="29"/>
      <c r="C31" s="30" t="s">
        <v>83</v>
      </c>
      <c r="D31" s="31"/>
      <c r="E31" s="30"/>
      <c r="F31" s="32">
        <f>IF(ISBLANK(F30),"",TRUNC(6.45*(F30-15.4)^2))</f>
        <v>703</v>
      </c>
      <c r="G31" s="16">
        <f>IF(ISBLANK(G30),"",TRUNC(17.22*(G30-15.4)^2))</f>
        <v>789</v>
      </c>
      <c r="H31" s="33">
        <f>IF(ISBLANK(H30),"",TRUNC(1.502*(H30-51)^2))</f>
        <v>775</v>
      </c>
      <c r="I31" s="34">
        <f>I30</f>
        <v>2267</v>
      </c>
      <c r="J31" s="34"/>
    </row>
    <row r="32" spans="1:10" ht="12.75">
      <c r="A32" s="10">
        <f>A31+1</f>
        <v>13</v>
      </c>
      <c r="B32" s="22" t="s">
        <v>84</v>
      </c>
      <c r="C32" s="23" t="s">
        <v>85</v>
      </c>
      <c r="D32" s="24" t="s">
        <v>86</v>
      </c>
      <c r="E32" s="23" t="s">
        <v>45</v>
      </c>
      <c r="F32" s="25" t="s">
        <v>51</v>
      </c>
      <c r="G32" s="26">
        <v>8.46</v>
      </c>
      <c r="H32" s="26" t="s">
        <v>87</v>
      </c>
      <c r="I32" s="27">
        <f>SUM(F33:H33)</f>
        <v>2255</v>
      </c>
      <c r="J32" s="27">
        <v>4</v>
      </c>
    </row>
    <row r="33" spans="1:10" ht="12.75">
      <c r="A33" s="28">
        <f>A32</f>
        <v>13</v>
      </c>
      <c r="B33" s="29"/>
      <c r="C33" s="30" t="s">
        <v>88</v>
      </c>
      <c r="D33" s="31"/>
      <c r="E33" s="30"/>
      <c r="F33" s="32">
        <f>IF(ISBLANK(F32),"",TRUNC(6.45*(F32-15.4)^2))</f>
        <v>720</v>
      </c>
      <c r="G33" s="16">
        <f>IF(ISBLANK(G32),"",TRUNC(17.22*(G32-15.4)^2))</f>
        <v>829</v>
      </c>
      <c r="H33" s="33">
        <f>IF(ISBLANK(H32),"",TRUNC(1.502*(H32-51)^2))</f>
        <v>706</v>
      </c>
      <c r="I33" s="34">
        <f>I32</f>
        <v>2255</v>
      </c>
      <c r="J33" s="34"/>
    </row>
    <row r="34" spans="1:10" ht="12.75">
      <c r="A34" s="10">
        <f>A33+1</f>
        <v>14</v>
      </c>
      <c r="B34" s="22" t="s">
        <v>89</v>
      </c>
      <c r="C34" s="23" t="s">
        <v>90</v>
      </c>
      <c r="D34" s="24" t="s">
        <v>91</v>
      </c>
      <c r="E34" s="23" t="s">
        <v>92</v>
      </c>
      <c r="F34" s="25" t="s">
        <v>93</v>
      </c>
      <c r="G34" s="26">
        <v>8.61</v>
      </c>
      <c r="H34" s="26" t="s">
        <v>94</v>
      </c>
      <c r="I34" s="27">
        <f>SUM(F35:H35)</f>
        <v>2250</v>
      </c>
      <c r="J34" s="27">
        <v>3</v>
      </c>
    </row>
    <row r="35" spans="1:10" ht="12.75">
      <c r="A35" s="28">
        <f>A34</f>
        <v>14</v>
      </c>
      <c r="B35" s="29"/>
      <c r="C35" s="30" t="s">
        <v>95</v>
      </c>
      <c r="D35" s="31"/>
      <c r="E35" s="30"/>
      <c r="F35" s="32">
        <f>IF(ISBLANK(F34),"",TRUNC(6.45*(F34-15.4)^2))</f>
        <v>713</v>
      </c>
      <c r="G35" s="16">
        <f>IF(ISBLANK(G34),"",TRUNC(17.22*(G34-15.4)^2))</f>
        <v>793</v>
      </c>
      <c r="H35" s="33">
        <f>IF(ISBLANK(H34),"",TRUNC(1.502*(H34-51)^2))</f>
        <v>744</v>
      </c>
      <c r="I35" s="34">
        <f>I34</f>
        <v>2250</v>
      </c>
      <c r="J35" s="34"/>
    </row>
    <row r="36" spans="1:10" ht="12.75">
      <c r="A36" s="10">
        <f>A35+1</f>
        <v>15</v>
      </c>
      <c r="B36" s="22" t="s">
        <v>96</v>
      </c>
      <c r="C36" s="23" t="s">
        <v>97</v>
      </c>
      <c r="D36" s="24" t="s">
        <v>98</v>
      </c>
      <c r="E36" s="23" t="s">
        <v>45</v>
      </c>
      <c r="F36" s="25" t="s">
        <v>81</v>
      </c>
      <c r="G36" s="26">
        <v>8.63</v>
      </c>
      <c r="H36" s="26" t="s">
        <v>99</v>
      </c>
      <c r="I36" s="27">
        <f>SUM(F37:H37)</f>
        <v>2248</v>
      </c>
      <c r="J36" s="27">
        <v>2</v>
      </c>
    </row>
    <row r="37" spans="1:10" ht="12.75">
      <c r="A37" s="28">
        <f>A36</f>
        <v>15</v>
      </c>
      <c r="B37" s="29"/>
      <c r="C37" s="30" t="s">
        <v>78</v>
      </c>
      <c r="D37" s="31"/>
      <c r="E37" s="30"/>
      <c r="F37" s="32">
        <f>IF(ISBLANK(F36),"",TRUNC(6.45*(F36-15.4)^2))</f>
        <v>703</v>
      </c>
      <c r="G37" s="16">
        <f>IF(ISBLANK(G36),"",TRUNC(17.22*(G36-15.4)^2))</f>
        <v>789</v>
      </c>
      <c r="H37" s="33">
        <f>IF(ISBLANK(H36),"",TRUNC(1.502*(H36-51)^2))</f>
        <v>756</v>
      </c>
      <c r="I37" s="34">
        <f>I36</f>
        <v>2248</v>
      </c>
      <c r="J37" s="34"/>
    </row>
    <row r="38" spans="1:10" ht="12.75">
      <c r="A38" s="10">
        <f>A37+1</f>
        <v>16</v>
      </c>
      <c r="B38" s="22" t="s">
        <v>100</v>
      </c>
      <c r="C38" s="23" t="s">
        <v>101</v>
      </c>
      <c r="D38" s="24">
        <v>36714</v>
      </c>
      <c r="E38" s="23" t="s">
        <v>18</v>
      </c>
      <c r="F38" s="25" t="s">
        <v>102</v>
      </c>
      <c r="G38" s="26">
        <v>8.55</v>
      </c>
      <c r="H38" s="26" t="s">
        <v>103</v>
      </c>
      <c r="I38" s="27">
        <f>SUM(F39:H39)</f>
        <v>2246</v>
      </c>
      <c r="J38" s="27">
        <v>1</v>
      </c>
    </row>
    <row r="39" spans="1:10" ht="12.75">
      <c r="A39" s="28">
        <f>A38</f>
        <v>16</v>
      </c>
      <c r="B39" s="29"/>
      <c r="C39" s="30" t="s">
        <v>104</v>
      </c>
      <c r="D39" s="31"/>
      <c r="E39" s="30"/>
      <c r="F39" s="32">
        <f>IF(ISBLANK(F38),"",TRUNC(6.45*(F38-15.4)^2))</f>
        <v>717</v>
      </c>
      <c r="G39" s="16">
        <f>IF(ISBLANK(G38),"",TRUNC(17.22*(G38-15.4)^2))</f>
        <v>808</v>
      </c>
      <c r="H39" s="33">
        <f>IF(ISBLANK(H38),"",TRUNC(1.502*(H38-51)^2))</f>
        <v>721</v>
      </c>
      <c r="I39" s="34">
        <f>I38</f>
        <v>2246</v>
      </c>
      <c r="J39" s="34"/>
    </row>
    <row r="40" spans="1:10" ht="12.75">
      <c r="A40" s="10">
        <f>A39+1</f>
        <v>17</v>
      </c>
      <c r="B40" s="22" t="s">
        <v>105</v>
      </c>
      <c r="C40" s="23" t="s">
        <v>106</v>
      </c>
      <c r="D40" s="24" t="s">
        <v>107</v>
      </c>
      <c r="E40" s="23" t="s">
        <v>108</v>
      </c>
      <c r="F40" s="25" t="s">
        <v>57</v>
      </c>
      <c r="G40" s="26">
        <v>8.59</v>
      </c>
      <c r="H40" s="26" t="s">
        <v>109</v>
      </c>
      <c r="I40" s="27">
        <f>SUM(F41:H41)</f>
        <v>2230</v>
      </c>
      <c r="J40" s="27"/>
    </row>
    <row r="41" spans="1:10" ht="12.75">
      <c r="A41" s="28">
        <f>A40</f>
        <v>17</v>
      </c>
      <c r="B41" s="29"/>
      <c r="C41" s="30" t="s">
        <v>110</v>
      </c>
      <c r="D41" s="31"/>
      <c r="E41" s="30"/>
      <c r="F41" s="32">
        <f>IF(ISBLANK(F40),"",TRUNC(6.45*(F40-15.4)^2))</f>
        <v>728</v>
      </c>
      <c r="G41" s="16">
        <f>IF(ISBLANK(G40),"",TRUNC(17.22*(G40-15.4)^2))</f>
        <v>798</v>
      </c>
      <c r="H41" s="33">
        <f>IF(ISBLANK(H40),"",TRUNC(1.502*(H40-51)^2))</f>
        <v>704</v>
      </c>
      <c r="I41" s="34">
        <f>I40</f>
        <v>2230</v>
      </c>
      <c r="J41" s="34"/>
    </row>
    <row r="42" spans="1:10" ht="12.75">
      <c r="A42" s="10">
        <f>A41+1</f>
        <v>18</v>
      </c>
      <c r="B42" s="22" t="s">
        <v>111</v>
      </c>
      <c r="C42" s="23" t="s">
        <v>112</v>
      </c>
      <c r="D42" s="24" t="s">
        <v>113</v>
      </c>
      <c r="E42" s="23" t="s">
        <v>114</v>
      </c>
      <c r="F42" s="25" t="s">
        <v>115</v>
      </c>
      <c r="G42" s="26">
        <v>8.73</v>
      </c>
      <c r="H42" s="26" t="s">
        <v>116</v>
      </c>
      <c r="I42" s="27">
        <f>SUM(F43:H43)</f>
        <v>2217</v>
      </c>
      <c r="J42" s="27"/>
    </row>
    <row r="43" spans="1:10" ht="12.75">
      <c r="A43" s="28">
        <f>A42</f>
        <v>18</v>
      </c>
      <c r="B43" s="29"/>
      <c r="C43" s="30" t="s">
        <v>117</v>
      </c>
      <c r="D43" s="31"/>
      <c r="E43" s="30"/>
      <c r="F43" s="32">
        <f>IF(ISBLANK(F42),"",TRUNC(6.45*(F42-15.4)^2))</f>
        <v>700</v>
      </c>
      <c r="G43" s="16">
        <f>IF(ISBLANK(G42),"",TRUNC(17.22*(G42-15.4)^2))</f>
        <v>766</v>
      </c>
      <c r="H43" s="33">
        <f>IF(ISBLANK(H42),"",TRUNC(1.502*(H42-51)^2))</f>
        <v>751</v>
      </c>
      <c r="I43" s="34">
        <f>I42</f>
        <v>2217</v>
      </c>
      <c r="J43" s="34"/>
    </row>
    <row r="44" spans="1:10" ht="12.75">
      <c r="A44" s="10">
        <f>A43+1</f>
        <v>19</v>
      </c>
      <c r="B44" s="22" t="s">
        <v>118</v>
      </c>
      <c r="C44" s="23" t="s">
        <v>119</v>
      </c>
      <c r="D44" s="24" t="s">
        <v>120</v>
      </c>
      <c r="E44" s="23" t="s">
        <v>121</v>
      </c>
      <c r="F44" s="25" t="s">
        <v>122</v>
      </c>
      <c r="G44" s="26">
        <v>8.74</v>
      </c>
      <c r="H44" s="26" t="s">
        <v>123</v>
      </c>
      <c r="I44" s="27">
        <f>SUM(F45:H45)</f>
        <v>2159</v>
      </c>
      <c r="J44" s="27"/>
    </row>
    <row r="45" spans="1:10" ht="12.75">
      <c r="A45" s="28">
        <f>A44</f>
        <v>19</v>
      </c>
      <c r="B45" s="29"/>
      <c r="C45" s="30" t="s">
        <v>124</v>
      </c>
      <c r="D45" s="31"/>
      <c r="E45" s="30"/>
      <c r="F45" s="32">
        <f>IF(ISBLANK(F44),"",TRUNC(6.45*(F44-15.4)^2))</f>
        <v>707</v>
      </c>
      <c r="G45" s="16">
        <f>IF(ISBLANK(G44),"",TRUNC(17.22*(G44-15.4)^2))</f>
        <v>763</v>
      </c>
      <c r="H45" s="33">
        <f>IF(ISBLANK(H44),"",TRUNC(1.502*(H44-51)^2))</f>
        <v>689</v>
      </c>
      <c r="I45" s="34">
        <f>I44</f>
        <v>2159</v>
      </c>
      <c r="J45" s="34"/>
    </row>
    <row r="46" spans="1:10" ht="12.75">
      <c r="A46" s="10">
        <f>A45+1</f>
        <v>20</v>
      </c>
      <c r="B46" s="22" t="s">
        <v>125</v>
      </c>
      <c r="C46" s="23" t="s">
        <v>126</v>
      </c>
      <c r="D46" s="24" t="s">
        <v>127</v>
      </c>
      <c r="E46" s="23" t="s">
        <v>45</v>
      </c>
      <c r="F46" s="25" t="s">
        <v>128</v>
      </c>
      <c r="G46" s="26">
        <v>8.77</v>
      </c>
      <c r="H46" s="26" t="s">
        <v>129</v>
      </c>
      <c r="I46" s="27">
        <f>SUM(F47:H47)</f>
        <v>2157</v>
      </c>
      <c r="J46" s="27"/>
    </row>
    <row r="47" spans="1:10" ht="12.75">
      <c r="A47" s="28">
        <f>A46</f>
        <v>20</v>
      </c>
      <c r="B47" s="29"/>
      <c r="C47" s="30" t="s">
        <v>130</v>
      </c>
      <c r="D47" s="31"/>
      <c r="E47" s="30"/>
      <c r="F47" s="32">
        <f>IF(ISBLANK(F46),"",TRUNC(6.45*(F46-15.4)^2))</f>
        <v>692</v>
      </c>
      <c r="G47" s="16">
        <f>IF(ISBLANK(G46),"",TRUNC(17.22*(G46-15.4)^2))</f>
        <v>756</v>
      </c>
      <c r="H47" s="33">
        <f>IF(ISBLANK(H46),"",TRUNC(1.502*(H46-51)^2))</f>
        <v>709</v>
      </c>
      <c r="I47" s="34">
        <f>I46</f>
        <v>2157</v>
      </c>
      <c r="J47" s="34"/>
    </row>
    <row r="48" spans="1:10" ht="12.75">
      <c r="A48" s="10">
        <f>A47+1</f>
        <v>21</v>
      </c>
      <c r="B48" s="22" t="s">
        <v>131</v>
      </c>
      <c r="C48" s="23" t="s">
        <v>132</v>
      </c>
      <c r="D48" s="24" t="s">
        <v>133</v>
      </c>
      <c r="E48" s="23" t="s">
        <v>134</v>
      </c>
      <c r="F48" s="25" t="s">
        <v>135</v>
      </c>
      <c r="G48" s="26">
        <v>8.79</v>
      </c>
      <c r="H48" s="26" t="s">
        <v>136</v>
      </c>
      <c r="I48" s="27">
        <f>SUM(F49:H49)</f>
        <v>2150</v>
      </c>
      <c r="J48" s="27"/>
    </row>
    <row r="49" spans="1:10" ht="12.75">
      <c r="A49" s="28">
        <f>A48</f>
        <v>21</v>
      </c>
      <c r="B49" s="29"/>
      <c r="C49" s="30" t="s">
        <v>68</v>
      </c>
      <c r="D49" s="31"/>
      <c r="E49" s="30"/>
      <c r="F49" s="32">
        <f>IF(ISBLANK(F48),"",TRUNC(6.45*(F48-15.4)^2))</f>
        <v>708</v>
      </c>
      <c r="G49" s="16">
        <f>IF(ISBLANK(G48),"",TRUNC(17.22*(G48-15.4)^2))</f>
        <v>752</v>
      </c>
      <c r="H49" s="33">
        <f>IF(ISBLANK(H48),"",TRUNC(1.502*(H48-51)^2))</f>
        <v>690</v>
      </c>
      <c r="I49" s="34">
        <f>I48</f>
        <v>2150</v>
      </c>
      <c r="J49" s="34"/>
    </row>
    <row r="50" spans="1:10" ht="12.75">
      <c r="A50" s="10">
        <f>A49+1</f>
        <v>22</v>
      </c>
      <c r="B50" s="22" t="s">
        <v>42</v>
      </c>
      <c r="C50" s="23" t="s">
        <v>137</v>
      </c>
      <c r="D50" s="24" t="s">
        <v>138</v>
      </c>
      <c r="E50" s="23" t="s">
        <v>38</v>
      </c>
      <c r="F50" s="25" t="s">
        <v>139</v>
      </c>
      <c r="G50" s="26">
        <v>8.83</v>
      </c>
      <c r="H50" s="26" t="s">
        <v>140</v>
      </c>
      <c r="I50" s="27">
        <f>SUM(F51:H51)</f>
        <v>2146</v>
      </c>
      <c r="J50" s="27"/>
    </row>
    <row r="51" spans="1:10" ht="12.75">
      <c r="A51" s="28">
        <f>A50</f>
        <v>22</v>
      </c>
      <c r="B51" s="29"/>
      <c r="C51" s="30" t="s">
        <v>141</v>
      </c>
      <c r="D51" s="31"/>
      <c r="E51" s="30"/>
      <c r="F51" s="32">
        <f>IF(ISBLANK(F50),"",TRUNC(6.45*(F50-15.4)^2))</f>
        <v>693</v>
      </c>
      <c r="G51" s="16">
        <f>IF(ISBLANK(G50),"",TRUNC(17.22*(G50-15.4)^2))</f>
        <v>743</v>
      </c>
      <c r="H51" s="33">
        <f>IF(ISBLANK(H50),"",TRUNC(1.502*(H50-51)^2))</f>
        <v>710</v>
      </c>
      <c r="I51" s="34">
        <f>I50</f>
        <v>2146</v>
      </c>
      <c r="J51" s="34"/>
    </row>
    <row r="52" spans="1:10" ht="12.75">
      <c r="A52" s="10">
        <f>A51+1</f>
        <v>23</v>
      </c>
      <c r="B52" s="22" t="s">
        <v>142</v>
      </c>
      <c r="C52" s="23" t="s">
        <v>143</v>
      </c>
      <c r="D52" s="24" t="s">
        <v>144</v>
      </c>
      <c r="E52" s="23" t="s">
        <v>108</v>
      </c>
      <c r="F52" s="25" t="s">
        <v>115</v>
      </c>
      <c r="G52" s="26">
        <v>8.77</v>
      </c>
      <c r="H52" s="26" t="s">
        <v>145</v>
      </c>
      <c r="I52" s="27">
        <f>SUM(F53:H53)</f>
        <v>2140</v>
      </c>
      <c r="J52" s="27"/>
    </row>
    <row r="53" spans="1:10" ht="12.75">
      <c r="A53" s="28">
        <f>A52</f>
        <v>23</v>
      </c>
      <c r="B53" s="29"/>
      <c r="C53" s="30" t="s">
        <v>117</v>
      </c>
      <c r="D53" s="31"/>
      <c r="E53" s="30"/>
      <c r="F53" s="32">
        <f>IF(ISBLANK(F52),"",TRUNC(6.45*(F52-15.4)^2))</f>
        <v>700</v>
      </c>
      <c r="G53" s="16">
        <f>IF(ISBLANK(G52),"",TRUNC(17.22*(G52-15.4)^2))</f>
        <v>756</v>
      </c>
      <c r="H53" s="33">
        <f>IF(ISBLANK(H52),"",TRUNC(1.502*(H52-51)^2))</f>
        <v>684</v>
      </c>
      <c r="I53" s="34">
        <f>I52</f>
        <v>2140</v>
      </c>
      <c r="J53" s="34"/>
    </row>
    <row r="54" spans="1:10" ht="12.75">
      <c r="A54" s="10">
        <f>A53+1</f>
        <v>24</v>
      </c>
      <c r="B54" s="22" t="s">
        <v>111</v>
      </c>
      <c r="C54" s="23" t="s">
        <v>146</v>
      </c>
      <c r="D54" s="24" t="s">
        <v>147</v>
      </c>
      <c r="E54" s="23" t="s">
        <v>148</v>
      </c>
      <c r="F54" s="25" t="s">
        <v>149</v>
      </c>
      <c r="G54" s="26">
        <v>8.95</v>
      </c>
      <c r="H54" s="26" t="s">
        <v>129</v>
      </c>
      <c r="I54" s="27">
        <f>SUM(F55:H55)</f>
        <v>2115</v>
      </c>
      <c r="J54" s="27"/>
    </row>
    <row r="55" spans="1:10" ht="12.75">
      <c r="A55" s="28">
        <f>A54</f>
        <v>24</v>
      </c>
      <c r="B55" s="29"/>
      <c r="C55" s="30" t="s">
        <v>150</v>
      </c>
      <c r="D55" s="31"/>
      <c r="E55" s="35" t="s">
        <v>151</v>
      </c>
      <c r="F55" s="32">
        <f>IF(ISBLANK(F54),"",TRUNC(6.45*(F54-15.4)^2))</f>
        <v>690</v>
      </c>
      <c r="G55" s="16">
        <f>IF(ISBLANK(G54),"",TRUNC(17.22*(G54-15.4)^2))</f>
        <v>716</v>
      </c>
      <c r="H55" s="33">
        <f>IF(ISBLANK(H54),"",TRUNC(1.502*(H54-51)^2))</f>
        <v>709</v>
      </c>
      <c r="I55" s="34">
        <f>I54</f>
        <v>2115</v>
      </c>
      <c r="J55" s="34"/>
    </row>
    <row r="56" spans="1:10" ht="12.75">
      <c r="A56" s="10">
        <f>A55+1</f>
        <v>25</v>
      </c>
      <c r="B56" s="22" t="s">
        <v>152</v>
      </c>
      <c r="C56" s="23" t="s">
        <v>153</v>
      </c>
      <c r="D56" s="24" t="s">
        <v>154</v>
      </c>
      <c r="E56" s="23" t="s">
        <v>155</v>
      </c>
      <c r="F56" s="25" t="s">
        <v>139</v>
      </c>
      <c r="G56" s="26">
        <v>8.7</v>
      </c>
      <c r="H56" s="26" t="s">
        <v>156</v>
      </c>
      <c r="I56" s="27">
        <f>SUM(F57:H57)</f>
        <v>2105</v>
      </c>
      <c r="J56" s="27"/>
    </row>
    <row r="57" spans="1:10" ht="12.75">
      <c r="A57" s="28">
        <f>A56</f>
        <v>25</v>
      </c>
      <c r="B57" s="29"/>
      <c r="C57" s="30" t="s">
        <v>157</v>
      </c>
      <c r="D57" s="31"/>
      <c r="E57" s="30"/>
      <c r="F57" s="32">
        <f>IF(ISBLANK(F56),"",TRUNC(6.45*(F56-15.4)^2))</f>
        <v>693</v>
      </c>
      <c r="G57" s="16">
        <f>IF(ISBLANK(G56),"",TRUNC(17.22*(G56-15.4)^2))</f>
        <v>773</v>
      </c>
      <c r="H57" s="33">
        <f>IF(ISBLANK(H56),"",TRUNC(1.502*(H56-51)^2))</f>
        <v>639</v>
      </c>
      <c r="I57" s="34">
        <f>I56</f>
        <v>2105</v>
      </c>
      <c r="J57" s="34"/>
    </row>
    <row r="58" spans="1:10" ht="12.75">
      <c r="A58" s="10">
        <f>A57+1</f>
        <v>26</v>
      </c>
      <c r="B58" s="22" t="s">
        <v>158</v>
      </c>
      <c r="C58" s="23" t="s">
        <v>159</v>
      </c>
      <c r="D58" s="24">
        <v>36266</v>
      </c>
      <c r="E58" s="23" t="s">
        <v>18</v>
      </c>
      <c r="F58" s="25" t="s">
        <v>160</v>
      </c>
      <c r="G58" s="26">
        <v>8.8</v>
      </c>
      <c r="H58" s="26" t="s">
        <v>161</v>
      </c>
      <c r="I58" s="27">
        <f>SUM(F59:H59)</f>
        <v>2104</v>
      </c>
      <c r="J58" s="27"/>
    </row>
    <row r="59" spans="1:10" ht="12.75">
      <c r="A59" s="28">
        <f>A58</f>
        <v>26</v>
      </c>
      <c r="B59" s="29"/>
      <c r="C59" s="30" t="s">
        <v>162</v>
      </c>
      <c r="D59" s="31"/>
      <c r="E59" s="30"/>
      <c r="F59" s="32">
        <f>IF(ISBLANK(F58),"",TRUNC(6.45*(F58-15.4)^2))</f>
        <v>698</v>
      </c>
      <c r="G59" s="16">
        <f>IF(ISBLANK(G58),"",TRUNC(17.22*(G58-15.4)^2))</f>
        <v>750</v>
      </c>
      <c r="H59" s="33">
        <f>IF(ISBLANK(H58),"",TRUNC(1.502*(H58-51)^2))</f>
        <v>656</v>
      </c>
      <c r="I59" s="34">
        <f>I58</f>
        <v>2104</v>
      </c>
      <c r="J59" s="34"/>
    </row>
    <row r="60" spans="1:10" ht="12.75">
      <c r="A60" s="10">
        <f>A59+1</f>
        <v>27</v>
      </c>
      <c r="B60" s="22" t="s">
        <v>54</v>
      </c>
      <c r="C60" s="23" t="s">
        <v>163</v>
      </c>
      <c r="D60" s="24" t="s">
        <v>164</v>
      </c>
      <c r="E60" s="23" t="s">
        <v>108</v>
      </c>
      <c r="F60" s="25" t="s">
        <v>165</v>
      </c>
      <c r="G60" s="26">
        <v>8.84</v>
      </c>
      <c r="H60" s="26" t="s">
        <v>166</v>
      </c>
      <c r="I60" s="27">
        <f>SUM(F61:H61)</f>
        <v>2065</v>
      </c>
      <c r="J60" s="27"/>
    </row>
    <row r="61" spans="1:10" ht="12.75">
      <c r="A61" s="28">
        <f>A60</f>
        <v>27</v>
      </c>
      <c r="B61" s="29"/>
      <c r="C61" s="30" t="s">
        <v>117</v>
      </c>
      <c r="D61" s="31"/>
      <c r="E61" s="30"/>
      <c r="F61" s="32">
        <f>IF(ISBLANK(F60),"",TRUNC(6.45*(F60-15.4)^2))</f>
        <v>669</v>
      </c>
      <c r="G61" s="16">
        <f>IF(ISBLANK(G60),"",TRUNC(17.22*(G60-15.4)^2))</f>
        <v>741</v>
      </c>
      <c r="H61" s="33">
        <f>IF(ISBLANK(H60),"",TRUNC(1.502*(H60-51)^2))</f>
        <v>655</v>
      </c>
      <c r="I61" s="34">
        <f>I60</f>
        <v>2065</v>
      </c>
      <c r="J61" s="34"/>
    </row>
    <row r="62" spans="1:10" ht="12.75">
      <c r="A62" s="10">
        <f>A61+1</f>
        <v>28</v>
      </c>
      <c r="B62" s="22" t="s">
        <v>167</v>
      </c>
      <c r="C62" s="23" t="s">
        <v>168</v>
      </c>
      <c r="D62" s="24" t="s">
        <v>169</v>
      </c>
      <c r="E62" s="23" t="s">
        <v>170</v>
      </c>
      <c r="F62" s="25" t="s">
        <v>171</v>
      </c>
      <c r="G62" s="26">
        <v>8.96</v>
      </c>
      <c r="H62" s="26" t="s">
        <v>172</v>
      </c>
      <c r="I62" s="27">
        <f>SUM(F63:H63)</f>
        <v>2041</v>
      </c>
      <c r="J62" s="27"/>
    </row>
    <row r="63" spans="1:10" ht="12.75">
      <c r="A63" s="28">
        <f>A62</f>
        <v>28</v>
      </c>
      <c r="B63" s="29"/>
      <c r="C63" s="30" t="s">
        <v>34</v>
      </c>
      <c r="D63" s="31"/>
      <c r="E63" s="30"/>
      <c r="F63" s="32">
        <f>IF(ISBLANK(F62),"",TRUNC(6.45*(F62-15.4)^2))</f>
        <v>675</v>
      </c>
      <c r="G63" s="16">
        <f>IF(ISBLANK(G62),"",TRUNC(17.22*(G62-15.4)^2))</f>
        <v>714</v>
      </c>
      <c r="H63" s="33">
        <f>IF(ISBLANK(H62),"",TRUNC(1.502*(H62-51)^2))</f>
        <v>652</v>
      </c>
      <c r="I63" s="34">
        <f>I62</f>
        <v>2041</v>
      </c>
      <c r="J63" s="34"/>
    </row>
    <row r="64" spans="1:10" ht="12.75">
      <c r="A64" s="10">
        <f>A63+1</f>
        <v>29</v>
      </c>
      <c r="B64" s="22" t="s">
        <v>173</v>
      </c>
      <c r="C64" s="23" t="s">
        <v>174</v>
      </c>
      <c r="D64" s="24" t="s">
        <v>175</v>
      </c>
      <c r="E64" s="23" t="s">
        <v>92</v>
      </c>
      <c r="F64" s="25" t="s">
        <v>176</v>
      </c>
      <c r="G64" s="26">
        <v>9.03</v>
      </c>
      <c r="H64" s="26" t="s">
        <v>177</v>
      </c>
      <c r="I64" s="27">
        <f>SUM(F65:H65)</f>
        <v>2040</v>
      </c>
      <c r="J64" s="27"/>
    </row>
    <row r="65" spans="1:10" ht="12.75">
      <c r="A65" s="28">
        <f>A64</f>
        <v>29</v>
      </c>
      <c r="B65" s="29"/>
      <c r="C65" s="30" t="s">
        <v>178</v>
      </c>
      <c r="D65" s="31"/>
      <c r="E65" s="30"/>
      <c r="F65" s="32">
        <f>IF(ISBLANK(F64),"",TRUNC(6.45*(F64-15.4)^2))</f>
        <v>685</v>
      </c>
      <c r="G65" s="16">
        <f>IF(ISBLANK(G64),"",TRUNC(17.22*(G64-15.4)^2))</f>
        <v>698</v>
      </c>
      <c r="H65" s="33">
        <f>IF(ISBLANK(H64),"",TRUNC(1.502*(H64-51)^2))</f>
        <v>657</v>
      </c>
      <c r="I65" s="34">
        <f>I64</f>
        <v>2040</v>
      </c>
      <c r="J65" s="34"/>
    </row>
    <row r="66" spans="1:10" ht="12.75">
      <c r="A66" s="10">
        <f>A65+1</f>
        <v>30</v>
      </c>
      <c r="B66" s="22" t="s">
        <v>179</v>
      </c>
      <c r="C66" s="23" t="s">
        <v>180</v>
      </c>
      <c r="D66" s="24">
        <v>36887</v>
      </c>
      <c r="E66" s="23" t="s">
        <v>24</v>
      </c>
      <c r="F66" s="25" t="s">
        <v>176</v>
      </c>
      <c r="G66" s="26">
        <v>8.94</v>
      </c>
      <c r="H66" s="26" t="s">
        <v>181</v>
      </c>
      <c r="I66" s="27">
        <f>SUM(F67:H67)</f>
        <v>2032</v>
      </c>
      <c r="J66" s="27"/>
    </row>
    <row r="67" spans="1:10" ht="12.75">
      <c r="A67" s="28">
        <f>A66</f>
        <v>30</v>
      </c>
      <c r="B67" s="29"/>
      <c r="C67" s="30" t="s">
        <v>27</v>
      </c>
      <c r="D67" s="31"/>
      <c r="E67" s="30"/>
      <c r="F67" s="32">
        <f>IF(ISBLANK(F66),"",TRUNC(6.45*(F66-15.4)^2))</f>
        <v>685</v>
      </c>
      <c r="G67" s="16">
        <f>IF(ISBLANK(G66),"",TRUNC(17.22*(G66-15.4)^2))</f>
        <v>718</v>
      </c>
      <c r="H67" s="33">
        <f>IF(ISBLANK(H66),"",TRUNC(1.502*(H66-51)^2))</f>
        <v>629</v>
      </c>
      <c r="I67" s="34">
        <f>I66</f>
        <v>2032</v>
      </c>
      <c r="J67" s="34"/>
    </row>
    <row r="68" spans="1:10" ht="12.75">
      <c r="A68" s="10">
        <f>A67+1</f>
        <v>31</v>
      </c>
      <c r="B68" s="22" t="s">
        <v>182</v>
      </c>
      <c r="C68" s="23" t="s">
        <v>183</v>
      </c>
      <c r="D68" s="24" t="s">
        <v>184</v>
      </c>
      <c r="E68" s="23" t="s">
        <v>108</v>
      </c>
      <c r="F68" s="25" t="s">
        <v>185</v>
      </c>
      <c r="G68" s="26">
        <v>9.17</v>
      </c>
      <c r="H68" s="26" t="s">
        <v>186</v>
      </c>
      <c r="I68" s="27">
        <f>SUM(F69:H69)</f>
        <v>1934</v>
      </c>
      <c r="J68" s="27"/>
    </row>
    <row r="69" spans="1:10" ht="12.75">
      <c r="A69" s="28">
        <f>A68</f>
        <v>31</v>
      </c>
      <c r="B69" s="29"/>
      <c r="C69" s="30" t="s">
        <v>117</v>
      </c>
      <c r="D69" s="31"/>
      <c r="E69" s="30"/>
      <c r="F69" s="32">
        <f>IF(ISBLANK(F68),"",TRUNC(6.45*(F68-15.4)^2))</f>
        <v>663</v>
      </c>
      <c r="G69" s="16">
        <f>IF(ISBLANK(G68),"",TRUNC(17.22*(G68-15.4)^2))</f>
        <v>668</v>
      </c>
      <c r="H69" s="33">
        <f>IF(ISBLANK(H68),"",TRUNC(1.502*(H68-51)^2))</f>
        <v>603</v>
      </c>
      <c r="I69" s="34">
        <f>I68</f>
        <v>1934</v>
      </c>
      <c r="J69" s="34"/>
    </row>
    <row r="70" spans="1:10" ht="12.75">
      <c r="A70" s="10">
        <f>A69+1</f>
        <v>32</v>
      </c>
      <c r="B70" s="22" t="s">
        <v>28</v>
      </c>
      <c r="C70" s="23" t="s">
        <v>187</v>
      </c>
      <c r="D70" s="24">
        <v>36581</v>
      </c>
      <c r="E70" s="23" t="s">
        <v>1</v>
      </c>
      <c r="F70" s="25" t="s">
        <v>188</v>
      </c>
      <c r="G70" s="26">
        <v>9.28</v>
      </c>
      <c r="H70" s="26" t="s">
        <v>189</v>
      </c>
      <c r="I70" s="27">
        <f>SUM(F71:H71)</f>
        <v>1820</v>
      </c>
      <c r="J70" s="27"/>
    </row>
    <row r="71" spans="1:10" ht="12.75">
      <c r="A71" s="28">
        <f>A70</f>
        <v>32</v>
      </c>
      <c r="B71" s="29"/>
      <c r="C71" s="30" t="s">
        <v>190</v>
      </c>
      <c r="D71" s="31"/>
      <c r="E71" s="30"/>
      <c r="F71" s="32">
        <f>IF(ISBLANK(F70),"",TRUNC(6.45*(F70-15.4)^2))</f>
        <v>671</v>
      </c>
      <c r="G71" s="16">
        <f>IF(ISBLANK(G70),"",TRUNC(17.22*(G70-15.4)^2))</f>
        <v>644</v>
      </c>
      <c r="H71" s="33">
        <f>IF(ISBLANK(H70),"",TRUNC(1.502*(H70-51)^2))</f>
        <v>505</v>
      </c>
      <c r="I71" s="34">
        <f>I70</f>
        <v>1820</v>
      </c>
      <c r="J71" s="34"/>
    </row>
    <row r="72" spans="1:10" ht="12.75">
      <c r="A72" s="10">
        <f>A71+1</f>
        <v>33</v>
      </c>
      <c r="B72" s="22" t="s">
        <v>191</v>
      </c>
      <c r="C72" s="23" t="s">
        <v>192</v>
      </c>
      <c r="D72" s="24">
        <v>36527</v>
      </c>
      <c r="E72" s="23" t="s">
        <v>193</v>
      </c>
      <c r="F72" s="25" t="s">
        <v>165</v>
      </c>
      <c r="G72" s="26">
        <v>9.22</v>
      </c>
      <c r="H72" s="26" t="s">
        <v>194</v>
      </c>
      <c r="I72" s="27">
        <f>SUM(F73:H73)</f>
        <v>1813</v>
      </c>
      <c r="J72" s="27"/>
    </row>
    <row r="73" spans="1:10" ht="12.75">
      <c r="A73" s="28">
        <f>A72</f>
        <v>33</v>
      </c>
      <c r="B73" s="29"/>
      <c r="C73" s="30" t="s">
        <v>195</v>
      </c>
      <c r="D73" s="31"/>
      <c r="E73" s="30"/>
      <c r="F73" s="32">
        <f>IF(ISBLANK(F72),"",TRUNC(6.45*(F72-15.4)^2))</f>
        <v>669</v>
      </c>
      <c r="G73" s="16">
        <f>IF(ISBLANK(G72),"",TRUNC(17.22*(G72-15.4)^2))</f>
        <v>657</v>
      </c>
      <c r="H73" s="33">
        <f>IF(ISBLANK(H72),"",TRUNC(1.502*(H72-51)^2))</f>
        <v>487</v>
      </c>
      <c r="I73" s="34">
        <f>I72</f>
        <v>1813</v>
      </c>
      <c r="J73" s="34"/>
    </row>
    <row r="74" spans="1:10" ht="12.75">
      <c r="A74" s="10">
        <f>A73+1</f>
        <v>34</v>
      </c>
      <c r="B74" s="22" t="s">
        <v>28</v>
      </c>
      <c r="C74" s="23" t="s">
        <v>196</v>
      </c>
      <c r="D74" s="24" t="s">
        <v>197</v>
      </c>
      <c r="E74" s="23" t="s">
        <v>1</v>
      </c>
      <c r="F74" s="25" t="s">
        <v>198</v>
      </c>
      <c r="G74" s="26">
        <v>9.29</v>
      </c>
      <c r="H74" s="26" t="s">
        <v>199</v>
      </c>
      <c r="I74" s="27">
        <f>SUM(F75:H75)</f>
        <v>1804</v>
      </c>
      <c r="J74" s="27"/>
    </row>
    <row r="75" spans="1:10" ht="12.75">
      <c r="A75" s="28">
        <f>A74</f>
        <v>34</v>
      </c>
      <c r="B75" s="29"/>
      <c r="C75" s="30" t="s">
        <v>200</v>
      </c>
      <c r="D75" s="31"/>
      <c r="E75" s="30"/>
      <c r="F75" s="32">
        <f>IF(ISBLANK(F74),"",TRUNC(6.45*(F74-15.4)^2))</f>
        <v>643</v>
      </c>
      <c r="G75" s="16">
        <f>IF(ISBLANK(G74),"",TRUNC(17.22*(G74-15.4)^2))</f>
        <v>642</v>
      </c>
      <c r="H75" s="33">
        <f>IF(ISBLANK(H74),"",TRUNC(1.502*(H74-51)^2))</f>
        <v>519</v>
      </c>
      <c r="I75" s="34">
        <f>I74</f>
        <v>1804</v>
      </c>
      <c r="J75" s="34"/>
    </row>
    <row r="76" spans="1:10" ht="12.75">
      <c r="A76" s="10">
        <f>A75+1</f>
        <v>35</v>
      </c>
      <c r="B76" s="22" t="s">
        <v>111</v>
      </c>
      <c r="C76" s="23" t="s">
        <v>201</v>
      </c>
      <c r="D76" s="24" t="s">
        <v>202</v>
      </c>
      <c r="E76" s="23" t="s">
        <v>203</v>
      </c>
      <c r="F76" s="25" t="s">
        <v>188</v>
      </c>
      <c r="G76" s="26">
        <v>9.46</v>
      </c>
      <c r="H76" s="26" t="s">
        <v>204</v>
      </c>
      <c r="I76" s="27">
        <f>SUM(F77:H77)</f>
        <v>1803</v>
      </c>
      <c r="J76" s="27"/>
    </row>
    <row r="77" spans="1:10" ht="12.75">
      <c r="A77" s="28">
        <f>A76</f>
        <v>35</v>
      </c>
      <c r="B77" s="29"/>
      <c r="C77" s="30" t="s">
        <v>205</v>
      </c>
      <c r="D77" s="31"/>
      <c r="E77" s="30"/>
      <c r="F77" s="32">
        <f>IF(ISBLANK(F76),"",TRUNC(6.45*(F76-15.4)^2))</f>
        <v>671</v>
      </c>
      <c r="G77" s="16">
        <f>IF(ISBLANK(G76),"",TRUNC(17.22*(G76-15.4)^2))</f>
        <v>607</v>
      </c>
      <c r="H77" s="33">
        <f>IF(ISBLANK(H76),"",TRUNC(1.502*(H76-51)^2))</f>
        <v>525</v>
      </c>
      <c r="I77" s="34">
        <f>I76</f>
        <v>1803</v>
      </c>
      <c r="J77" s="34"/>
    </row>
    <row r="78" spans="1:10" ht="12.75">
      <c r="A78" s="10">
        <f>A77+1</f>
        <v>36</v>
      </c>
      <c r="B78" s="22" t="s">
        <v>206</v>
      </c>
      <c r="C78" s="23" t="s">
        <v>207</v>
      </c>
      <c r="D78" s="24">
        <v>36845</v>
      </c>
      <c r="E78" s="23" t="s">
        <v>208</v>
      </c>
      <c r="F78" s="25" t="s">
        <v>209</v>
      </c>
      <c r="G78" s="26">
        <v>9.27</v>
      </c>
      <c r="H78" s="26" t="s">
        <v>210</v>
      </c>
      <c r="I78" s="27">
        <f>SUM(F79:H79)</f>
        <v>1798</v>
      </c>
      <c r="J78" s="27"/>
    </row>
    <row r="79" spans="1:10" ht="12.75">
      <c r="A79" s="28">
        <f>A78</f>
        <v>36</v>
      </c>
      <c r="B79" s="29"/>
      <c r="C79" s="30" t="s">
        <v>211</v>
      </c>
      <c r="D79" s="31"/>
      <c r="E79" s="30"/>
      <c r="F79" s="32">
        <f>IF(ISBLANK(F78),"",TRUNC(6.45*(F78-15.4)^2))</f>
        <v>678</v>
      </c>
      <c r="G79" s="16">
        <f>IF(ISBLANK(G78),"",TRUNC(17.22*(G78-15.4)^2))</f>
        <v>647</v>
      </c>
      <c r="H79" s="33">
        <f>IF(ISBLANK(H78),"",TRUNC(1.502*(H78-51)^2))</f>
        <v>473</v>
      </c>
      <c r="I79" s="34">
        <f>I78</f>
        <v>1798</v>
      </c>
      <c r="J79" s="34"/>
    </row>
    <row r="80" spans="1:10" ht="12.75">
      <c r="A80" s="10">
        <f>A79+1</f>
        <v>37</v>
      </c>
      <c r="B80" s="22" t="s">
        <v>212</v>
      </c>
      <c r="C80" s="23" t="s">
        <v>213</v>
      </c>
      <c r="D80" s="24" t="s">
        <v>214</v>
      </c>
      <c r="E80" s="23" t="s">
        <v>108</v>
      </c>
      <c r="F80" s="25" t="s">
        <v>215</v>
      </c>
      <c r="G80" s="26">
        <v>9.44</v>
      </c>
      <c r="H80" s="26" t="s">
        <v>216</v>
      </c>
      <c r="I80" s="27">
        <f>SUM(F81:H81)</f>
        <v>1776</v>
      </c>
      <c r="J80" s="27"/>
    </row>
    <row r="81" spans="1:10" ht="12.75">
      <c r="A81" s="28">
        <f>A80</f>
        <v>37</v>
      </c>
      <c r="B81" s="29"/>
      <c r="C81" s="30" t="s">
        <v>217</v>
      </c>
      <c r="D81" s="31"/>
      <c r="E81" s="30"/>
      <c r="F81" s="32">
        <f>IF(ISBLANK(F80),"",TRUNC(6.45*(F80-15.4)^2))</f>
        <v>654</v>
      </c>
      <c r="G81" s="16">
        <f>IF(ISBLANK(G80),"",TRUNC(17.22*(G80-15.4)^2))</f>
        <v>611</v>
      </c>
      <c r="H81" s="33">
        <f>IF(ISBLANK(H80),"",TRUNC(1.502*(H80-51)^2))</f>
        <v>511</v>
      </c>
      <c r="I81" s="34">
        <f>I80</f>
        <v>1776</v>
      </c>
      <c r="J81" s="34"/>
    </row>
    <row r="82" spans="1:10" ht="12.75">
      <c r="A82" s="10">
        <f>A81+1</f>
        <v>38</v>
      </c>
      <c r="B82" s="22" t="s">
        <v>218</v>
      </c>
      <c r="C82" s="23" t="s">
        <v>219</v>
      </c>
      <c r="D82" s="24" t="s">
        <v>220</v>
      </c>
      <c r="E82" s="23" t="s">
        <v>1</v>
      </c>
      <c r="F82" s="25" t="s">
        <v>221</v>
      </c>
      <c r="G82" s="26">
        <v>9.34</v>
      </c>
      <c r="H82" s="26" t="s">
        <v>222</v>
      </c>
      <c r="I82" s="27">
        <f>SUM(F83:H83)</f>
        <v>1774</v>
      </c>
      <c r="J82" s="27"/>
    </row>
    <row r="83" spans="1:10" ht="12.75">
      <c r="A83" s="28">
        <f>A82</f>
        <v>38</v>
      </c>
      <c r="B83" s="29"/>
      <c r="C83" s="30" t="s">
        <v>223</v>
      </c>
      <c r="D83" s="31"/>
      <c r="E83" s="30"/>
      <c r="F83" s="32">
        <f>IF(ISBLANK(F82),"",TRUNC(6.45*(F82-15.4)^2))</f>
        <v>661</v>
      </c>
      <c r="G83" s="16">
        <f>IF(ISBLANK(G82),"",TRUNC(17.22*(G82-15.4)^2))</f>
        <v>632</v>
      </c>
      <c r="H83" s="33">
        <f>IF(ISBLANK(H82),"",TRUNC(1.502*(H82-51)^2))</f>
        <v>481</v>
      </c>
      <c r="I83" s="34">
        <f>I82</f>
        <v>1774</v>
      </c>
      <c r="J83" s="34"/>
    </row>
    <row r="84" spans="1:10" ht="12.75">
      <c r="A84" s="10">
        <f>A83+1</f>
        <v>39</v>
      </c>
      <c r="B84" s="22" t="s">
        <v>224</v>
      </c>
      <c r="C84" s="23" t="s">
        <v>225</v>
      </c>
      <c r="D84" s="24" t="s">
        <v>226</v>
      </c>
      <c r="E84" s="23" t="s">
        <v>108</v>
      </c>
      <c r="F84" s="25" t="s">
        <v>227</v>
      </c>
      <c r="G84" s="26">
        <v>9.55</v>
      </c>
      <c r="H84" s="26" t="s">
        <v>228</v>
      </c>
      <c r="I84" s="27">
        <f>SUM(F85:H85)</f>
        <v>1734</v>
      </c>
      <c r="J84" s="27"/>
    </row>
    <row r="85" spans="1:10" ht="12.75">
      <c r="A85" s="28">
        <f>A84</f>
        <v>39</v>
      </c>
      <c r="B85" s="29"/>
      <c r="C85" s="30" t="s">
        <v>229</v>
      </c>
      <c r="D85" s="31"/>
      <c r="E85" s="30"/>
      <c r="F85" s="32">
        <f>IF(ISBLANK(F84),"",TRUNC(6.45*(F84-15.4)^2))</f>
        <v>652</v>
      </c>
      <c r="G85" s="16">
        <f>IF(ISBLANK(G84),"",TRUNC(17.22*(G84-15.4)^2))</f>
        <v>589</v>
      </c>
      <c r="H85" s="33">
        <f>IF(ISBLANK(H84),"",TRUNC(1.502*(H84-51)^2))</f>
        <v>493</v>
      </c>
      <c r="I85" s="34">
        <f>I84</f>
        <v>1734</v>
      </c>
      <c r="J85" s="34"/>
    </row>
    <row r="86" spans="1:10" ht="12.75">
      <c r="A86" s="10">
        <f>A85+1</f>
        <v>40</v>
      </c>
      <c r="B86" s="22" t="s">
        <v>212</v>
      </c>
      <c r="C86" s="23" t="s">
        <v>230</v>
      </c>
      <c r="D86" s="24" t="s">
        <v>231</v>
      </c>
      <c r="E86" s="23" t="s">
        <v>232</v>
      </c>
      <c r="F86" s="25" t="s">
        <v>233</v>
      </c>
      <c r="G86" s="26">
        <v>9.41</v>
      </c>
      <c r="H86" s="26" t="s">
        <v>234</v>
      </c>
      <c r="I86" s="27">
        <f>SUM(F87:H87)</f>
        <v>1733</v>
      </c>
      <c r="J86" s="27"/>
    </row>
    <row r="87" spans="1:10" ht="12.75">
      <c r="A87" s="28">
        <f>A86</f>
        <v>40</v>
      </c>
      <c r="B87" s="29"/>
      <c r="C87" s="30" t="s">
        <v>235</v>
      </c>
      <c r="D87" s="31"/>
      <c r="E87" s="30"/>
      <c r="F87" s="32">
        <f>IF(ISBLANK(F86),"",TRUNC(6.45*(F86-15.4)^2))</f>
        <v>642</v>
      </c>
      <c r="G87" s="16">
        <f>IF(ISBLANK(G86),"",TRUNC(17.22*(G86-15.4)^2))</f>
        <v>617</v>
      </c>
      <c r="H87" s="33">
        <f>IF(ISBLANK(H86),"",TRUNC(1.502*(H86-51)^2))</f>
        <v>474</v>
      </c>
      <c r="I87" s="34">
        <f>I86</f>
        <v>1733</v>
      </c>
      <c r="J87" s="34"/>
    </row>
    <row r="88" spans="1:10" ht="12.75">
      <c r="A88" s="10">
        <f>A87+1</f>
        <v>41</v>
      </c>
      <c r="B88" s="22" t="s">
        <v>236</v>
      </c>
      <c r="C88" s="23" t="s">
        <v>237</v>
      </c>
      <c r="D88" s="24">
        <v>36882</v>
      </c>
      <c r="E88" s="23" t="s">
        <v>208</v>
      </c>
      <c r="F88" s="25" t="s">
        <v>238</v>
      </c>
      <c r="G88" s="26">
        <v>9.74</v>
      </c>
      <c r="H88" s="26" t="s">
        <v>239</v>
      </c>
      <c r="I88" s="27">
        <f>SUM(F89:H89)</f>
        <v>1729</v>
      </c>
      <c r="J88" s="27"/>
    </row>
    <row r="89" spans="1:10" ht="12.75">
      <c r="A89" s="28">
        <f>A88</f>
        <v>41</v>
      </c>
      <c r="B89" s="29"/>
      <c r="C89" s="30" t="s">
        <v>211</v>
      </c>
      <c r="D89" s="31"/>
      <c r="E89" s="30"/>
      <c r="F89" s="32">
        <f>IF(ISBLANK(F88),"",TRUNC(6.45*(F88-15.4)^2))</f>
        <v>639</v>
      </c>
      <c r="G89" s="16">
        <f>IF(ISBLANK(G88),"",TRUNC(17.22*(G88-15.4)^2))</f>
        <v>551</v>
      </c>
      <c r="H89" s="33">
        <f>IF(ISBLANK(H88),"",TRUNC(1.502*(H88-51)^2))</f>
        <v>539</v>
      </c>
      <c r="I89" s="34">
        <f>I88</f>
        <v>1729</v>
      </c>
      <c r="J89" s="34"/>
    </row>
    <row r="90" spans="1:10" ht="12.75">
      <c r="A90" s="10">
        <f>A89+1</f>
        <v>42</v>
      </c>
      <c r="B90" s="22" t="s">
        <v>16</v>
      </c>
      <c r="C90" s="23" t="s">
        <v>240</v>
      </c>
      <c r="D90" s="24" t="s">
        <v>241</v>
      </c>
      <c r="E90" s="23" t="s">
        <v>1</v>
      </c>
      <c r="F90" s="25" t="s">
        <v>242</v>
      </c>
      <c r="G90" s="26">
        <v>9.53</v>
      </c>
      <c r="H90" s="26" t="s">
        <v>243</v>
      </c>
      <c r="I90" s="27">
        <f>SUM(F91:H91)</f>
        <v>1700</v>
      </c>
      <c r="J90" s="27"/>
    </row>
    <row r="91" spans="1:10" ht="12.75">
      <c r="A91" s="28">
        <f>A90</f>
        <v>42</v>
      </c>
      <c r="B91" s="29"/>
      <c r="C91" s="30" t="s">
        <v>200</v>
      </c>
      <c r="D91" s="31"/>
      <c r="E91" s="30"/>
      <c r="F91" s="32">
        <f>IF(ISBLANK(F90),"",TRUNC(6.45*(F90-15.4)^2))</f>
        <v>638</v>
      </c>
      <c r="G91" s="16">
        <f>IF(ISBLANK(G90),"",TRUNC(17.22*(G90-15.4)^2))</f>
        <v>593</v>
      </c>
      <c r="H91" s="33">
        <f>IF(ISBLANK(H90),"",TRUNC(1.502*(H90-51)^2))</f>
        <v>469</v>
      </c>
      <c r="I91" s="34">
        <f>I90</f>
        <v>1700</v>
      </c>
      <c r="J91" s="34"/>
    </row>
    <row r="92" spans="1:10" ht="12.75">
      <c r="A92" s="10">
        <f>A91+1</f>
        <v>43</v>
      </c>
      <c r="B92" s="22" t="s">
        <v>244</v>
      </c>
      <c r="C92" s="23" t="s">
        <v>245</v>
      </c>
      <c r="D92" s="24">
        <v>36556</v>
      </c>
      <c r="E92" s="23" t="s">
        <v>208</v>
      </c>
      <c r="F92" s="25" t="s">
        <v>246</v>
      </c>
      <c r="G92" s="26">
        <v>10.13</v>
      </c>
      <c r="H92" s="26" t="s">
        <v>247</v>
      </c>
      <c r="I92" s="27">
        <f>SUM(F93:H93)</f>
        <v>1467</v>
      </c>
      <c r="J92" s="27"/>
    </row>
    <row r="93" spans="1:10" ht="12.75">
      <c r="A93" s="28">
        <f>A92</f>
        <v>43</v>
      </c>
      <c r="B93" s="29"/>
      <c r="C93" s="30" t="s">
        <v>211</v>
      </c>
      <c r="D93" s="31"/>
      <c r="E93" s="30"/>
      <c r="F93" s="32">
        <f>IF(ISBLANK(F92),"",TRUNC(6.45*(F92-15.4)^2))</f>
        <v>605</v>
      </c>
      <c r="G93" s="16">
        <f>IF(ISBLANK(G92),"",TRUNC(17.22*(G92-15.4)^2))</f>
        <v>478</v>
      </c>
      <c r="H93" s="33">
        <f>IF(ISBLANK(H92),"",TRUNC(1.502*(H92-51)^2))</f>
        <v>384</v>
      </c>
      <c r="I93" s="34">
        <f>I92</f>
        <v>1467</v>
      </c>
      <c r="J93" s="34"/>
    </row>
    <row r="94" spans="1:10" ht="12.75">
      <c r="A94" s="10">
        <f>A93+1</f>
        <v>44</v>
      </c>
      <c r="B94" s="22" t="s">
        <v>248</v>
      </c>
      <c r="C94" s="23" t="s">
        <v>249</v>
      </c>
      <c r="D94" s="24" t="s">
        <v>250</v>
      </c>
      <c r="E94" s="23" t="s">
        <v>1</v>
      </c>
      <c r="F94" s="25" t="s">
        <v>242</v>
      </c>
      <c r="G94" s="26">
        <v>9.36</v>
      </c>
      <c r="H94" s="26" t="s">
        <v>251</v>
      </c>
      <c r="I94" s="27">
        <f>SUM(F95:H95)</f>
        <v>1266</v>
      </c>
      <c r="J94" s="27"/>
    </row>
    <row r="95" spans="1:10" ht="12.75">
      <c r="A95" s="28">
        <f>A94</f>
        <v>44</v>
      </c>
      <c r="B95" s="29"/>
      <c r="C95" s="30" t="s">
        <v>205</v>
      </c>
      <c r="D95" s="31"/>
      <c r="E95" s="30"/>
      <c r="F95" s="32">
        <f>IF(ISBLANK(F94),"",TRUNC(6.45*(F94-15.4)^2))</f>
        <v>638</v>
      </c>
      <c r="G95" s="16">
        <f>IF(ISBLANK(G94),"",TRUNC(17.22*(G94-15.4)^2))</f>
        <v>628</v>
      </c>
      <c r="H95" s="33"/>
      <c r="I95" s="34">
        <f>I94</f>
        <v>1266</v>
      </c>
      <c r="J95" s="34"/>
    </row>
    <row r="96" spans="1:10" ht="12.75">
      <c r="A96" s="10"/>
      <c r="B96" s="22" t="s">
        <v>252</v>
      </c>
      <c r="C96" s="23" t="s">
        <v>253</v>
      </c>
      <c r="D96" s="24" t="s">
        <v>254</v>
      </c>
      <c r="E96" s="23" t="s">
        <v>38</v>
      </c>
      <c r="F96" s="25" t="s">
        <v>102</v>
      </c>
      <c r="G96" s="26">
        <v>8.63</v>
      </c>
      <c r="H96" s="26" t="s">
        <v>251</v>
      </c>
      <c r="I96" s="27"/>
      <c r="J96" s="27"/>
    </row>
    <row r="97" spans="1:10" ht="12.75">
      <c r="A97" s="28">
        <f>A96</f>
        <v>0</v>
      </c>
      <c r="B97" s="29"/>
      <c r="C97" s="30" t="s">
        <v>141</v>
      </c>
      <c r="D97" s="31"/>
      <c r="E97" s="30"/>
      <c r="F97" s="32">
        <f>IF(ISBLANK(F96),"",TRUNC(6.45*(F96-15.4)^2))</f>
        <v>717</v>
      </c>
      <c r="G97" s="16">
        <f>IF(ISBLANK(G96),"",TRUNC(17.22*(G96-15.4)^2))</f>
        <v>789</v>
      </c>
      <c r="H97" s="33"/>
      <c r="I97" s="34">
        <f>I96</f>
        <v>0</v>
      </c>
      <c r="J97" s="34"/>
    </row>
    <row r="98" spans="1:10" ht="12.75">
      <c r="A98" s="10"/>
      <c r="B98" s="22" t="s">
        <v>182</v>
      </c>
      <c r="C98" s="23" t="s">
        <v>255</v>
      </c>
      <c r="D98" s="24" t="s">
        <v>256</v>
      </c>
      <c r="E98" s="23" t="s">
        <v>1</v>
      </c>
      <c r="F98" s="25" t="s">
        <v>257</v>
      </c>
      <c r="G98" s="26" t="s">
        <v>251</v>
      </c>
      <c r="H98" s="26"/>
      <c r="I98" s="27"/>
      <c r="J98" s="27"/>
    </row>
    <row r="99" spans="1:10" ht="12.75">
      <c r="A99" s="28">
        <f>A98</f>
        <v>0</v>
      </c>
      <c r="B99" s="29"/>
      <c r="C99" s="30" t="s">
        <v>200</v>
      </c>
      <c r="D99" s="31"/>
      <c r="E99" s="30"/>
      <c r="F99" s="32">
        <f>IF(ISBLANK(F98),"",TRUNC(6.45*(F98-15.4)^2))</f>
        <v>641</v>
      </c>
      <c r="G99" s="16"/>
      <c r="H99" s="33">
        <f>IF(ISBLANK(H98),"",TRUNC(1.502*(H98-51)^2))</f>
      </c>
      <c r="I99" s="34">
        <f>I98</f>
        <v>0</v>
      </c>
      <c r="J99" s="34"/>
    </row>
  </sheetData>
  <sheetProtection/>
  <printOptions horizontalCentered="1"/>
  <pageMargins left="0.55" right="0.56" top="0.33" bottom="0.45" header="0.2" footer="0.3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57421875" style="2" customWidth="1"/>
    <col min="2" max="2" width="10.28125" style="2" customWidth="1"/>
    <col min="3" max="3" width="14.00390625" style="2" customWidth="1"/>
    <col min="4" max="4" width="10.421875" style="2" customWidth="1"/>
    <col min="5" max="5" width="10.8515625" style="2" customWidth="1"/>
    <col min="6" max="9" width="9.140625" style="2" customWidth="1"/>
    <col min="10" max="10" width="5.7109375" style="2" customWidth="1"/>
    <col min="11" max="16384" width="9.140625" style="2" customWidth="1"/>
  </cols>
  <sheetData>
    <row r="1" spans="1:6" ht="20.25">
      <c r="A1" s="1" t="s">
        <v>0</v>
      </c>
      <c r="F1" s="3"/>
    </row>
    <row r="2" ht="15.75">
      <c r="F2" s="4"/>
    </row>
    <row r="3" spans="4:6" ht="5.25" customHeight="1">
      <c r="D3" s="5">
        <v>1.1574074074074073E-05</v>
      </c>
      <c r="F3" s="4"/>
    </row>
    <row r="4" spans="1:9" ht="12.75">
      <c r="A4" s="6" t="s">
        <v>1</v>
      </c>
      <c r="C4" s="7" t="s">
        <v>877</v>
      </c>
      <c r="E4" s="8" t="s">
        <v>3</v>
      </c>
      <c r="I4" s="9" t="s">
        <v>4</v>
      </c>
    </row>
    <row r="6" spans="1:10" s="15" customFormat="1" ht="12.75">
      <c r="A6" s="10" t="s">
        <v>5</v>
      </c>
      <c r="B6" s="11" t="s">
        <v>6</v>
      </c>
      <c r="C6" s="12" t="s">
        <v>7</v>
      </c>
      <c r="D6" s="13" t="s">
        <v>8</v>
      </c>
      <c r="E6" s="14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14</v>
      </c>
    </row>
    <row r="7" spans="1:10" s="21" customFormat="1" ht="13.5">
      <c r="A7" s="16"/>
      <c r="B7" s="17"/>
      <c r="C7" s="18" t="s">
        <v>15</v>
      </c>
      <c r="D7" s="16"/>
      <c r="E7" s="19"/>
      <c r="F7" s="16"/>
      <c r="G7" s="16"/>
      <c r="H7" s="20"/>
      <c r="I7" s="16"/>
      <c r="J7" s="16"/>
    </row>
    <row r="8" spans="1:10" ht="12.75">
      <c r="A8" s="10">
        <f>A7+1</f>
        <v>1</v>
      </c>
      <c r="B8" s="22" t="s">
        <v>262</v>
      </c>
      <c r="C8" s="23" t="s">
        <v>263</v>
      </c>
      <c r="D8" s="24" t="s">
        <v>264</v>
      </c>
      <c r="E8" s="23" t="s">
        <v>1</v>
      </c>
      <c r="F8" s="25" t="s">
        <v>265</v>
      </c>
      <c r="G8" s="26">
        <v>7.38</v>
      </c>
      <c r="H8" s="26" t="s">
        <v>266</v>
      </c>
      <c r="I8" s="27">
        <f>SUM(F9:H9)</f>
        <v>2177</v>
      </c>
      <c r="J8" s="27">
        <v>18</v>
      </c>
    </row>
    <row r="9" spans="1:10" ht="12.75">
      <c r="A9" s="28">
        <f>A8</f>
        <v>1</v>
      </c>
      <c r="B9" s="29"/>
      <c r="C9" s="30" t="s">
        <v>190</v>
      </c>
      <c r="D9" s="31"/>
      <c r="E9" s="30"/>
      <c r="F9" s="32">
        <f>IF(ISBLANK(F8),"",TRUNC(15.8*(F8-11)^2))</f>
        <v>705</v>
      </c>
      <c r="G9" s="16">
        <f>IF(ISBLANK(G8),"",TRUNC(59.76*(G8-11)^2))</f>
        <v>783</v>
      </c>
      <c r="H9" s="33">
        <f>IF(ISBLANK(H8),"",TRUNC(5.04*(H8-36)^2))</f>
        <v>689</v>
      </c>
      <c r="I9" s="34">
        <f>I8</f>
        <v>2177</v>
      </c>
      <c r="J9" s="34"/>
    </row>
    <row r="10" spans="1:10" ht="12.75">
      <c r="A10" s="10">
        <f>A9+1</f>
        <v>2</v>
      </c>
      <c r="B10" s="22" t="s">
        <v>267</v>
      </c>
      <c r="C10" s="23" t="s">
        <v>268</v>
      </c>
      <c r="D10" s="24" t="s">
        <v>269</v>
      </c>
      <c r="E10" s="23" t="s">
        <v>45</v>
      </c>
      <c r="F10" s="25" t="s">
        <v>270</v>
      </c>
      <c r="G10" s="26">
        <v>7.57</v>
      </c>
      <c r="H10" s="26" t="s">
        <v>271</v>
      </c>
      <c r="I10" s="27">
        <f>SUM(F11:H11)</f>
        <v>1984</v>
      </c>
      <c r="J10" s="27">
        <v>16</v>
      </c>
    </row>
    <row r="11" spans="1:10" ht="12.75">
      <c r="A11" s="28">
        <f>A10</f>
        <v>2</v>
      </c>
      <c r="B11" s="29"/>
      <c r="C11" s="30" t="s">
        <v>88</v>
      </c>
      <c r="D11" s="31"/>
      <c r="E11" s="30"/>
      <c r="F11" s="32">
        <f>IF(ISBLANK(F10),"",TRUNC(15.8*(F10-11)^2))</f>
        <v>694</v>
      </c>
      <c r="G11" s="16">
        <f>IF(ISBLANK(G10),"",TRUNC(59.76*(G10-11)^2))</f>
        <v>703</v>
      </c>
      <c r="H11" s="33">
        <f>IF(ISBLANK(H10),"",TRUNC(5.04*(H10-36)^2))</f>
        <v>587</v>
      </c>
      <c r="I11" s="34">
        <f>I10</f>
        <v>1984</v>
      </c>
      <c r="J11" s="34"/>
    </row>
    <row r="12" spans="1:10" ht="12.75">
      <c r="A12" s="10">
        <f>A11+1</f>
        <v>3</v>
      </c>
      <c r="B12" s="22" t="s">
        <v>262</v>
      </c>
      <c r="C12" s="23" t="s">
        <v>272</v>
      </c>
      <c r="D12" s="24" t="s">
        <v>273</v>
      </c>
      <c r="E12" s="23" t="s">
        <v>1</v>
      </c>
      <c r="F12" s="25" t="s">
        <v>274</v>
      </c>
      <c r="G12" s="26">
        <v>7.78</v>
      </c>
      <c r="H12" s="26" t="s">
        <v>275</v>
      </c>
      <c r="I12" s="27">
        <f>SUM(F13:H13)</f>
        <v>1888</v>
      </c>
      <c r="J12" s="27">
        <v>14</v>
      </c>
    </row>
    <row r="13" spans="1:10" ht="12.75">
      <c r="A13" s="28">
        <f>A12</f>
        <v>3</v>
      </c>
      <c r="B13" s="29"/>
      <c r="C13" s="30" t="s">
        <v>276</v>
      </c>
      <c r="D13" s="31"/>
      <c r="E13" s="30"/>
      <c r="F13" s="32">
        <f>IF(ISBLANK(F12),"",TRUNC(15.8*(F12-11)^2))</f>
        <v>663</v>
      </c>
      <c r="G13" s="16">
        <f>IF(ISBLANK(G12),"",TRUNC(59.76*(G12-11)^2))</f>
        <v>619</v>
      </c>
      <c r="H13" s="33">
        <f>IF(ISBLANK(H12),"",TRUNC(5.04*(H12-36)^2))</f>
        <v>606</v>
      </c>
      <c r="I13" s="34">
        <f>I12</f>
        <v>1888</v>
      </c>
      <c r="J13" s="34"/>
    </row>
    <row r="14" spans="1:10" ht="12.75">
      <c r="A14" s="10">
        <f>A13+1</f>
        <v>4</v>
      </c>
      <c r="B14" s="22" t="s">
        <v>277</v>
      </c>
      <c r="C14" s="23" t="s">
        <v>278</v>
      </c>
      <c r="D14" s="24" t="s">
        <v>279</v>
      </c>
      <c r="E14" s="23" t="s">
        <v>38</v>
      </c>
      <c r="F14" s="25" t="s">
        <v>280</v>
      </c>
      <c r="G14" s="26">
        <v>7.67</v>
      </c>
      <c r="H14" s="26" t="s">
        <v>281</v>
      </c>
      <c r="I14" s="27">
        <f>SUM(F15:H15)</f>
        <v>1875</v>
      </c>
      <c r="J14" s="27">
        <v>13</v>
      </c>
    </row>
    <row r="15" spans="1:10" ht="12.75">
      <c r="A15" s="28">
        <f>A14</f>
        <v>4</v>
      </c>
      <c r="B15" s="29"/>
      <c r="C15" s="30" t="s">
        <v>282</v>
      </c>
      <c r="D15" s="31"/>
      <c r="E15" s="30"/>
      <c r="F15" s="32">
        <f>IF(ISBLANK(F14),"",TRUNC(15.8*(F14-11)^2))</f>
        <v>682</v>
      </c>
      <c r="G15" s="16">
        <f>IF(ISBLANK(G14),"",TRUNC(59.76*(G14-11)^2))</f>
        <v>662</v>
      </c>
      <c r="H15" s="33">
        <f>IF(ISBLANK(H14),"",TRUNC(5.04*(H14-36)^2))</f>
        <v>531</v>
      </c>
      <c r="I15" s="34">
        <f>I14</f>
        <v>1875</v>
      </c>
      <c r="J15" s="34"/>
    </row>
    <row r="16" spans="1:10" ht="12.75">
      <c r="A16" s="10">
        <f>A15+1</f>
        <v>5</v>
      </c>
      <c r="B16" s="22" t="s">
        <v>283</v>
      </c>
      <c r="C16" s="23" t="s">
        <v>284</v>
      </c>
      <c r="D16" s="24" t="s">
        <v>285</v>
      </c>
      <c r="E16" s="23" t="s">
        <v>45</v>
      </c>
      <c r="F16" s="25" t="s">
        <v>286</v>
      </c>
      <c r="G16" s="26">
        <v>7.7</v>
      </c>
      <c r="H16" s="26" t="s">
        <v>287</v>
      </c>
      <c r="I16" s="27">
        <f>SUM(F17:H17)</f>
        <v>1874</v>
      </c>
      <c r="J16" s="27">
        <v>12</v>
      </c>
    </row>
    <row r="17" spans="1:10" ht="12.75">
      <c r="A17" s="28">
        <f>A16</f>
        <v>5</v>
      </c>
      <c r="B17" s="29"/>
      <c r="C17" s="30" t="s">
        <v>88</v>
      </c>
      <c r="D17" s="31"/>
      <c r="E17" s="30"/>
      <c r="F17" s="32">
        <f>IF(ISBLANK(F16),"",TRUNC(15.8*(F16-11)^2))</f>
        <v>686</v>
      </c>
      <c r="G17" s="16">
        <f>IF(ISBLANK(G16),"",TRUNC(59.76*(G16-11)^2))</f>
        <v>650</v>
      </c>
      <c r="H17" s="33">
        <f>IF(ISBLANK(H16),"",TRUNC(5.04*(H16-36)^2))</f>
        <v>538</v>
      </c>
      <c r="I17" s="34">
        <f>I16</f>
        <v>1874</v>
      </c>
      <c r="J17" s="34"/>
    </row>
    <row r="18" spans="1:10" ht="12.75">
      <c r="A18" s="10">
        <f>A17+1</f>
        <v>6</v>
      </c>
      <c r="B18" s="22" t="s">
        <v>288</v>
      </c>
      <c r="C18" s="23" t="s">
        <v>289</v>
      </c>
      <c r="D18" s="24" t="s">
        <v>290</v>
      </c>
      <c r="E18" s="23" t="s">
        <v>291</v>
      </c>
      <c r="F18" s="25" t="s">
        <v>274</v>
      </c>
      <c r="G18" s="26">
        <v>7.84</v>
      </c>
      <c r="H18" s="26" t="s">
        <v>292</v>
      </c>
      <c r="I18" s="27">
        <f>SUM(F19:H19)</f>
        <v>1791</v>
      </c>
      <c r="J18" s="27">
        <v>11</v>
      </c>
    </row>
    <row r="19" spans="1:10" ht="12.75">
      <c r="A19" s="28">
        <f>A18</f>
        <v>6</v>
      </c>
      <c r="B19" s="29"/>
      <c r="C19" s="30" t="s">
        <v>293</v>
      </c>
      <c r="D19" s="31"/>
      <c r="E19" s="30"/>
      <c r="F19" s="32">
        <f>IF(ISBLANK(F18),"",TRUNC(15.8*(F18-11)^2))</f>
        <v>663</v>
      </c>
      <c r="G19" s="16">
        <f>IF(ISBLANK(G18),"",TRUNC(59.76*(G18-11)^2))</f>
        <v>596</v>
      </c>
      <c r="H19" s="33">
        <f>IF(ISBLANK(H18),"",TRUNC(5.04*(H18-36)^2))</f>
        <v>532</v>
      </c>
      <c r="I19" s="34">
        <f>I18</f>
        <v>1791</v>
      </c>
      <c r="J19" s="34"/>
    </row>
    <row r="20" spans="1:10" ht="12.75">
      <c r="A20" s="10">
        <f>A19+1</f>
        <v>7</v>
      </c>
      <c r="B20" s="22" t="s">
        <v>277</v>
      </c>
      <c r="C20" s="23" t="s">
        <v>294</v>
      </c>
      <c r="D20" s="24" t="s">
        <v>295</v>
      </c>
      <c r="E20" s="23" t="s">
        <v>38</v>
      </c>
      <c r="F20" s="25" t="s">
        <v>296</v>
      </c>
      <c r="G20" s="26">
        <v>7.92</v>
      </c>
      <c r="H20" s="26" t="s">
        <v>297</v>
      </c>
      <c r="I20" s="27">
        <f>SUM(F21:H21)</f>
        <v>1763</v>
      </c>
      <c r="J20" s="27">
        <v>10</v>
      </c>
    </row>
    <row r="21" spans="1:10" ht="12.75">
      <c r="A21" s="28">
        <f>A20</f>
        <v>7</v>
      </c>
      <c r="B21" s="29"/>
      <c r="C21" s="30" t="s">
        <v>298</v>
      </c>
      <c r="D21" s="31"/>
      <c r="E21" s="30"/>
      <c r="F21" s="32">
        <f>IF(ISBLANK(F20),"",TRUNC(15.8*(F20-11)^2))</f>
        <v>661</v>
      </c>
      <c r="G21" s="16">
        <f>IF(ISBLANK(G20),"",TRUNC(59.76*(G20-11)^2))</f>
        <v>566</v>
      </c>
      <c r="H21" s="33">
        <f>IF(ISBLANK(H20),"",TRUNC(5.04*(H20-36)^2))</f>
        <v>536</v>
      </c>
      <c r="I21" s="34">
        <f>I20</f>
        <v>1763</v>
      </c>
      <c r="J21" s="34"/>
    </row>
    <row r="22" spans="1:10" ht="12.75">
      <c r="A22" s="10">
        <f>A21+1</f>
        <v>8</v>
      </c>
      <c r="B22" s="22" t="s">
        <v>299</v>
      </c>
      <c r="C22" s="23" t="s">
        <v>300</v>
      </c>
      <c r="D22" s="24" t="s">
        <v>301</v>
      </c>
      <c r="E22" s="23" t="s">
        <v>108</v>
      </c>
      <c r="F22" s="25" t="s">
        <v>274</v>
      </c>
      <c r="G22" s="26">
        <v>7.82</v>
      </c>
      <c r="H22" s="26" t="s">
        <v>302</v>
      </c>
      <c r="I22" s="27">
        <f>SUM(F23:H23)</f>
        <v>1759</v>
      </c>
      <c r="J22" s="27">
        <v>9</v>
      </c>
    </row>
    <row r="23" spans="1:10" ht="12.75">
      <c r="A23" s="28">
        <f>A22</f>
        <v>8</v>
      </c>
      <c r="B23" s="29"/>
      <c r="C23" s="30" t="s">
        <v>303</v>
      </c>
      <c r="D23" s="31"/>
      <c r="E23" s="30"/>
      <c r="F23" s="32">
        <f>IF(ISBLANK(F22),"",TRUNC(15.8*(F22-11)^2))</f>
        <v>663</v>
      </c>
      <c r="G23" s="16">
        <f>IF(ISBLANK(G22),"",TRUNC(59.76*(G22-11)^2))</f>
        <v>604</v>
      </c>
      <c r="H23" s="33">
        <f>IF(ISBLANK(H22),"",TRUNC(5.04*(H22-36)^2))</f>
        <v>492</v>
      </c>
      <c r="I23" s="34">
        <f>I22</f>
        <v>1759</v>
      </c>
      <c r="J23" s="34"/>
    </row>
    <row r="24" spans="1:10" ht="12.75">
      <c r="A24" s="10">
        <f>A23+1</f>
        <v>9</v>
      </c>
      <c r="B24" s="22" t="s">
        <v>304</v>
      </c>
      <c r="C24" s="23" t="s">
        <v>305</v>
      </c>
      <c r="D24" s="24">
        <v>36199</v>
      </c>
      <c r="E24" s="23" t="s">
        <v>18</v>
      </c>
      <c r="F24" s="25" t="s">
        <v>306</v>
      </c>
      <c r="G24" s="26">
        <v>7.9</v>
      </c>
      <c r="H24" s="26" t="s">
        <v>307</v>
      </c>
      <c r="I24" s="27">
        <f>SUM(F25:H25)</f>
        <v>1746</v>
      </c>
      <c r="J24" s="27">
        <v>8</v>
      </c>
    </row>
    <row r="25" spans="1:10" ht="12.75">
      <c r="A25" s="28">
        <f>A24</f>
        <v>9</v>
      </c>
      <c r="B25" s="29"/>
      <c r="C25" s="30" t="s">
        <v>162</v>
      </c>
      <c r="D25" s="31"/>
      <c r="E25" s="30"/>
      <c r="F25" s="32">
        <f>IF(ISBLANK(F24),"",TRUNC(15.8*(F24-11)^2))</f>
        <v>633</v>
      </c>
      <c r="G25" s="16">
        <f>IF(ISBLANK(G24),"",TRUNC(59.76*(G24-11)^2))</f>
        <v>574</v>
      </c>
      <c r="H25" s="33">
        <f>IF(ISBLANK(H24),"",TRUNC(5.04*(H24-36)^2))</f>
        <v>539</v>
      </c>
      <c r="I25" s="34">
        <f>I24</f>
        <v>1746</v>
      </c>
      <c r="J25" s="34"/>
    </row>
    <row r="26" spans="1:10" ht="12.75">
      <c r="A26" s="10">
        <f>A25+1</f>
        <v>10</v>
      </c>
      <c r="B26" s="22" t="s">
        <v>308</v>
      </c>
      <c r="C26" s="23" t="s">
        <v>309</v>
      </c>
      <c r="D26" s="24" t="s">
        <v>310</v>
      </c>
      <c r="E26" s="23" t="s">
        <v>31</v>
      </c>
      <c r="F26" s="25" t="s">
        <v>311</v>
      </c>
      <c r="G26" s="26">
        <v>7.88</v>
      </c>
      <c r="H26" s="26" t="s">
        <v>312</v>
      </c>
      <c r="I26" s="27">
        <f>SUM(F27:H27)</f>
        <v>1727</v>
      </c>
      <c r="J26" s="27">
        <v>7</v>
      </c>
    </row>
    <row r="27" spans="1:10" ht="12.75">
      <c r="A27" s="28">
        <f>A26</f>
        <v>10</v>
      </c>
      <c r="B27" s="29"/>
      <c r="C27" s="30" t="s">
        <v>34</v>
      </c>
      <c r="D27" s="31"/>
      <c r="E27" s="30"/>
      <c r="F27" s="32">
        <f>IF(ISBLANK(F26),"",TRUNC(15.8*(F26-11)^2))</f>
        <v>645</v>
      </c>
      <c r="G27" s="16">
        <f>IF(ISBLANK(G26),"",TRUNC(59.76*(G26-11)^2))</f>
        <v>581</v>
      </c>
      <c r="H27" s="33">
        <f>IF(ISBLANK(H26),"",TRUNC(5.04*(H26-36)^2))</f>
        <v>501</v>
      </c>
      <c r="I27" s="34">
        <f>I26</f>
        <v>1727</v>
      </c>
      <c r="J27" s="34"/>
    </row>
    <row r="28" spans="1:10" ht="12.75">
      <c r="A28" s="10">
        <f>A27+1</f>
        <v>11</v>
      </c>
      <c r="B28" s="22" t="s">
        <v>313</v>
      </c>
      <c r="C28" s="23" t="s">
        <v>314</v>
      </c>
      <c r="D28" s="24" t="s">
        <v>315</v>
      </c>
      <c r="E28" s="23" t="s">
        <v>45</v>
      </c>
      <c r="F28" s="25" t="s">
        <v>316</v>
      </c>
      <c r="G28" s="26">
        <v>7.96</v>
      </c>
      <c r="H28" s="26" t="s">
        <v>317</v>
      </c>
      <c r="I28" s="27">
        <f>SUM(F29:H29)</f>
        <v>1710</v>
      </c>
      <c r="J28" s="27">
        <v>6</v>
      </c>
    </row>
    <row r="29" spans="1:10" ht="12.75">
      <c r="A29" s="28">
        <f>A28</f>
        <v>11</v>
      </c>
      <c r="B29" s="29"/>
      <c r="C29" s="30" t="s">
        <v>88</v>
      </c>
      <c r="D29" s="31"/>
      <c r="E29" s="30"/>
      <c r="F29" s="32">
        <f>IF(ISBLANK(F28),"",TRUNC(15.8*(F28-11)^2))</f>
        <v>659</v>
      </c>
      <c r="G29" s="16">
        <f>IF(ISBLANK(G28),"",TRUNC(59.76*(G28-11)^2))</f>
        <v>552</v>
      </c>
      <c r="H29" s="33">
        <f>IF(ISBLANK(H28),"",TRUNC(5.04*(H28-36)^2))</f>
        <v>499</v>
      </c>
      <c r="I29" s="34">
        <f>I28</f>
        <v>1710</v>
      </c>
      <c r="J29" s="34"/>
    </row>
    <row r="30" spans="1:10" ht="12.75">
      <c r="A30" s="10">
        <f>A29+1</f>
        <v>12</v>
      </c>
      <c r="B30" s="22" t="s">
        <v>318</v>
      </c>
      <c r="C30" s="23" t="s">
        <v>319</v>
      </c>
      <c r="D30" s="24" t="s">
        <v>320</v>
      </c>
      <c r="E30" s="23" t="s">
        <v>108</v>
      </c>
      <c r="F30" s="25" t="s">
        <v>321</v>
      </c>
      <c r="G30" s="26">
        <v>7.89</v>
      </c>
      <c r="H30" s="26" t="s">
        <v>322</v>
      </c>
      <c r="I30" s="27">
        <f>SUM(F31:H31)</f>
        <v>1671</v>
      </c>
      <c r="J30" s="27">
        <v>5</v>
      </c>
    </row>
    <row r="31" spans="1:10" ht="12.75">
      <c r="A31" s="28">
        <f>A30</f>
        <v>12</v>
      </c>
      <c r="B31" s="29"/>
      <c r="C31" s="30" t="s">
        <v>303</v>
      </c>
      <c r="D31" s="31"/>
      <c r="E31" s="30"/>
      <c r="F31" s="32">
        <f>IF(ISBLANK(F30),"",TRUNC(15.8*(F30-11)^2))</f>
        <v>649</v>
      </c>
      <c r="G31" s="16">
        <f>IF(ISBLANK(G30),"",TRUNC(59.76*(G30-11)^2))</f>
        <v>578</v>
      </c>
      <c r="H31" s="33">
        <f>IF(ISBLANK(H30),"",TRUNC(5.04*(H30-36)^2))</f>
        <v>444</v>
      </c>
      <c r="I31" s="34">
        <f>I30</f>
        <v>1671</v>
      </c>
      <c r="J31" s="34"/>
    </row>
    <row r="32" spans="1:10" ht="12.75">
      <c r="A32" s="10">
        <f>A31+1</f>
        <v>13</v>
      </c>
      <c r="B32" s="22" t="s">
        <v>323</v>
      </c>
      <c r="C32" s="23" t="s">
        <v>324</v>
      </c>
      <c r="D32" s="24" t="s">
        <v>325</v>
      </c>
      <c r="E32" s="23" t="s">
        <v>121</v>
      </c>
      <c r="F32" s="25" t="s">
        <v>321</v>
      </c>
      <c r="G32" s="26">
        <v>7.9</v>
      </c>
      <c r="H32" s="26" t="s">
        <v>326</v>
      </c>
      <c r="I32" s="27">
        <f>SUM(F33:H33)</f>
        <v>1645</v>
      </c>
      <c r="J32" s="27">
        <v>4</v>
      </c>
    </row>
    <row r="33" spans="1:10" ht="12.75">
      <c r="A33" s="28">
        <f>A32</f>
        <v>13</v>
      </c>
      <c r="B33" s="29"/>
      <c r="C33" s="30" t="s">
        <v>124</v>
      </c>
      <c r="D33" s="31"/>
      <c r="E33" s="30"/>
      <c r="F33" s="32">
        <f>IF(ISBLANK(F32),"",TRUNC(15.8*(F32-11)^2))</f>
        <v>649</v>
      </c>
      <c r="G33" s="16">
        <f>IF(ISBLANK(G32),"",TRUNC(59.76*(G32-11)^2))</f>
        <v>574</v>
      </c>
      <c r="H33" s="33">
        <f>IF(ISBLANK(H32),"",TRUNC(5.04*(H32-36)^2))</f>
        <v>422</v>
      </c>
      <c r="I33" s="34">
        <f>I32</f>
        <v>1645</v>
      </c>
      <c r="J33" s="34"/>
    </row>
    <row r="34" spans="1:10" ht="12.75">
      <c r="A34" s="10">
        <f>A33+1</f>
        <v>14</v>
      </c>
      <c r="B34" s="22" t="s">
        <v>327</v>
      </c>
      <c r="C34" s="23" t="s">
        <v>328</v>
      </c>
      <c r="D34" s="24" t="s">
        <v>329</v>
      </c>
      <c r="E34" s="23" t="s">
        <v>108</v>
      </c>
      <c r="F34" s="25" t="s">
        <v>25</v>
      </c>
      <c r="G34" s="26">
        <v>8.03</v>
      </c>
      <c r="H34" s="26" t="s">
        <v>330</v>
      </c>
      <c r="I34" s="27">
        <f>SUM(F35:H35)</f>
        <v>1636</v>
      </c>
      <c r="J34" s="27">
        <v>3</v>
      </c>
    </row>
    <row r="35" spans="1:10" ht="12.75">
      <c r="A35" s="28">
        <f>A34</f>
        <v>14</v>
      </c>
      <c r="B35" s="29"/>
      <c r="C35" s="30" t="s">
        <v>303</v>
      </c>
      <c r="D35" s="31"/>
      <c r="E35" s="30"/>
      <c r="F35" s="32">
        <f>IF(ISBLANK(F34),"",TRUNC(15.8*(F34-11)^2))</f>
        <v>629</v>
      </c>
      <c r="G35" s="16">
        <f>IF(ISBLANK(G34),"",TRUNC(59.76*(G34-11)^2))</f>
        <v>527</v>
      </c>
      <c r="H35" s="33">
        <f>IF(ISBLANK(H34),"",TRUNC(5.04*(H34-36)^2))</f>
        <v>480</v>
      </c>
      <c r="I35" s="34">
        <f>I34</f>
        <v>1636</v>
      </c>
      <c r="J35" s="34"/>
    </row>
    <row r="36" spans="1:10" ht="12.75">
      <c r="A36" s="10">
        <f>A35+1</f>
        <v>15</v>
      </c>
      <c r="B36" s="22" t="s">
        <v>331</v>
      </c>
      <c r="C36" s="23" t="s">
        <v>332</v>
      </c>
      <c r="D36" s="24" t="s">
        <v>333</v>
      </c>
      <c r="E36" s="23" t="s">
        <v>31</v>
      </c>
      <c r="F36" s="25" t="s">
        <v>334</v>
      </c>
      <c r="G36" s="26">
        <v>7.94</v>
      </c>
      <c r="H36" s="26" t="s">
        <v>335</v>
      </c>
      <c r="I36" s="27">
        <f>SUM(F37:H37)</f>
        <v>1633</v>
      </c>
      <c r="J36" s="27">
        <v>2</v>
      </c>
    </row>
    <row r="37" spans="1:10" ht="12.75">
      <c r="A37" s="28">
        <f>A36</f>
        <v>15</v>
      </c>
      <c r="B37" s="29"/>
      <c r="C37" s="30" t="s">
        <v>53</v>
      </c>
      <c r="D37" s="31"/>
      <c r="E37" s="30"/>
      <c r="F37" s="32">
        <f>IF(ISBLANK(F36),"",TRUNC(15.8*(F36-11)^2))</f>
        <v>665</v>
      </c>
      <c r="G37" s="16">
        <f>IF(ISBLANK(G36),"",TRUNC(59.76*(G36-11)^2))</f>
        <v>559</v>
      </c>
      <c r="H37" s="33">
        <f>IF(ISBLANK(H36),"",TRUNC(5.04*(H36-36)^2))</f>
        <v>409</v>
      </c>
      <c r="I37" s="34">
        <f>I36</f>
        <v>1633</v>
      </c>
      <c r="J37" s="34"/>
    </row>
    <row r="38" spans="1:10" ht="12.75">
      <c r="A38" s="10">
        <f>A37+1</f>
        <v>16</v>
      </c>
      <c r="B38" s="22" t="s">
        <v>336</v>
      </c>
      <c r="C38" s="23" t="s">
        <v>337</v>
      </c>
      <c r="D38" s="24">
        <v>36196</v>
      </c>
      <c r="E38" s="23" t="s">
        <v>18</v>
      </c>
      <c r="F38" s="25" t="s">
        <v>316</v>
      </c>
      <c r="G38" s="26">
        <v>8.07</v>
      </c>
      <c r="H38" s="26" t="s">
        <v>338</v>
      </c>
      <c r="I38" s="27">
        <f>SUM(F39:H39)</f>
        <v>1627</v>
      </c>
      <c r="J38" s="27">
        <v>1</v>
      </c>
    </row>
    <row r="39" spans="1:10" ht="12.75">
      <c r="A39" s="28">
        <f>A38</f>
        <v>16</v>
      </c>
      <c r="B39" s="29"/>
      <c r="C39" s="30" t="s">
        <v>339</v>
      </c>
      <c r="D39" s="31"/>
      <c r="E39" s="30"/>
      <c r="F39" s="32">
        <f>IF(ISBLANK(F38),"",TRUNC(15.8*(F38-11)^2))</f>
        <v>659</v>
      </c>
      <c r="G39" s="16">
        <f>IF(ISBLANK(G38),"",TRUNC(59.76*(G38-11)^2))</f>
        <v>513</v>
      </c>
      <c r="H39" s="33">
        <f>IF(ISBLANK(H38),"",TRUNC(5.04*(H38-36)^2))</f>
        <v>455</v>
      </c>
      <c r="I39" s="34">
        <f>I38</f>
        <v>1627</v>
      </c>
      <c r="J39" s="34"/>
    </row>
    <row r="40" spans="1:10" ht="12.75">
      <c r="A40" s="10">
        <f>A39+1</f>
        <v>17</v>
      </c>
      <c r="B40" s="22" t="s">
        <v>340</v>
      </c>
      <c r="C40" s="23" t="s">
        <v>341</v>
      </c>
      <c r="D40" s="24" t="s">
        <v>91</v>
      </c>
      <c r="E40" s="23" t="s">
        <v>1</v>
      </c>
      <c r="F40" s="25" t="s">
        <v>316</v>
      </c>
      <c r="G40" s="26">
        <v>8.09</v>
      </c>
      <c r="H40" s="26" t="s">
        <v>342</v>
      </c>
      <c r="I40" s="27">
        <f>SUM(F41:H41)</f>
        <v>1616</v>
      </c>
      <c r="J40" s="27"/>
    </row>
    <row r="41" spans="1:10" ht="12.75">
      <c r="A41" s="28">
        <f>A40</f>
        <v>17</v>
      </c>
      <c r="B41" s="29"/>
      <c r="C41" s="30" t="s">
        <v>223</v>
      </c>
      <c r="D41" s="31"/>
      <c r="E41" s="30"/>
      <c r="F41" s="32">
        <f>IF(ISBLANK(F40),"",TRUNC(15.8*(F40-11)^2))</f>
        <v>659</v>
      </c>
      <c r="G41" s="16">
        <f>IF(ISBLANK(G40),"",TRUNC(59.76*(G40-11)^2))</f>
        <v>506</v>
      </c>
      <c r="H41" s="33">
        <f>IF(ISBLANK(H40),"",TRUNC(5.04*(H40-36)^2))</f>
        <v>451</v>
      </c>
      <c r="I41" s="34">
        <f>I40</f>
        <v>1616</v>
      </c>
      <c r="J41" s="34"/>
    </row>
    <row r="42" spans="1:10" ht="12.75">
      <c r="A42" s="10">
        <f>A41+1</f>
        <v>18</v>
      </c>
      <c r="B42" s="22" t="s">
        <v>343</v>
      </c>
      <c r="C42" s="23" t="s">
        <v>344</v>
      </c>
      <c r="D42" s="24">
        <v>36822</v>
      </c>
      <c r="E42" s="23" t="s">
        <v>345</v>
      </c>
      <c r="F42" s="25" t="s">
        <v>346</v>
      </c>
      <c r="G42" s="26">
        <v>8.07</v>
      </c>
      <c r="H42" s="26" t="s">
        <v>338</v>
      </c>
      <c r="I42" s="27">
        <f>SUM(F43:H43)</f>
        <v>1603</v>
      </c>
      <c r="J42" s="27"/>
    </row>
    <row r="43" spans="1:10" ht="12.75">
      <c r="A43" s="28">
        <f>A42</f>
        <v>18</v>
      </c>
      <c r="B43" s="29"/>
      <c r="C43" s="30" t="s">
        <v>347</v>
      </c>
      <c r="D43" s="31"/>
      <c r="E43" s="30"/>
      <c r="F43" s="32">
        <f>IF(ISBLANK(F42),"",TRUNC(15.8*(F42-11)^2))</f>
        <v>635</v>
      </c>
      <c r="G43" s="16">
        <f>IF(ISBLANK(G42),"",TRUNC(59.76*(G42-11)^2))</f>
        <v>513</v>
      </c>
      <c r="H43" s="33">
        <f>IF(ISBLANK(H42),"",TRUNC(5.04*(H42-36)^2))</f>
        <v>455</v>
      </c>
      <c r="I43" s="34">
        <f>I42</f>
        <v>1603</v>
      </c>
      <c r="J43" s="34"/>
    </row>
    <row r="44" spans="1:10" ht="12.75">
      <c r="A44" s="10">
        <f>A43+1</f>
        <v>19</v>
      </c>
      <c r="B44" s="22" t="s">
        <v>348</v>
      </c>
      <c r="C44" s="23" t="s">
        <v>349</v>
      </c>
      <c r="D44" s="24">
        <v>36239</v>
      </c>
      <c r="E44" s="23" t="s">
        <v>18</v>
      </c>
      <c r="F44" s="25" t="s">
        <v>321</v>
      </c>
      <c r="G44" s="26">
        <v>8.06</v>
      </c>
      <c r="H44" s="26" t="s">
        <v>350</v>
      </c>
      <c r="I44" s="27">
        <f>SUM(F45:H45)</f>
        <v>1596</v>
      </c>
      <c r="J44" s="27"/>
    </row>
    <row r="45" spans="1:10" ht="12.75">
      <c r="A45" s="28">
        <f>A44</f>
        <v>19</v>
      </c>
      <c r="B45" s="29"/>
      <c r="C45" s="30" t="s">
        <v>21</v>
      </c>
      <c r="D45" s="31"/>
      <c r="E45" s="30"/>
      <c r="F45" s="32">
        <f>IF(ISBLANK(F44),"",TRUNC(15.8*(F44-11)^2))</f>
        <v>649</v>
      </c>
      <c r="G45" s="16">
        <f>IF(ISBLANK(G44),"",TRUNC(59.76*(G44-11)^2))</f>
        <v>516</v>
      </c>
      <c r="H45" s="33">
        <f>IF(ISBLANK(H44),"",TRUNC(5.04*(H44-36)^2))</f>
        <v>431</v>
      </c>
      <c r="I45" s="34">
        <f>I44</f>
        <v>1596</v>
      </c>
      <c r="J45" s="34"/>
    </row>
    <row r="46" spans="1:10" ht="12.75">
      <c r="A46" s="10">
        <f>A45+1</f>
        <v>20</v>
      </c>
      <c r="B46" s="22" t="s">
        <v>351</v>
      </c>
      <c r="C46" s="23" t="s">
        <v>352</v>
      </c>
      <c r="D46" s="24" t="s">
        <v>353</v>
      </c>
      <c r="E46" s="23" t="s">
        <v>121</v>
      </c>
      <c r="F46" s="25" t="s">
        <v>354</v>
      </c>
      <c r="G46" s="26">
        <v>8.08</v>
      </c>
      <c r="H46" s="26" t="s">
        <v>355</v>
      </c>
      <c r="I46" s="27">
        <f>SUM(F47:H47)</f>
        <v>1590</v>
      </c>
      <c r="J46" s="27"/>
    </row>
    <row r="47" spans="1:10" ht="12.75">
      <c r="A47" s="28">
        <f>A46</f>
        <v>20</v>
      </c>
      <c r="B47" s="29"/>
      <c r="C47" s="30" t="s">
        <v>356</v>
      </c>
      <c r="D47" s="31"/>
      <c r="E47" s="30"/>
      <c r="F47" s="32">
        <f>IF(ISBLANK(F46),"",TRUNC(15.8*(F46-11)^2))</f>
        <v>655</v>
      </c>
      <c r="G47" s="16">
        <f>IF(ISBLANK(G46),"",TRUNC(59.76*(G46-11)^2))</f>
        <v>509</v>
      </c>
      <c r="H47" s="33">
        <f>IF(ISBLANK(H46),"",TRUNC(5.04*(H46-36)^2))</f>
        <v>426</v>
      </c>
      <c r="I47" s="34">
        <f>I46</f>
        <v>1590</v>
      </c>
      <c r="J47" s="34"/>
    </row>
    <row r="48" spans="1:10" ht="12.75">
      <c r="A48" s="10">
        <f>A47+1</f>
        <v>21</v>
      </c>
      <c r="B48" s="22" t="s">
        <v>343</v>
      </c>
      <c r="C48" s="23" t="s">
        <v>357</v>
      </c>
      <c r="D48" s="24" t="s">
        <v>358</v>
      </c>
      <c r="E48" s="23" t="s">
        <v>38</v>
      </c>
      <c r="F48" s="25" t="s">
        <v>321</v>
      </c>
      <c r="G48" s="26">
        <v>8.14</v>
      </c>
      <c r="H48" s="26" t="s">
        <v>359</v>
      </c>
      <c r="I48" s="27">
        <f>SUM(F49:H49)</f>
        <v>1585</v>
      </c>
      <c r="J48" s="27"/>
    </row>
    <row r="49" spans="1:10" ht="12.75">
      <c r="A49" s="28">
        <f>A48</f>
        <v>21</v>
      </c>
      <c r="B49" s="29"/>
      <c r="C49" s="30" t="s">
        <v>360</v>
      </c>
      <c r="D49" s="31"/>
      <c r="E49" s="30"/>
      <c r="F49" s="32">
        <f>IF(ISBLANK(F48),"",TRUNC(15.8*(F48-11)^2))</f>
        <v>649</v>
      </c>
      <c r="G49" s="16">
        <f>IF(ISBLANK(G48),"",TRUNC(59.76*(G48-11)^2))</f>
        <v>488</v>
      </c>
      <c r="H49" s="33">
        <f>IF(ISBLANK(H48),"",TRUNC(5.04*(H48-36)^2))</f>
        <v>448</v>
      </c>
      <c r="I49" s="34">
        <f>I48</f>
        <v>1585</v>
      </c>
      <c r="J49" s="34"/>
    </row>
    <row r="50" spans="1:10" ht="12.75">
      <c r="A50" s="10">
        <f>A49+1</f>
        <v>22</v>
      </c>
      <c r="B50" s="22" t="s">
        <v>361</v>
      </c>
      <c r="C50" s="23" t="s">
        <v>362</v>
      </c>
      <c r="D50" s="24" t="s">
        <v>363</v>
      </c>
      <c r="E50" s="23" t="s">
        <v>38</v>
      </c>
      <c r="F50" s="25" t="s">
        <v>364</v>
      </c>
      <c r="G50" s="26">
        <v>8.06</v>
      </c>
      <c r="H50" s="26" t="s">
        <v>20</v>
      </c>
      <c r="I50" s="27">
        <f>SUM(F51:H51)</f>
        <v>1573</v>
      </c>
      <c r="J50" s="27"/>
    </row>
    <row r="51" spans="1:10" ht="12.75">
      <c r="A51" s="28">
        <f>A50</f>
        <v>22</v>
      </c>
      <c r="B51" s="29"/>
      <c r="C51" s="30" t="s">
        <v>365</v>
      </c>
      <c r="D51" s="31"/>
      <c r="E51" s="30"/>
      <c r="F51" s="32">
        <f>IF(ISBLANK(F50),"",TRUNC(15.8*(F50-11)^2))</f>
        <v>643</v>
      </c>
      <c r="G51" s="16">
        <f>IF(ISBLANK(G50),"",TRUNC(59.76*(G50-11)^2))</f>
        <v>516</v>
      </c>
      <c r="H51" s="33">
        <f>IF(ISBLANK(H50),"",TRUNC(5.04*(H50-36)^2))</f>
        <v>414</v>
      </c>
      <c r="I51" s="34">
        <f>I50</f>
        <v>1573</v>
      </c>
      <c r="J51" s="34"/>
    </row>
    <row r="52" spans="1:10" ht="12.75">
      <c r="A52" s="10">
        <f>A51+1</f>
        <v>23</v>
      </c>
      <c r="B52" s="22" t="s">
        <v>366</v>
      </c>
      <c r="C52" s="23" t="s">
        <v>367</v>
      </c>
      <c r="D52" s="24">
        <v>36220</v>
      </c>
      <c r="E52" s="23" t="s">
        <v>368</v>
      </c>
      <c r="F52" s="25" t="s">
        <v>321</v>
      </c>
      <c r="G52" s="26">
        <v>8.02</v>
      </c>
      <c r="H52" s="26" t="s">
        <v>369</v>
      </c>
      <c r="I52" s="27">
        <f>SUM(F53:H53)</f>
        <v>1557</v>
      </c>
      <c r="J52" s="27"/>
    </row>
    <row r="53" spans="1:10" ht="12.75">
      <c r="A53" s="28">
        <f>A52</f>
        <v>23</v>
      </c>
      <c r="B53" s="29"/>
      <c r="C53" s="30" t="s">
        <v>370</v>
      </c>
      <c r="D53" s="31"/>
      <c r="E53" s="30"/>
      <c r="F53" s="32">
        <f>IF(ISBLANK(F52),"",TRUNC(15.8*(F52-11)^2))</f>
        <v>649</v>
      </c>
      <c r="G53" s="16">
        <f>IF(ISBLANK(G52),"",TRUNC(59.76*(G52-11)^2))</f>
        <v>530</v>
      </c>
      <c r="H53" s="33">
        <f>IF(ISBLANK(H52),"",TRUNC(5.04*(H52-36)^2))</f>
        <v>378</v>
      </c>
      <c r="I53" s="34">
        <f>I52</f>
        <v>1557</v>
      </c>
      <c r="J53" s="34"/>
    </row>
    <row r="54" spans="1:10" ht="12.75">
      <c r="A54" s="10">
        <f>A53+1</f>
        <v>24</v>
      </c>
      <c r="B54" s="22" t="s">
        <v>371</v>
      </c>
      <c r="C54" s="23" t="s">
        <v>372</v>
      </c>
      <c r="D54" s="24" t="s">
        <v>373</v>
      </c>
      <c r="E54" s="23" t="s">
        <v>45</v>
      </c>
      <c r="F54" s="25" t="s">
        <v>46</v>
      </c>
      <c r="G54" s="26">
        <v>8.18</v>
      </c>
      <c r="H54" s="26" t="s">
        <v>374</v>
      </c>
      <c r="I54" s="27">
        <f>SUM(F55:H55)</f>
        <v>1544</v>
      </c>
      <c r="J54" s="27"/>
    </row>
    <row r="55" spans="1:10" ht="12.75">
      <c r="A55" s="28">
        <f>A54</f>
        <v>24</v>
      </c>
      <c r="B55" s="29"/>
      <c r="C55" s="30" t="s">
        <v>375</v>
      </c>
      <c r="D55" s="31"/>
      <c r="E55" s="30"/>
      <c r="F55" s="32">
        <f>IF(ISBLANK(F54),"",TRUNC(15.8*(F54-11)^2))</f>
        <v>607</v>
      </c>
      <c r="G55" s="16">
        <f>IF(ISBLANK(G54),"",TRUNC(59.76*(G54-11)^2))</f>
        <v>475</v>
      </c>
      <c r="H55" s="33">
        <f>IF(ISBLANK(H54),"",TRUNC(5.04*(H54-36)^2))</f>
        <v>462</v>
      </c>
      <c r="I55" s="34">
        <f>I54</f>
        <v>1544</v>
      </c>
      <c r="J55" s="34"/>
    </row>
    <row r="56" spans="1:10" ht="12.75">
      <c r="A56" s="10">
        <f>A55+1</f>
        <v>25</v>
      </c>
      <c r="B56" s="22" t="s">
        <v>376</v>
      </c>
      <c r="C56" s="23" t="s">
        <v>377</v>
      </c>
      <c r="D56" s="24" t="s">
        <v>378</v>
      </c>
      <c r="E56" s="23" t="s">
        <v>1</v>
      </c>
      <c r="F56" s="25" t="s">
        <v>364</v>
      </c>
      <c r="G56" s="26">
        <v>8.12</v>
      </c>
      <c r="H56" s="26" t="s">
        <v>379</v>
      </c>
      <c r="I56" s="27">
        <f>SUM(F57:H57)</f>
        <v>1529</v>
      </c>
      <c r="J56" s="27"/>
    </row>
    <row r="57" spans="1:10" ht="12.75">
      <c r="A57" s="28">
        <f>A56</f>
        <v>25</v>
      </c>
      <c r="B57" s="29"/>
      <c r="C57" s="30" t="s">
        <v>200</v>
      </c>
      <c r="D57" s="31"/>
      <c r="E57" s="30"/>
      <c r="F57" s="32">
        <f>IF(ISBLANK(F56),"",TRUNC(15.8*(F56-11)^2))</f>
        <v>643</v>
      </c>
      <c r="G57" s="16">
        <f>IF(ISBLANK(G56),"",TRUNC(59.76*(G56-11)^2))</f>
        <v>495</v>
      </c>
      <c r="H57" s="33">
        <f>IF(ISBLANK(H56),"",TRUNC(5.04*(H56-36)^2))</f>
        <v>391</v>
      </c>
      <c r="I57" s="34">
        <f>I56</f>
        <v>1529</v>
      </c>
      <c r="J57" s="34"/>
    </row>
    <row r="58" spans="1:10" ht="12.75">
      <c r="A58" s="10">
        <f>A57+1</f>
        <v>26</v>
      </c>
      <c r="B58" s="22" t="s">
        <v>331</v>
      </c>
      <c r="C58" s="23" t="s">
        <v>380</v>
      </c>
      <c r="D58" s="24">
        <v>36712</v>
      </c>
      <c r="E58" s="23" t="s">
        <v>24</v>
      </c>
      <c r="F58" s="25" t="s">
        <v>346</v>
      </c>
      <c r="G58" s="26">
        <v>8.21</v>
      </c>
      <c r="H58" s="26" t="s">
        <v>381</v>
      </c>
      <c r="I58" s="27">
        <f>SUM(F59:H59)</f>
        <v>1500</v>
      </c>
      <c r="J58" s="27"/>
    </row>
    <row r="59" spans="1:10" ht="12.75">
      <c r="A59" s="28">
        <f>A58</f>
        <v>26</v>
      </c>
      <c r="B59" s="29"/>
      <c r="C59" s="30" t="s">
        <v>27</v>
      </c>
      <c r="D59" s="31"/>
      <c r="E59" s="30"/>
      <c r="F59" s="32">
        <f>IF(ISBLANK(F58),"",TRUNC(15.8*(F58-11)^2))</f>
        <v>635</v>
      </c>
      <c r="G59" s="16">
        <f>IF(ISBLANK(G58),"",TRUNC(59.76*(G58-11)^2))</f>
        <v>465</v>
      </c>
      <c r="H59" s="33">
        <f>IF(ISBLANK(H58),"",TRUNC(5.04*(H58-36)^2))</f>
        <v>400</v>
      </c>
      <c r="I59" s="34">
        <f>I58</f>
        <v>1500</v>
      </c>
      <c r="J59" s="34"/>
    </row>
    <row r="60" spans="1:10" ht="12.75">
      <c r="A60" s="10">
        <f>A59+1</f>
        <v>27</v>
      </c>
      <c r="B60" s="22" t="s">
        <v>382</v>
      </c>
      <c r="C60" s="23" t="s">
        <v>383</v>
      </c>
      <c r="D60" s="24">
        <v>36739</v>
      </c>
      <c r="E60" s="23" t="s">
        <v>208</v>
      </c>
      <c r="F60" s="25" t="s">
        <v>384</v>
      </c>
      <c r="G60" s="26">
        <v>8.14</v>
      </c>
      <c r="H60" s="26" t="s">
        <v>385</v>
      </c>
      <c r="I60" s="27">
        <f>SUM(F61:H61)</f>
        <v>1475</v>
      </c>
      <c r="J60" s="27"/>
    </row>
    <row r="61" spans="1:10" ht="12.75">
      <c r="A61" s="28">
        <f>A60</f>
        <v>27</v>
      </c>
      <c r="B61" s="29"/>
      <c r="C61" s="30" t="s">
        <v>386</v>
      </c>
      <c r="D61" s="31"/>
      <c r="E61" s="30"/>
      <c r="F61" s="32">
        <f>IF(ISBLANK(F60),"",TRUNC(15.8*(F60-11)^2))</f>
        <v>637</v>
      </c>
      <c r="G61" s="16">
        <f>IF(ISBLANK(G60),"",TRUNC(59.76*(G60-11)^2))</f>
        <v>488</v>
      </c>
      <c r="H61" s="33">
        <f>IF(ISBLANK(H60),"",TRUNC(5.04*(H60-36)^2))</f>
        <v>350</v>
      </c>
      <c r="I61" s="34">
        <f>I60</f>
        <v>1475</v>
      </c>
      <c r="J61" s="34"/>
    </row>
    <row r="62" spans="1:10" ht="12.75">
      <c r="A62" s="10">
        <f>A61+1</f>
        <v>28</v>
      </c>
      <c r="B62" s="22" t="s">
        <v>387</v>
      </c>
      <c r="C62" s="23" t="s">
        <v>388</v>
      </c>
      <c r="D62" s="24" t="s">
        <v>389</v>
      </c>
      <c r="E62" s="23" t="s">
        <v>193</v>
      </c>
      <c r="F62" s="25" t="s">
        <v>306</v>
      </c>
      <c r="G62" s="26">
        <v>8.22</v>
      </c>
      <c r="H62" s="26" t="s">
        <v>390</v>
      </c>
      <c r="I62" s="27">
        <f>SUM(F63:H63)</f>
        <v>1432</v>
      </c>
      <c r="J62" s="27"/>
    </row>
    <row r="63" spans="1:10" ht="12.75">
      <c r="A63" s="28">
        <f>A62</f>
        <v>28</v>
      </c>
      <c r="B63" s="29"/>
      <c r="C63" s="30" t="s">
        <v>195</v>
      </c>
      <c r="D63" s="31"/>
      <c r="E63" s="30"/>
      <c r="F63" s="32">
        <f>IF(ISBLANK(F62),"",TRUNC(15.8*(F62-11)^2))</f>
        <v>633</v>
      </c>
      <c r="G63" s="16">
        <f>IF(ISBLANK(G62),"",TRUNC(59.76*(G62-11)^2))</f>
        <v>461</v>
      </c>
      <c r="H63" s="33">
        <f>IF(ISBLANK(H62),"",TRUNC(5.04*(H62-36)^2))</f>
        <v>338</v>
      </c>
      <c r="I63" s="34">
        <f>I62</f>
        <v>1432</v>
      </c>
      <c r="J63" s="34"/>
    </row>
    <row r="64" spans="1:10" ht="12.75">
      <c r="A64" s="10">
        <f>A63+1</f>
        <v>29</v>
      </c>
      <c r="B64" s="22" t="s">
        <v>283</v>
      </c>
      <c r="C64" s="23" t="s">
        <v>391</v>
      </c>
      <c r="D64" s="24" t="s">
        <v>392</v>
      </c>
      <c r="E64" s="23" t="s">
        <v>1</v>
      </c>
      <c r="F64" s="25" t="s">
        <v>393</v>
      </c>
      <c r="G64" s="26">
        <v>8.15</v>
      </c>
      <c r="H64" s="26" t="s">
        <v>394</v>
      </c>
      <c r="I64" s="27">
        <f>SUM(F65:H65)</f>
        <v>1406</v>
      </c>
      <c r="J64" s="27"/>
    </row>
    <row r="65" spans="1:10" ht="12.75">
      <c r="A65" s="28">
        <f>A64</f>
        <v>29</v>
      </c>
      <c r="B65" s="29"/>
      <c r="C65" s="30" t="s">
        <v>223</v>
      </c>
      <c r="D65" s="31"/>
      <c r="E65" s="30"/>
      <c r="F65" s="32">
        <f>IF(ISBLANK(F64),"",TRUNC(15.8*(F64-11)^2))</f>
        <v>627</v>
      </c>
      <c r="G65" s="16">
        <f>IF(ISBLANK(G64),"",TRUNC(59.76*(G64-11)^2))</f>
        <v>485</v>
      </c>
      <c r="H65" s="33">
        <f>IF(ISBLANK(H64),"",TRUNC(5.04*(H64-36)^2))</f>
        <v>294</v>
      </c>
      <c r="I65" s="34">
        <f>I64</f>
        <v>1406</v>
      </c>
      <c r="J65" s="34"/>
    </row>
    <row r="66" spans="1:10" ht="12.75">
      <c r="A66" s="10">
        <f>A65+1</f>
        <v>30</v>
      </c>
      <c r="B66" s="22" t="s">
        <v>395</v>
      </c>
      <c r="C66" s="23" t="s">
        <v>396</v>
      </c>
      <c r="D66" s="24" t="s">
        <v>397</v>
      </c>
      <c r="E66" s="23" t="s">
        <v>45</v>
      </c>
      <c r="F66" s="25" t="s">
        <v>102</v>
      </c>
      <c r="G66" s="26">
        <v>8.34</v>
      </c>
      <c r="H66" s="26" t="s">
        <v>398</v>
      </c>
      <c r="I66" s="27">
        <f>SUM(F67:H67)</f>
        <v>1399</v>
      </c>
      <c r="J66" s="27"/>
    </row>
    <row r="67" spans="1:10" ht="12.75">
      <c r="A67" s="28">
        <f>A66</f>
        <v>30</v>
      </c>
      <c r="B67" s="29"/>
      <c r="C67" s="30" t="s">
        <v>78</v>
      </c>
      <c r="D67" s="31"/>
      <c r="E67" s="30"/>
      <c r="F67" s="32">
        <f>IF(ISBLANK(F66),"",TRUNC(15.8*(F66-11)^2))</f>
        <v>597</v>
      </c>
      <c r="G67" s="16">
        <f>IF(ISBLANK(G66),"",TRUNC(59.76*(G66-11)^2))</f>
        <v>422</v>
      </c>
      <c r="H67" s="33">
        <f>IF(ISBLANK(H66),"",TRUNC(5.04*(H66-36)^2))</f>
        <v>380</v>
      </c>
      <c r="I67" s="34">
        <f>I66</f>
        <v>1399</v>
      </c>
      <c r="J67" s="34"/>
    </row>
    <row r="68" spans="1:10" ht="12.75">
      <c r="A68" s="10">
        <f>A67+1</f>
        <v>31</v>
      </c>
      <c r="B68" s="22" t="s">
        <v>399</v>
      </c>
      <c r="C68" s="23" t="s">
        <v>400</v>
      </c>
      <c r="D68" s="24">
        <v>36258</v>
      </c>
      <c r="E68" s="23" t="s">
        <v>368</v>
      </c>
      <c r="F68" s="25" t="s">
        <v>401</v>
      </c>
      <c r="G68" s="26">
        <v>8.48</v>
      </c>
      <c r="H68" s="26" t="s">
        <v>402</v>
      </c>
      <c r="I68" s="27">
        <f>SUM(F69:H69)</f>
        <v>1363</v>
      </c>
      <c r="J68" s="27"/>
    </row>
    <row r="69" spans="1:10" ht="12.75">
      <c r="A69" s="28">
        <f>A68</f>
        <v>31</v>
      </c>
      <c r="B69" s="29"/>
      <c r="C69" s="30" t="s">
        <v>403</v>
      </c>
      <c r="D69" s="31"/>
      <c r="E69" s="30"/>
      <c r="F69" s="32">
        <f>IF(ISBLANK(F68),"",TRUNC(15.8*(F68-11)^2))</f>
        <v>619</v>
      </c>
      <c r="G69" s="16">
        <f>IF(ISBLANK(G68),"",TRUNC(59.76*(G68-11)^2))</f>
        <v>379</v>
      </c>
      <c r="H69" s="33">
        <f>IF(ISBLANK(H68),"",TRUNC(5.04*(H68-36)^2))</f>
        <v>365</v>
      </c>
      <c r="I69" s="34">
        <f>I68</f>
        <v>1363</v>
      </c>
      <c r="J69" s="34"/>
    </row>
    <row r="70" spans="1:10" ht="12.75">
      <c r="A70" s="10">
        <f>A69+1</f>
        <v>32</v>
      </c>
      <c r="B70" s="22" t="s">
        <v>404</v>
      </c>
      <c r="C70" s="23" t="s">
        <v>405</v>
      </c>
      <c r="D70" s="24" t="s">
        <v>406</v>
      </c>
      <c r="E70" s="23" t="s">
        <v>155</v>
      </c>
      <c r="F70" s="25" t="s">
        <v>71</v>
      </c>
      <c r="G70" s="26">
        <v>8.61</v>
      </c>
      <c r="H70" s="26" t="s">
        <v>407</v>
      </c>
      <c r="I70" s="27">
        <f>SUM(F71:H71)</f>
        <v>1177</v>
      </c>
      <c r="J70" s="27"/>
    </row>
    <row r="71" spans="1:10" ht="12.75">
      <c r="A71" s="28">
        <f>A70</f>
        <v>32</v>
      </c>
      <c r="B71" s="29"/>
      <c r="C71" s="30" t="s">
        <v>298</v>
      </c>
      <c r="D71" s="31"/>
      <c r="E71" s="30"/>
      <c r="F71" s="32">
        <f>IF(ISBLANK(F70),"",TRUNC(15.8*(F70-11)^2))</f>
        <v>587</v>
      </c>
      <c r="G71" s="16">
        <f>IF(ISBLANK(G70),"",TRUNC(59.76*(G70-11)^2))</f>
        <v>341</v>
      </c>
      <c r="H71" s="33">
        <f>IF(ISBLANK(H70),"",TRUNC(5.04*(H70-36)^2))</f>
        <v>249</v>
      </c>
      <c r="I71" s="34">
        <f>I70</f>
        <v>1177</v>
      </c>
      <c r="J71" s="34"/>
    </row>
    <row r="72" spans="1:10" ht="12.75">
      <c r="A72" s="10">
        <f>A71+1</f>
        <v>33</v>
      </c>
      <c r="B72" s="22" t="s">
        <v>408</v>
      </c>
      <c r="C72" s="23" t="s">
        <v>409</v>
      </c>
      <c r="D72" s="24"/>
      <c r="E72" s="23" t="s">
        <v>1</v>
      </c>
      <c r="F72" s="25" t="s">
        <v>410</v>
      </c>
      <c r="G72" s="26">
        <v>8.64</v>
      </c>
      <c r="H72" s="26" t="s">
        <v>411</v>
      </c>
      <c r="I72" s="27">
        <f>SUM(F73:H73)</f>
        <v>1158</v>
      </c>
      <c r="J72" s="27"/>
    </row>
    <row r="73" spans="1:10" ht="12.75">
      <c r="A73" s="28">
        <f>A72</f>
        <v>33</v>
      </c>
      <c r="B73" s="29"/>
      <c r="C73" s="30"/>
      <c r="D73" s="31"/>
      <c r="E73" s="30"/>
      <c r="F73" s="32">
        <f>IF(ISBLANK(F72),"",TRUNC(15.8*(F72-11)^2))</f>
        <v>603</v>
      </c>
      <c r="G73" s="16">
        <f>IF(ISBLANK(G72),"",TRUNC(59.76*(G72-11)^2))</f>
        <v>332</v>
      </c>
      <c r="H73" s="33">
        <f>IF(ISBLANK(H72),"",TRUNC(5.04*(H72-36)^2))</f>
        <v>223</v>
      </c>
      <c r="I73" s="34">
        <f>I72</f>
        <v>1158</v>
      </c>
      <c r="J73" s="34"/>
    </row>
    <row r="74" spans="1:10" ht="12.75">
      <c r="A74" s="10">
        <f>A73+1</f>
        <v>34</v>
      </c>
      <c r="B74" s="22" t="s">
        <v>412</v>
      </c>
      <c r="C74" s="23" t="s">
        <v>413</v>
      </c>
      <c r="D74" s="24">
        <v>36304</v>
      </c>
      <c r="E74" s="23" t="s">
        <v>208</v>
      </c>
      <c r="F74" s="25" t="s">
        <v>414</v>
      </c>
      <c r="G74" s="26">
        <v>8.11</v>
      </c>
      <c r="H74" s="26" t="s">
        <v>415</v>
      </c>
      <c r="I74" s="27">
        <f>SUM(F75:H75)</f>
        <v>1124</v>
      </c>
      <c r="J74" s="27"/>
    </row>
    <row r="75" spans="1:10" ht="12.75">
      <c r="A75" s="28">
        <f>A74</f>
        <v>34</v>
      </c>
      <c r="B75" s="29"/>
      <c r="C75" s="30" t="s">
        <v>211</v>
      </c>
      <c r="D75" s="31"/>
      <c r="E75" s="30"/>
      <c r="F75" s="32">
        <f>IF(ISBLANK(F74),"",TRUNC(15.8*(F74-11)^2))</f>
        <v>625</v>
      </c>
      <c r="G75" s="16">
        <f>IF(ISBLANK(G74),"",TRUNC(59.76*(G74-11)^2))</f>
        <v>499</v>
      </c>
      <c r="H75" s="33"/>
      <c r="I75" s="34">
        <f>I74</f>
        <v>1124</v>
      </c>
      <c r="J75" s="34"/>
    </row>
    <row r="76" spans="1:10" ht="12.75">
      <c r="A76" s="10">
        <f>A75+1</f>
        <v>35</v>
      </c>
      <c r="B76" s="22" t="s">
        <v>416</v>
      </c>
      <c r="C76" s="23" t="s">
        <v>417</v>
      </c>
      <c r="D76" s="24" t="s">
        <v>418</v>
      </c>
      <c r="E76" s="23" t="s">
        <v>155</v>
      </c>
      <c r="F76" s="25" t="s">
        <v>419</v>
      </c>
      <c r="G76" s="26">
        <v>8.36</v>
      </c>
      <c r="H76" s="26" t="s">
        <v>251</v>
      </c>
      <c r="I76" s="27">
        <f>SUM(F77:H77)</f>
        <v>1011</v>
      </c>
      <c r="J76" s="27"/>
    </row>
    <row r="77" spans="1:10" ht="12.75">
      <c r="A77" s="28">
        <f>A76</f>
        <v>35</v>
      </c>
      <c r="B77" s="29"/>
      <c r="C77" s="30" t="s">
        <v>298</v>
      </c>
      <c r="D77" s="31"/>
      <c r="E77" s="30"/>
      <c r="F77" s="32">
        <f>IF(ISBLANK(F76),"",TRUNC(15.8*(F76-11)^2))</f>
        <v>595</v>
      </c>
      <c r="G77" s="16">
        <f>IF(ISBLANK(G76),"",TRUNC(59.76*(G76-11)^2))</f>
        <v>416</v>
      </c>
      <c r="H77" s="33"/>
      <c r="I77" s="34">
        <f>I76</f>
        <v>1011</v>
      </c>
      <c r="J77" s="34"/>
    </row>
    <row r="78" spans="1:10" ht="12.75">
      <c r="A78" s="10">
        <f>A77+1</f>
        <v>36</v>
      </c>
      <c r="B78" s="22" t="s">
        <v>277</v>
      </c>
      <c r="C78" s="23" t="s">
        <v>420</v>
      </c>
      <c r="D78" s="24" t="s">
        <v>421</v>
      </c>
      <c r="E78" s="23" t="s">
        <v>1</v>
      </c>
      <c r="F78" s="25" t="s">
        <v>176</v>
      </c>
      <c r="G78" s="26">
        <v>8.95</v>
      </c>
      <c r="H78" s="26" t="s">
        <v>422</v>
      </c>
      <c r="I78" s="27">
        <f>SUM(F79:H79)</f>
        <v>959</v>
      </c>
      <c r="J78" s="27"/>
    </row>
    <row r="79" spans="1:10" ht="12.75">
      <c r="A79" s="28">
        <f>A78</f>
        <v>36</v>
      </c>
      <c r="B79" s="29"/>
      <c r="C79" s="30" t="s">
        <v>200</v>
      </c>
      <c r="D79" s="31"/>
      <c r="E79" s="30"/>
      <c r="F79" s="32">
        <f>IF(ISBLANK(F78),"",TRUNC(15.8*(F78-11)^2))</f>
        <v>551</v>
      </c>
      <c r="G79" s="16">
        <f>IF(ISBLANK(G78),"",TRUNC(59.76*(G78-11)^2))</f>
        <v>251</v>
      </c>
      <c r="H79" s="33">
        <f>IF(ISBLANK(H78),"",TRUNC(5.04*(H78-36)^2))</f>
        <v>157</v>
      </c>
      <c r="I79" s="34">
        <f>I78</f>
        <v>959</v>
      </c>
      <c r="J79" s="34"/>
    </row>
    <row r="80" spans="1:10" ht="12.75">
      <c r="A80" s="10">
        <f>A79+1</f>
        <v>37</v>
      </c>
      <c r="B80" s="22" t="s">
        <v>423</v>
      </c>
      <c r="C80" s="23" t="s">
        <v>424</v>
      </c>
      <c r="D80" s="24" t="s">
        <v>425</v>
      </c>
      <c r="E80" s="23" t="s">
        <v>92</v>
      </c>
      <c r="F80" s="25" t="s">
        <v>426</v>
      </c>
      <c r="G80" s="26">
        <v>9.04</v>
      </c>
      <c r="H80" s="26" t="s">
        <v>427</v>
      </c>
      <c r="I80" s="27">
        <f>SUM(F81:H81)</f>
        <v>879</v>
      </c>
      <c r="J80" s="27"/>
    </row>
    <row r="81" spans="1:10" ht="12.75">
      <c r="A81" s="28">
        <f>A80</f>
        <v>37</v>
      </c>
      <c r="B81" s="29"/>
      <c r="C81" s="30" t="s">
        <v>428</v>
      </c>
      <c r="D81" s="31"/>
      <c r="E81" s="30"/>
      <c r="F81" s="32">
        <f>IF(ISBLANK(F80),"",TRUNC(15.8*(F80-11)^2))</f>
        <v>555</v>
      </c>
      <c r="G81" s="16">
        <f>IF(ISBLANK(G80),"",TRUNC(59.76*(G80-11)^2))</f>
        <v>229</v>
      </c>
      <c r="H81" s="33">
        <f>IF(ISBLANK(H80),"",TRUNC(5.04*(H80-36)^2))</f>
        <v>95</v>
      </c>
      <c r="I81" s="34">
        <f>I80</f>
        <v>879</v>
      </c>
      <c r="J81" s="34"/>
    </row>
    <row r="82" spans="1:10" ht="12.75">
      <c r="A82" s="10">
        <f>A81+1</f>
        <v>38</v>
      </c>
      <c r="B82" s="22" t="s">
        <v>399</v>
      </c>
      <c r="C82" s="23" t="s">
        <v>429</v>
      </c>
      <c r="D82" s="24">
        <v>36736</v>
      </c>
      <c r="E82" s="23" t="s">
        <v>208</v>
      </c>
      <c r="F82" s="25" t="s">
        <v>171</v>
      </c>
      <c r="G82" s="26">
        <v>9.36</v>
      </c>
      <c r="H82" s="26" t="s">
        <v>430</v>
      </c>
      <c r="I82" s="27">
        <f>SUM(F83:H83)</f>
        <v>760</v>
      </c>
      <c r="J82" s="27"/>
    </row>
    <row r="83" spans="1:10" ht="12.75">
      <c r="A83" s="28">
        <f>A82</f>
        <v>38</v>
      </c>
      <c r="B83" s="29"/>
      <c r="C83" s="30" t="s">
        <v>386</v>
      </c>
      <c r="D83" s="31"/>
      <c r="E83" s="30"/>
      <c r="F83" s="32">
        <f>IF(ISBLANK(F82),"",TRUNC(15.8*(F82-11)^2))</f>
        <v>537</v>
      </c>
      <c r="G83" s="16">
        <f>IF(ISBLANK(G82),"",TRUNC(59.76*(G82-11)^2))</f>
        <v>160</v>
      </c>
      <c r="H83" s="33">
        <f>IF(ISBLANK(H82),"",TRUNC(5.04*(H82-36)^2))</f>
        <v>63</v>
      </c>
      <c r="I83" s="34">
        <f>I82</f>
        <v>760</v>
      </c>
      <c r="J83" s="34"/>
    </row>
    <row r="84" spans="1:10" ht="12.75">
      <c r="A84" s="10">
        <f>A83+1</f>
        <v>39</v>
      </c>
      <c r="B84" s="22" t="s">
        <v>431</v>
      </c>
      <c r="C84" s="23" t="s">
        <v>432</v>
      </c>
      <c r="D84" s="24">
        <v>38461</v>
      </c>
      <c r="E84" s="23" t="s">
        <v>433</v>
      </c>
      <c r="F84" s="25" t="s">
        <v>434</v>
      </c>
      <c r="G84" s="26">
        <v>11.64</v>
      </c>
      <c r="H84" s="26" t="s">
        <v>435</v>
      </c>
      <c r="I84" s="27">
        <f>SUM(F85:H85)</f>
        <v>481</v>
      </c>
      <c r="J84" s="27"/>
    </row>
    <row r="85" spans="1:10" ht="12.75">
      <c r="A85" s="28">
        <f>A84</f>
        <v>39</v>
      </c>
      <c r="B85" s="29"/>
      <c r="C85" s="30" t="s">
        <v>386</v>
      </c>
      <c r="D85" s="31"/>
      <c r="E85" s="30"/>
      <c r="F85" s="32">
        <f>IF(ISBLANK(F84),"",TRUNC(15.8*(F84-11)^2))</f>
        <v>344</v>
      </c>
      <c r="G85" s="16">
        <f>IF(ISBLANK(G84),"",TRUNC(59.76*(G84-11)^2))</f>
        <v>24</v>
      </c>
      <c r="H85" s="33">
        <f>IF(ISBLANK(H84),"",TRUNC(5.04*(H84-36)^2))</f>
        <v>113</v>
      </c>
      <c r="I85" s="34">
        <f>I84</f>
        <v>481</v>
      </c>
      <c r="J85" s="34"/>
    </row>
    <row r="86" spans="1:10" ht="12.75">
      <c r="A86" s="10"/>
      <c r="B86" s="22" t="s">
        <v>336</v>
      </c>
      <c r="C86" s="23" t="s">
        <v>436</v>
      </c>
      <c r="D86" s="24" t="s">
        <v>437</v>
      </c>
      <c r="E86" s="36" t="s">
        <v>438</v>
      </c>
      <c r="F86" s="25" t="s">
        <v>439</v>
      </c>
      <c r="G86" s="26">
        <v>8.4</v>
      </c>
      <c r="H86" s="26" t="s">
        <v>251</v>
      </c>
      <c r="I86" s="27"/>
      <c r="J86" s="27"/>
    </row>
    <row r="87" spans="1:10" ht="12.75">
      <c r="A87" s="28"/>
      <c r="B87" s="29"/>
      <c r="C87" s="30" t="s">
        <v>440</v>
      </c>
      <c r="D87" s="31"/>
      <c r="E87" s="35" t="s">
        <v>441</v>
      </c>
      <c r="F87" s="32">
        <f>IF(ISBLANK(F86),"",TRUNC(15.8*(F86-11)^2))</f>
        <v>593</v>
      </c>
      <c r="G87" s="16">
        <f>IF(ISBLANK(G86),"",TRUNC(59.76*(G86-11)^2))</f>
        <v>403</v>
      </c>
      <c r="H87" s="33"/>
      <c r="I87" s="34">
        <f>I86</f>
        <v>0</v>
      </c>
      <c r="J87" s="34"/>
    </row>
  </sheetData>
  <sheetProtection/>
  <printOptions horizontalCentered="1"/>
  <pageMargins left="0.28" right="0.5" top="0.33" bottom="0.45" header="0.2" footer="0.3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5.57421875" style="2" customWidth="1"/>
    <col min="3" max="3" width="10.28125" style="2" customWidth="1"/>
    <col min="4" max="4" width="12.7109375" style="2" customWidth="1"/>
    <col min="5" max="5" width="10.421875" style="2" customWidth="1"/>
    <col min="6" max="6" width="10.8515625" style="2" customWidth="1"/>
    <col min="7" max="9" width="9.140625" style="2" customWidth="1"/>
    <col min="10" max="10" width="5.7109375" style="2" customWidth="1"/>
    <col min="11" max="16384" width="9.140625" style="2" customWidth="1"/>
  </cols>
  <sheetData>
    <row r="1" spans="1:2" ht="18.75">
      <c r="A1" s="1" t="s">
        <v>0</v>
      </c>
      <c r="B1" s="1"/>
    </row>
    <row r="3" ht="5.25" customHeight="1">
      <c r="E3" s="5">
        <v>1.1574074074074073E-05</v>
      </c>
    </row>
    <row r="4" spans="1:9" ht="12.75">
      <c r="A4" s="6" t="s">
        <v>1</v>
      </c>
      <c r="B4" s="6"/>
      <c r="D4" s="7" t="s">
        <v>854</v>
      </c>
      <c r="E4" s="37">
        <v>1.1574074074074073E-05</v>
      </c>
      <c r="F4" s="8" t="s">
        <v>442</v>
      </c>
      <c r="I4" s="9" t="s">
        <v>4</v>
      </c>
    </row>
    <row r="6" spans="1:10" s="15" customFormat="1" ht="12.75">
      <c r="A6" s="10" t="s">
        <v>5</v>
      </c>
      <c r="B6" s="38" t="s">
        <v>443</v>
      </c>
      <c r="C6" s="11" t="s">
        <v>6</v>
      </c>
      <c r="D6" s="12" t="s">
        <v>7</v>
      </c>
      <c r="E6" s="13" t="s">
        <v>8</v>
      </c>
      <c r="F6" s="14" t="s">
        <v>9</v>
      </c>
      <c r="G6" s="13" t="s">
        <v>11</v>
      </c>
      <c r="H6" s="13" t="s">
        <v>444</v>
      </c>
      <c r="I6" s="13" t="s">
        <v>13</v>
      </c>
      <c r="J6" s="13" t="s">
        <v>14</v>
      </c>
    </row>
    <row r="7" spans="1:10" s="21" customFormat="1" ht="13.5">
      <c r="A7" s="16"/>
      <c r="B7" s="33"/>
      <c r="C7" s="17"/>
      <c r="D7" s="18" t="s">
        <v>15</v>
      </c>
      <c r="E7" s="16"/>
      <c r="F7" s="19"/>
      <c r="G7" s="16"/>
      <c r="H7" s="20"/>
      <c r="I7" s="16"/>
      <c r="J7" s="16"/>
    </row>
    <row r="8" spans="1:10" ht="12.75">
      <c r="A8" s="10">
        <f>A7+1</f>
        <v>1</v>
      </c>
      <c r="B8" s="38">
        <v>36</v>
      </c>
      <c r="C8" s="22" t="s">
        <v>445</v>
      </c>
      <c r="D8" s="23" t="s">
        <v>446</v>
      </c>
      <c r="E8" s="24" t="s">
        <v>447</v>
      </c>
      <c r="F8" s="23" t="s">
        <v>448</v>
      </c>
      <c r="G8" s="26" t="s">
        <v>449</v>
      </c>
      <c r="H8" s="39">
        <v>0.0024019675925925923</v>
      </c>
      <c r="I8" s="27">
        <f>SUM(G9:H9)</f>
        <v>1383</v>
      </c>
      <c r="J8" s="27">
        <v>18</v>
      </c>
    </row>
    <row r="9" spans="1:10" ht="12.75">
      <c r="A9" s="28">
        <f>A8</f>
        <v>1</v>
      </c>
      <c r="B9" s="40"/>
      <c r="C9" s="29"/>
      <c r="D9" s="30" t="s">
        <v>450</v>
      </c>
      <c r="E9" s="31"/>
      <c r="F9" s="30"/>
      <c r="G9" s="16">
        <f>IF(ISBLANK(G8),"",TRUNC(17.22*(G8-15.4)^2))</f>
        <v>770</v>
      </c>
      <c r="H9" s="16">
        <f>IF(ISBLANK(H8),"",TRUNC(0.03473*((H8/$E$4)-340.4)^2))</f>
        <v>613</v>
      </c>
      <c r="I9" s="34">
        <f>I8</f>
        <v>1383</v>
      </c>
      <c r="J9" s="34"/>
    </row>
    <row r="10" spans="1:10" ht="12.75">
      <c r="A10" s="10">
        <f>A9+1</f>
        <v>2</v>
      </c>
      <c r="B10" s="38">
        <v>15</v>
      </c>
      <c r="C10" s="22" t="s">
        <v>28</v>
      </c>
      <c r="D10" s="23" t="s">
        <v>451</v>
      </c>
      <c r="E10" s="24" t="s">
        <v>452</v>
      </c>
      <c r="F10" s="23" t="s">
        <v>148</v>
      </c>
      <c r="G10" s="26" t="s">
        <v>453</v>
      </c>
      <c r="H10" s="39">
        <v>0.002319212962962963</v>
      </c>
      <c r="I10" s="27">
        <f>SUM(G11:H11)</f>
        <v>1354</v>
      </c>
      <c r="J10" s="27">
        <v>16</v>
      </c>
    </row>
    <row r="11" spans="1:10" ht="12.75">
      <c r="A11" s="28">
        <f>A10</f>
        <v>2</v>
      </c>
      <c r="B11" s="40"/>
      <c r="C11" s="29"/>
      <c r="D11" s="30" t="s">
        <v>150</v>
      </c>
      <c r="E11" s="31"/>
      <c r="F11" s="35" t="s">
        <v>151</v>
      </c>
      <c r="G11" s="16">
        <f>IF(ISBLANK(G10),"",TRUNC(17.22*(G10-15.4)^2))</f>
        <v>674</v>
      </c>
      <c r="H11" s="16">
        <f>IF(ISBLANK(H10),"",TRUNC(0.03473*((H10/$E$4)-340.4)^2))</f>
        <v>680</v>
      </c>
      <c r="I11" s="34">
        <f>I10</f>
        <v>1354</v>
      </c>
      <c r="J11" s="34"/>
    </row>
    <row r="12" spans="1:10" ht="12.75">
      <c r="A12" s="10">
        <f>A11+1</f>
        <v>3</v>
      </c>
      <c r="B12" s="38">
        <v>5</v>
      </c>
      <c r="C12" s="22" t="s">
        <v>182</v>
      </c>
      <c r="D12" s="23" t="s">
        <v>454</v>
      </c>
      <c r="E12" s="24" t="s">
        <v>455</v>
      </c>
      <c r="F12" s="23" t="s">
        <v>193</v>
      </c>
      <c r="G12" s="26" t="s">
        <v>456</v>
      </c>
      <c r="H12" s="39">
        <v>0.0024041666666666664</v>
      </c>
      <c r="I12" s="27">
        <f>SUM(G13:H13)</f>
        <v>1305</v>
      </c>
      <c r="J12" s="27">
        <v>14</v>
      </c>
    </row>
    <row r="13" spans="1:10" ht="12.75">
      <c r="A13" s="28">
        <f>A12</f>
        <v>3</v>
      </c>
      <c r="B13" s="40"/>
      <c r="C13" s="29"/>
      <c r="D13" s="30" t="s">
        <v>195</v>
      </c>
      <c r="E13" s="31"/>
      <c r="F13" s="30"/>
      <c r="G13" s="16">
        <f>IF(ISBLANK(G12),"",TRUNC(17.22*(G12-15.4)^2))</f>
        <v>694</v>
      </c>
      <c r="H13" s="16">
        <f>IF(ISBLANK(H12),"",TRUNC(0.03473*((H12/$E$4)-340.4)^2))</f>
        <v>611</v>
      </c>
      <c r="I13" s="34">
        <f>I12</f>
        <v>1305</v>
      </c>
      <c r="J13" s="34"/>
    </row>
    <row r="14" spans="1:10" ht="12.75">
      <c r="A14" s="10">
        <f>A13+1</f>
        <v>4</v>
      </c>
      <c r="B14" s="38">
        <v>17</v>
      </c>
      <c r="C14" s="22" t="s">
        <v>457</v>
      </c>
      <c r="D14" s="23" t="s">
        <v>458</v>
      </c>
      <c r="E14" s="24" t="s">
        <v>459</v>
      </c>
      <c r="F14" s="23" t="s">
        <v>92</v>
      </c>
      <c r="G14" s="26" t="s">
        <v>460</v>
      </c>
      <c r="H14" s="39">
        <v>0.0025031249999999997</v>
      </c>
      <c r="I14" s="27">
        <f>SUM(G15:H15)</f>
        <v>1291</v>
      </c>
      <c r="J14" s="27">
        <v>13</v>
      </c>
    </row>
    <row r="15" spans="1:10" ht="12.75">
      <c r="A15" s="28">
        <f>A14</f>
        <v>4</v>
      </c>
      <c r="B15" s="40"/>
      <c r="C15" s="29"/>
      <c r="D15" s="30" t="s">
        <v>178</v>
      </c>
      <c r="E15" s="31"/>
      <c r="F15" s="30"/>
      <c r="G15" s="16">
        <f>IF(ISBLANK(G14),"",TRUNC(17.22*(G14-15.4)^2))</f>
        <v>756</v>
      </c>
      <c r="H15" s="16">
        <f>IF(ISBLANK(H14),"",TRUNC(0.03473*((H14/$E$4)-340.4)^2))</f>
        <v>535</v>
      </c>
      <c r="I15" s="34">
        <f>I14</f>
        <v>1291</v>
      </c>
      <c r="J15" s="34"/>
    </row>
    <row r="16" spans="1:10" ht="12.75">
      <c r="A16" s="10">
        <f>A15+1</f>
        <v>5</v>
      </c>
      <c r="B16" s="38">
        <v>13</v>
      </c>
      <c r="C16" s="22" t="s">
        <v>461</v>
      </c>
      <c r="D16" s="23" t="s">
        <v>462</v>
      </c>
      <c r="E16" s="24">
        <v>36745</v>
      </c>
      <c r="F16" s="23" t="s">
        <v>18</v>
      </c>
      <c r="G16" s="26" t="s">
        <v>463</v>
      </c>
      <c r="H16" s="39">
        <v>0.002535185185185185</v>
      </c>
      <c r="I16" s="27">
        <f>SUM(G17:H17)</f>
        <v>1252</v>
      </c>
      <c r="J16" s="27">
        <v>12</v>
      </c>
    </row>
    <row r="17" spans="1:10" ht="12.75">
      <c r="A17" s="28">
        <f>A16</f>
        <v>5</v>
      </c>
      <c r="B17" s="40"/>
      <c r="C17" s="29"/>
      <c r="D17" s="30" t="s">
        <v>464</v>
      </c>
      <c r="E17" s="31"/>
      <c r="F17" s="30"/>
      <c r="G17" s="16">
        <f>IF(ISBLANK(G16),"",TRUNC(17.22*(G16-15.4)^2))</f>
        <v>741</v>
      </c>
      <c r="H17" s="16">
        <f>IF(ISBLANK(H16),"",TRUNC(0.03473*((H16/$E$4)-340.4)^2))</f>
        <v>511</v>
      </c>
      <c r="I17" s="34">
        <f>I16</f>
        <v>1252</v>
      </c>
      <c r="J17" s="34"/>
    </row>
    <row r="18" spans="1:10" ht="12.75">
      <c r="A18" s="10">
        <f>A17+1</f>
        <v>6</v>
      </c>
      <c r="B18" s="38" t="s">
        <v>465</v>
      </c>
      <c r="C18" s="22" t="s">
        <v>466</v>
      </c>
      <c r="D18" s="23" t="s">
        <v>467</v>
      </c>
      <c r="E18" s="24" t="s">
        <v>373</v>
      </c>
      <c r="F18" s="23" t="s">
        <v>45</v>
      </c>
      <c r="G18" s="26" t="s">
        <v>468</v>
      </c>
      <c r="H18" s="39">
        <v>0.002527662037037037</v>
      </c>
      <c r="I18" s="27">
        <f>SUM(G19:H19)</f>
        <v>1220</v>
      </c>
      <c r="J18" s="27">
        <v>11</v>
      </c>
    </row>
    <row r="19" spans="1:10" ht="12.75">
      <c r="A19" s="28">
        <f>A18</f>
        <v>6</v>
      </c>
      <c r="B19" s="40"/>
      <c r="C19" s="29"/>
      <c r="D19" s="30" t="s">
        <v>88</v>
      </c>
      <c r="E19" s="31"/>
      <c r="F19" s="30"/>
      <c r="G19" s="16">
        <f>IF(ISBLANK(G18),"",TRUNC(17.22*(G18-15.4)^2))</f>
        <v>703</v>
      </c>
      <c r="H19" s="16">
        <f>IF(ISBLANK(H18),"",TRUNC(0.03473*((H18/$E$4)-340.4)^2))</f>
        <v>517</v>
      </c>
      <c r="I19" s="34">
        <f>I18</f>
        <v>1220</v>
      </c>
      <c r="J19" s="34"/>
    </row>
    <row r="20" spans="1:10" ht="12.75">
      <c r="A20" s="10">
        <f>A19+1</f>
        <v>7</v>
      </c>
      <c r="B20" s="38">
        <v>7</v>
      </c>
      <c r="C20" s="22" t="s">
        <v>469</v>
      </c>
      <c r="D20" s="23" t="s">
        <v>470</v>
      </c>
      <c r="E20" s="24" t="s">
        <v>175</v>
      </c>
      <c r="F20" s="23" t="s">
        <v>193</v>
      </c>
      <c r="G20" s="26" t="s">
        <v>471</v>
      </c>
      <c r="H20" s="39">
        <v>0.0025024305555555555</v>
      </c>
      <c r="I20" s="27">
        <f>SUM(G21:H21)</f>
        <v>1192</v>
      </c>
      <c r="J20" s="27">
        <v>10</v>
      </c>
    </row>
    <row r="21" spans="1:10" ht="12.75">
      <c r="A21" s="28">
        <f>A20</f>
        <v>7</v>
      </c>
      <c r="B21" s="40"/>
      <c r="C21" s="29"/>
      <c r="D21" s="30" t="s">
        <v>195</v>
      </c>
      <c r="E21" s="31"/>
      <c r="F21" s="30"/>
      <c r="G21" s="16">
        <f>IF(ISBLANK(G20),"",TRUNC(17.22*(G20-15.4)^2))</f>
        <v>657</v>
      </c>
      <c r="H21" s="16">
        <f>IF(ISBLANK(H20),"",TRUNC(0.03473*((H20/$E$4)-340.4)^2))</f>
        <v>535</v>
      </c>
      <c r="I21" s="34">
        <f>I20</f>
        <v>1192</v>
      </c>
      <c r="J21" s="34"/>
    </row>
    <row r="22" spans="1:10" ht="12.75">
      <c r="A22" s="10">
        <f>A21+1</f>
        <v>8</v>
      </c>
      <c r="B22" s="38">
        <v>1</v>
      </c>
      <c r="C22" s="22" t="s">
        <v>472</v>
      </c>
      <c r="D22" s="23" t="s">
        <v>473</v>
      </c>
      <c r="E22" s="24">
        <v>37129</v>
      </c>
      <c r="F22" s="23" t="s">
        <v>433</v>
      </c>
      <c r="G22" s="26" t="s">
        <v>474</v>
      </c>
      <c r="H22" s="39">
        <v>0.0024840277777777777</v>
      </c>
      <c r="I22" s="27">
        <f>SUM(G23:H23)</f>
        <v>1173</v>
      </c>
      <c r="J22" s="27"/>
    </row>
    <row r="23" spans="1:10" ht="12.75">
      <c r="A23" s="28">
        <f>A22</f>
        <v>8</v>
      </c>
      <c r="B23" s="40"/>
      <c r="C23" s="29"/>
      <c r="D23" s="30" t="s">
        <v>386</v>
      </c>
      <c r="E23" s="31"/>
      <c r="F23" s="30"/>
      <c r="G23" s="16">
        <f>IF(ISBLANK(G22),"",TRUNC(17.22*(G22-15.4)^2))</f>
        <v>624</v>
      </c>
      <c r="H23" s="16">
        <f>IF(ISBLANK(H22),"",TRUNC(0.03473*((H22/$E$4)-340.4)^2))</f>
        <v>549</v>
      </c>
      <c r="I23" s="34">
        <f>I22</f>
        <v>1173</v>
      </c>
      <c r="J23" s="34"/>
    </row>
    <row r="24" spans="1:10" ht="12.75">
      <c r="A24" s="10">
        <f>A23+1</f>
        <v>9</v>
      </c>
      <c r="B24" s="38">
        <v>14</v>
      </c>
      <c r="C24" s="22" t="s">
        <v>475</v>
      </c>
      <c r="D24" s="23" t="s">
        <v>476</v>
      </c>
      <c r="E24" s="24">
        <v>36601</v>
      </c>
      <c r="F24" s="23" t="s">
        <v>18</v>
      </c>
      <c r="G24" s="26" t="s">
        <v>477</v>
      </c>
      <c r="H24" s="39">
        <v>0.0026656249999999996</v>
      </c>
      <c r="I24" s="27">
        <f>SUM(G25:H25)</f>
        <v>1152</v>
      </c>
      <c r="J24" s="27">
        <v>9</v>
      </c>
    </row>
    <row r="25" spans="1:10" ht="12.75">
      <c r="A25" s="28">
        <f>A24</f>
        <v>9</v>
      </c>
      <c r="B25" s="40"/>
      <c r="C25" s="29"/>
      <c r="D25" s="30" t="s">
        <v>464</v>
      </c>
      <c r="E25" s="31"/>
      <c r="F25" s="30"/>
      <c r="G25" s="16">
        <f>IF(ISBLANK(G24),"",TRUNC(17.22*(G24-15.4)^2))</f>
        <v>732</v>
      </c>
      <c r="H25" s="16">
        <f>IF(ISBLANK(H24),"",TRUNC(0.03473*((H24/$E$4)-340.4)^2))</f>
        <v>420</v>
      </c>
      <c r="I25" s="34">
        <f>I24</f>
        <v>1152</v>
      </c>
      <c r="J25" s="34"/>
    </row>
    <row r="26" spans="1:10" ht="12.75">
      <c r="A26" s="10">
        <f>A25+1</f>
        <v>10</v>
      </c>
      <c r="B26" s="38">
        <v>29</v>
      </c>
      <c r="C26" s="22" t="s">
        <v>182</v>
      </c>
      <c r="D26" s="23" t="s">
        <v>478</v>
      </c>
      <c r="E26" s="24" t="s">
        <v>479</v>
      </c>
      <c r="F26" s="23" t="s">
        <v>1</v>
      </c>
      <c r="G26" s="26" t="s">
        <v>480</v>
      </c>
      <c r="H26" s="39">
        <v>0.0025778935185185184</v>
      </c>
      <c r="I26" s="27">
        <f>SUM(G27:H27)</f>
        <v>1148</v>
      </c>
      <c r="J26" s="27">
        <v>8</v>
      </c>
    </row>
    <row r="27" spans="1:10" ht="12.75">
      <c r="A27" s="28">
        <f>A26</f>
        <v>10</v>
      </c>
      <c r="B27" s="40"/>
      <c r="C27" s="29"/>
      <c r="D27" s="30" t="s">
        <v>200</v>
      </c>
      <c r="E27" s="31"/>
      <c r="F27" s="30"/>
      <c r="G27" s="16">
        <f>IF(ISBLANK(G26),"",TRUNC(17.22*(G26-15.4)^2))</f>
        <v>668</v>
      </c>
      <c r="H27" s="16">
        <f>IF(ISBLANK(H26),"",TRUNC(0.03473*((H26/$E$4)-340.4)^2))</f>
        <v>480</v>
      </c>
      <c r="I27" s="34">
        <f>I26</f>
        <v>1148</v>
      </c>
      <c r="J27" s="34"/>
    </row>
    <row r="28" spans="1:10" ht="12.75">
      <c r="A28" s="10">
        <f>A27+1</f>
        <v>11</v>
      </c>
      <c r="B28" s="38">
        <v>34</v>
      </c>
      <c r="C28" s="22" t="s">
        <v>481</v>
      </c>
      <c r="D28" s="23" t="s">
        <v>482</v>
      </c>
      <c r="E28" s="24">
        <v>36185</v>
      </c>
      <c r="F28" s="23" t="s">
        <v>368</v>
      </c>
      <c r="G28" s="26" t="s">
        <v>483</v>
      </c>
      <c r="H28" s="39">
        <v>0.002467824074074074</v>
      </c>
      <c r="I28" s="27">
        <f>SUM(G29:H29)</f>
        <v>1081</v>
      </c>
      <c r="J28" s="27">
        <v>7</v>
      </c>
    </row>
    <row r="29" spans="1:10" ht="12.75">
      <c r="A29" s="28">
        <f>A28</f>
        <v>11</v>
      </c>
      <c r="B29" s="40"/>
      <c r="C29" s="29"/>
      <c r="D29" s="30" t="s">
        <v>484</v>
      </c>
      <c r="E29" s="31"/>
      <c r="F29" s="30"/>
      <c r="G29" s="16">
        <f>IF(ISBLANK(G28),"",TRUNC(17.22*(G28-15.4)^2))</f>
        <v>520</v>
      </c>
      <c r="H29" s="16">
        <f>IF(ISBLANK(H28),"",TRUNC(0.03473*((H28/$E$4)-340.4)^2))</f>
        <v>561</v>
      </c>
      <c r="I29" s="34">
        <f>I28</f>
        <v>1081</v>
      </c>
      <c r="J29" s="34"/>
    </row>
    <row r="30" spans="1:10" ht="12.75">
      <c r="A30" s="10">
        <f>A29+1</f>
        <v>12</v>
      </c>
      <c r="B30" s="38">
        <v>18</v>
      </c>
      <c r="C30" s="22" t="s">
        <v>28</v>
      </c>
      <c r="D30" s="23" t="s">
        <v>485</v>
      </c>
      <c r="E30" s="24" t="s">
        <v>486</v>
      </c>
      <c r="F30" s="23" t="s">
        <v>92</v>
      </c>
      <c r="G30" s="26" t="s">
        <v>487</v>
      </c>
      <c r="H30" s="39">
        <v>0.002657523148148148</v>
      </c>
      <c r="I30" s="27">
        <f>SUM(G31:H31)</f>
        <v>1079</v>
      </c>
      <c r="J30" s="27">
        <v>6</v>
      </c>
    </row>
    <row r="31" spans="1:10" ht="12.75">
      <c r="A31" s="28">
        <f>A30</f>
        <v>12</v>
      </c>
      <c r="B31" s="40"/>
      <c r="C31" s="29"/>
      <c r="D31" s="30" t="s">
        <v>488</v>
      </c>
      <c r="E31" s="31"/>
      <c r="F31" s="30"/>
      <c r="G31" s="16">
        <f>IF(ISBLANK(G30),"",TRUNC(17.22*(G30-15.4)^2))</f>
        <v>653</v>
      </c>
      <c r="H31" s="16">
        <f>IF(ISBLANK(H30),"",TRUNC(0.03473*((H30/$E$4)-340.4)^2))</f>
        <v>426</v>
      </c>
      <c r="I31" s="34">
        <f>I30</f>
        <v>1079</v>
      </c>
      <c r="J31" s="34"/>
    </row>
    <row r="32" spans="1:10" ht="12.75">
      <c r="A32" s="10">
        <f>A31+1</f>
        <v>13</v>
      </c>
      <c r="B32" s="38">
        <v>8</v>
      </c>
      <c r="C32" s="22" t="s">
        <v>489</v>
      </c>
      <c r="D32" s="23" t="s">
        <v>490</v>
      </c>
      <c r="E32" s="24" t="s">
        <v>491</v>
      </c>
      <c r="F32" s="23" t="s">
        <v>492</v>
      </c>
      <c r="G32" s="26" t="s">
        <v>493</v>
      </c>
      <c r="H32" s="39">
        <v>0.0025298611111111108</v>
      </c>
      <c r="I32" s="27">
        <f>SUM(G33:H33)</f>
        <v>1072</v>
      </c>
      <c r="J32" s="27"/>
    </row>
    <row r="33" spans="1:10" ht="12.75">
      <c r="A33" s="28">
        <f>A32</f>
        <v>13</v>
      </c>
      <c r="B33" s="40"/>
      <c r="C33" s="29"/>
      <c r="D33" s="30" t="s">
        <v>195</v>
      </c>
      <c r="E33" s="31"/>
      <c r="F33" s="30"/>
      <c r="G33" s="16">
        <f>IF(ISBLANK(G32),"",TRUNC(17.22*(G32-15.4)^2))</f>
        <v>557</v>
      </c>
      <c r="H33" s="16">
        <f>IF(ISBLANK(H32),"",TRUNC(0.03473*((H32/$E$4)-340.4)^2))</f>
        <v>515</v>
      </c>
      <c r="I33" s="34">
        <f>I32</f>
        <v>1072</v>
      </c>
      <c r="J33" s="34"/>
    </row>
    <row r="34" spans="1:10" ht="12.75">
      <c r="A34" s="10">
        <f>A33+1</f>
        <v>14</v>
      </c>
      <c r="B34" s="38">
        <v>33</v>
      </c>
      <c r="C34" s="22" t="s">
        <v>494</v>
      </c>
      <c r="D34" s="23" t="s">
        <v>495</v>
      </c>
      <c r="E34" s="24" t="s">
        <v>91</v>
      </c>
      <c r="F34" s="23" t="s">
        <v>1</v>
      </c>
      <c r="G34" s="26" t="s">
        <v>496</v>
      </c>
      <c r="H34" s="39">
        <v>0.002572106481481481</v>
      </c>
      <c r="I34" s="27">
        <f>SUM(G35:H35)</f>
        <v>1016</v>
      </c>
      <c r="J34" s="27">
        <v>5</v>
      </c>
    </row>
    <row r="35" spans="1:10" ht="12.75">
      <c r="A35" s="28">
        <f>A34</f>
        <v>14</v>
      </c>
      <c r="B35" s="40"/>
      <c r="C35" s="29"/>
      <c r="D35" s="30" t="s">
        <v>497</v>
      </c>
      <c r="E35" s="31"/>
      <c r="F35" s="30"/>
      <c r="G35" s="16">
        <f>IF(ISBLANK(G34),"",TRUNC(17.22*(G34-15.4)^2))</f>
        <v>532</v>
      </c>
      <c r="H35" s="16">
        <f>IF(ISBLANK(H34),"",TRUNC(0.03473*((H34/$E$4)-340.4)^2))</f>
        <v>484</v>
      </c>
      <c r="I35" s="34">
        <f>I34</f>
        <v>1016</v>
      </c>
      <c r="J35" s="34"/>
    </row>
    <row r="36" spans="1:10" ht="12.75">
      <c r="A36" s="10">
        <f>A35+1</f>
        <v>15</v>
      </c>
      <c r="B36" s="38" t="s">
        <v>498</v>
      </c>
      <c r="C36" s="22" t="s">
        <v>42</v>
      </c>
      <c r="D36" s="23" t="s">
        <v>499</v>
      </c>
      <c r="E36" s="24" t="s">
        <v>389</v>
      </c>
      <c r="F36" s="23" t="s">
        <v>108</v>
      </c>
      <c r="G36" s="26" t="s">
        <v>500</v>
      </c>
      <c r="H36" s="39">
        <v>0.0026572916666666667</v>
      </c>
      <c r="I36" s="27">
        <f>SUM(G37:H37)</f>
        <v>1001</v>
      </c>
      <c r="J36" s="27">
        <v>4</v>
      </c>
    </row>
    <row r="37" spans="1:10" ht="12.75">
      <c r="A37" s="28">
        <f>A36</f>
        <v>15</v>
      </c>
      <c r="B37" s="40"/>
      <c r="C37" s="29"/>
      <c r="D37" s="30" t="s">
        <v>501</v>
      </c>
      <c r="E37" s="31"/>
      <c r="F37" s="30"/>
      <c r="G37" s="16">
        <f>IF(ISBLANK(G36),"",TRUNC(17.22*(G36-15.4)^2))</f>
        <v>575</v>
      </c>
      <c r="H37" s="16">
        <f>IF(ISBLANK(H36),"",TRUNC(0.03473*((H36/$E$4)-340.4)^2))</f>
        <v>426</v>
      </c>
      <c r="I37" s="34">
        <f>I36</f>
        <v>1001</v>
      </c>
      <c r="J37" s="34"/>
    </row>
    <row r="38" spans="1:10" ht="12.75">
      <c r="A38" s="10">
        <f>A37+1</f>
        <v>16</v>
      </c>
      <c r="B38" s="38">
        <v>19</v>
      </c>
      <c r="C38" s="22" t="s">
        <v>502</v>
      </c>
      <c r="D38" s="23" t="s">
        <v>503</v>
      </c>
      <c r="E38" s="24">
        <v>36477</v>
      </c>
      <c r="F38" s="23" t="s">
        <v>193</v>
      </c>
      <c r="G38" s="26" t="s">
        <v>504</v>
      </c>
      <c r="H38" s="39">
        <v>0.002584375</v>
      </c>
      <c r="I38" s="27">
        <f>SUM(G39:H39)</f>
        <v>936</v>
      </c>
      <c r="J38" s="27">
        <v>3</v>
      </c>
    </row>
    <row r="39" spans="1:10" ht="12.75">
      <c r="A39" s="28">
        <f>A38</f>
        <v>16</v>
      </c>
      <c r="B39" s="40"/>
      <c r="C39" s="29"/>
      <c r="D39" s="30" t="s">
        <v>195</v>
      </c>
      <c r="E39" s="31"/>
      <c r="F39" s="30"/>
      <c r="G39" s="16">
        <f>IF(ISBLANK(G38),"",TRUNC(17.22*(G38-15.4)^2))</f>
        <v>460</v>
      </c>
      <c r="H39" s="16">
        <f>IF(ISBLANK(H38),"",TRUNC(0.03473*((H38/$E$4)-340.4)^2))</f>
        <v>476</v>
      </c>
      <c r="I39" s="34">
        <f>I38</f>
        <v>936</v>
      </c>
      <c r="J39" s="34"/>
    </row>
    <row r="40" spans="1:10" ht="12.75">
      <c r="A40" s="10">
        <f>A39+1</f>
        <v>17</v>
      </c>
      <c r="B40" s="38">
        <v>35</v>
      </c>
      <c r="C40" s="22" t="s">
        <v>505</v>
      </c>
      <c r="D40" s="23" t="s">
        <v>506</v>
      </c>
      <c r="E40" s="24">
        <v>36270</v>
      </c>
      <c r="F40" s="23" t="s">
        <v>368</v>
      </c>
      <c r="G40" s="26" t="s">
        <v>507</v>
      </c>
      <c r="H40" s="39">
        <v>0.002938310185185185</v>
      </c>
      <c r="I40" s="27">
        <f>SUM(G41:H41)</f>
        <v>867</v>
      </c>
      <c r="J40" s="27">
        <v>2</v>
      </c>
    </row>
    <row r="41" spans="1:10" ht="12.75">
      <c r="A41" s="28">
        <f>A40</f>
        <v>17</v>
      </c>
      <c r="B41" s="40"/>
      <c r="C41" s="29"/>
      <c r="D41" s="30" t="s">
        <v>508</v>
      </c>
      <c r="E41" s="31"/>
      <c r="F41" s="30"/>
      <c r="G41" s="16">
        <f>IF(ISBLANK(G40),"",TRUNC(17.22*(G40-15.4)^2))</f>
        <v>607</v>
      </c>
      <c r="H41" s="16">
        <f>IF(ISBLANK(H40),"",TRUNC(0.03473*((H40/$E$4)-340.4)^2))</f>
        <v>260</v>
      </c>
      <c r="I41" s="34">
        <f>I40</f>
        <v>867</v>
      </c>
      <c r="J41" s="34"/>
    </row>
    <row r="42" spans="1:10" ht="12.75">
      <c r="A42" s="10">
        <f>A41+1</f>
        <v>18</v>
      </c>
      <c r="B42" s="38">
        <v>10</v>
      </c>
      <c r="C42" s="22" t="s">
        <v>509</v>
      </c>
      <c r="D42" s="23" t="s">
        <v>510</v>
      </c>
      <c r="E42" s="24" t="s">
        <v>511</v>
      </c>
      <c r="F42" s="23" t="s">
        <v>121</v>
      </c>
      <c r="G42" s="26" t="s">
        <v>512</v>
      </c>
      <c r="H42" s="39">
        <v>0.002857175925925926</v>
      </c>
      <c r="I42" s="27">
        <f>SUM(G43:H43)</f>
        <v>846</v>
      </c>
      <c r="J42" s="27">
        <v>1</v>
      </c>
    </row>
    <row r="43" spans="1:10" ht="12.75">
      <c r="A43" s="28">
        <f>A42</f>
        <v>18</v>
      </c>
      <c r="B43" s="40"/>
      <c r="C43" s="29"/>
      <c r="D43" s="30" t="s">
        <v>258</v>
      </c>
      <c r="E43" s="31"/>
      <c r="F43" s="30"/>
      <c r="G43" s="16">
        <f>IF(ISBLANK(G42),"",TRUNC(17.22*(G42-15.4)^2))</f>
        <v>543</v>
      </c>
      <c r="H43" s="16">
        <f>IF(ISBLANK(H42),"",TRUNC(0.03473*((H42/$E$4)-340.4)^2))</f>
        <v>303</v>
      </c>
      <c r="I43" s="34">
        <f>I42</f>
        <v>846</v>
      </c>
      <c r="J43" s="34"/>
    </row>
    <row r="44" spans="1:10" ht="12.75">
      <c r="A44" s="10">
        <f>A43+1</f>
        <v>19</v>
      </c>
      <c r="B44" s="38">
        <v>32</v>
      </c>
      <c r="C44" s="22" t="s">
        <v>59</v>
      </c>
      <c r="D44" s="23" t="s">
        <v>513</v>
      </c>
      <c r="E44" s="24" t="s">
        <v>514</v>
      </c>
      <c r="F44" s="23" t="s">
        <v>1</v>
      </c>
      <c r="G44" s="26" t="s">
        <v>515</v>
      </c>
      <c r="H44" s="39">
        <v>0.002960763888888888</v>
      </c>
      <c r="I44" s="27">
        <f>SUM(G45:H45)</f>
        <v>795</v>
      </c>
      <c r="J44" s="27"/>
    </row>
    <row r="45" spans="1:10" ht="12.75">
      <c r="A45" s="28">
        <f>A44</f>
        <v>19</v>
      </c>
      <c r="B45" s="40"/>
      <c r="C45" s="29"/>
      <c r="D45" s="30" t="s">
        <v>497</v>
      </c>
      <c r="E45" s="31"/>
      <c r="F45" s="30"/>
      <c r="G45" s="16">
        <f>IF(ISBLANK(G44),"",TRUNC(17.22*(G44-15.4)^2))</f>
        <v>547</v>
      </c>
      <c r="H45" s="16">
        <f>IF(ISBLANK(H44),"",TRUNC(0.03473*((H44/$E$4)-340.4)^2))</f>
        <v>248</v>
      </c>
      <c r="I45" s="34">
        <f>I44</f>
        <v>795</v>
      </c>
      <c r="J45" s="34"/>
    </row>
    <row r="46" spans="1:10" ht="12.75">
      <c r="A46" s="10">
        <f>A45+1</f>
        <v>20</v>
      </c>
      <c r="B46" s="38">
        <v>24</v>
      </c>
      <c r="C46" s="22" t="s">
        <v>516</v>
      </c>
      <c r="D46" s="23" t="s">
        <v>70</v>
      </c>
      <c r="E46" s="24" t="s">
        <v>517</v>
      </c>
      <c r="F46" s="23" t="s">
        <v>291</v>
      </c>
      <c r="G46" s="26" t="s">
        <v>518</v>
      </c>
      <c r="H46" s="39">
        <v>0.0030006944444444443</v>
      </c>
      <c r="I46" s="27">
        <f>SUM(G47:H47)</f>
        <v>789</v>
      </c>
      <c r="J46" s="27"/>
    </row>
    <row r="47" spans="1:10" ht="12.75">
      <c r="A47" s="28">
        <f>A46</f>
        <v>20</v>
      </c>
      <c r="B47" s="40"/>
      <c r="C47" s="29"/>
      <c r="D47" s="30" t="s">
        <v>519</v>
      </c>
      <c r="E47" s="31"/>
      <c r="F47" s="30"/>
      <c r="G47" s="16">
        <f>IF(ISBLANK(G46),"",TRUNC(17.22*(G46-15.4)^2))</f>
        <v>561</v>
      </c>
      <c r="H47" s="16">
        <f>IF(ISBLANK(H46),"",TRUNC(0.03473*((H46/$E$4)-340.4)^2))</f>
        <v>228</v>
      </c>
      <c r="I47" s="34">
        <f>I46</f>
        <v>789</v>
      </c>
      <c r="J47" s="34"/>
    </row>
    <row r="48" spans="1:10" ht="12.75">
      <c r="A48" s="10">
        <f>A47+1</f>
        <v>21</v>
      </c>
      <c r="B48" s="38">
        <v>12</v>
      </c>
      <c r="C48" s="22" t="s">
        <v>520</v>
      </c>
      <c r="D48" s="23" t="s">
        <v>521</v>
      </c>
      <c r="E48" s="24" t="s">
        <v>522</v>
      </c>
      <c r="F48" s="23" t="s">
        <v>523</v>
      </c>
      <c r="G48" s="26" t="s">
        <v>415</v>
      </c>
      <c r="H48" s="39">
        <v>0.002550347222222222</v>
      </c>
      <c r="I48" s="27">
        <f>SUM(G49:H49)</f>
        <v>500</v>
      </c>
      <c r="J48" s="27"/>
    </row>
    <row r="49" spans="1:10" ht="12.75">
      <c r="A49" s="28">
        <f>A48</f>
        <v>21</v>
      </c>
      <c r="B49" s="40"/>
      <c r="C49" s="29"/>
      <c r="D49" s="30" t="s">
        <v>258</v>
      </c>
      <c r="E49" s="31"/>
      <c r="F49" s="30"/>
      <c r="G49" s="16"/>
      <c r="H49" s="16">
        <f>IF(ISBLANK(H48),"",TRUNC(0.03473*((H48/$E$4)-340.4)^2))</f>
        <v>500</v>
      </c>
      <c r="I49" s="34">
        <f>I48</f>
        <v>500</v>
      </c>
      <c r="J49" s="34"/>
    </row>
  </sheetData>
  <sheetProtection/>
  <printOptions horizontalCentered="1"/>
  <pageMargins left="0.75" right="0.75" top="0.33" bottom="0.45" header="0.2" footer="0.3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5.57421875" style="2" customWidth="1"/>
    <col min="3" max="3" width="10.28125" style="2" customWidth="1"/>
    <col min="4" max="4" width="12.7109375" style="2" customWidth="1"/>
    <col min="5" max="5" width="10.421875" style="2" customWidth="1"/>
    <col min="6" max="6" width="10.8515625" style="2" customWidth="1"/>
    <col min="7" max="9" width="9.140625" style="2" customWidth="1"/>
    <col min="10" max="10" width="6.7109375" style="2" customWidth="1"/>
    <col min="11" max="16384" width="9.140625" style="2" customWidth="1"/>
  </cols>
  <sheetData>
    <row r="1" spans="1:2" ht="18.75">
      <c r="A1" s="1" t="s">
        <v>0</v>
      </c>
      <c r="B1" s="1"/>
    </row>
    <row r="2" ht="5.25" customHeight="1">
      <c r="E2" s="5">
        <v>1.1574074074074073E-05</v>
      </c>
    </row>
    <row r="3" spans="1:9" ht="12.75">
      <c r="A3" s="6" t="s">
        <v>1</v>
      </c>
      <c r="B3" s="6"/>
      <c r="D3" s="7" t="s">
        <v>877</v>
      </c>
      <c r="E3" s="37">
        <v>1.1574074074074073E-05</v>
      </c>
      <c r="F3" s="8" t="s">
        <v>442</v>
      </c>
      <c r="I3" s="9" t="s">
        <v>4</v>
      </c>
    </row>
    <row r="5" spans="1:10" s="15" customFormat="1" ht="12.75">
      <c r="A5" s="10" t="s">
        <v>5</v>
      </c>
      <c r="B5" s="38" t="s">
        <v>443</v>
      </c>
      <c r="C5" s="11" t="s">
        <v>6</v>
      </c>
      <c r="D5" s="12" t="s">
        <v>7</v>
      </c>
      <c r="E5" s="13" t="s">
        <v>8</v>
      </c>
      <c r="F5" s="14" t="s">
        <v>9</v>
      </c>
      <c r="G5" s="13" t="s">
        <v>11</v>
      </c>
      <c r="H5" s="13" t="s">
        <v>444</v>
      </c>
      <c r="I5" s="13" t="s">
        <v>13</v>
      </c>
      <c r="J5" s="13" t="s">
        <v>14</v>
      </c>
    </row>
    <row r="6" spans="1:10" s="21" customFormat="1" ht="13.5">
      <c r="A6" s="16"/>
      <c r="B6" s="33"/>
      <c r="C6" s="17"/>
      <c r="D6" s="18" t="s">
        <v>15</v>
      </c>
      <c r="E6" s="16"/>
      <c r="F6" s="19"/>
      <c r="G6" s="16"/>
      <c r="H6" s="20"/>
      <c r="I6" s="16"/>
      <c r="J6" s="16"/>
    </row>
    <row r="7" spans="1:10" ht="12.75">
      <c r="A7" s="10">
        <f>A6+1</f>
        <v>1</v>
      </c>
      <c r="B7" s="38">
        <v>37</v>
      </c>
      <c r="C7" s="22" t="s">
        <v>524</v>
      </c>
      <c r="D7" s="23" t="s">
        <v>525</v>
      </c>
      <c r="E7" s="24" t="s">
        <v>526</v>
      </c>
      <c r="F7" s="23" t="s">
        <v>448</v>
      </c>
      <c r="G7" s="26" t="s">
        <v>527</v>
      </c>
      <c r="H7" s="39">
        <v>0.002049421296296296</v>
      </c>
      <c r="I7" s="27">
        <f>SUM(G8:H8)</f>
        <v>1086</v>
      </c>
      <c r="J7" s="27">
        <v>18</v>
      </c>
    </row>
    <row r="8" spans="1:10" ht="12.75">
      <c r="A8" s="28">
        <f>A7</f>
        <v>1</v>
      </c>
      <c r="B8" s="40"/>
      <c r="C8" s="29"/>
      <c r="D8" s="30" t="s">
        <v>450</v>
      </c>
      <c r="E8" s="31"/>
      <c r="F8" s="30"/>
      <c r="G8" s="16">
        <f>IF(ISBLANK(G7),"",TRUNC(59.76*(G7-11)^2))</f>
        <v>635</v>
      </c>
      <c r="H8" s="16">
        <f>IF(ISBLANK(H7),"",TRUNC(0.1139*((H7/$E$3)-240)^2))</f>
        <v>451</v>
      </c>
      <c r="I8" s="34">
        <f>I7</f>
        <v>1086</v>
      </c>
      <c r="J8" s="34"/>
    </row>
    <row r="9" spans="1:10" ht="12.75">
      <c r="A9" s="10">
        <f>A8+1</f>
        <v>2</v>
      </c>
      <c r="B9" s="38">
        <v>38</v>
      </c>
      <c r="C9" s="22" t="s">
        <v>528</v>
      </c>
      <c r="D9" s="23" t="s">
        <v>529</v>
      </c>
      <c r="E9" s="24" t="s">
        <v>530</v>
      </c>
      <c r="F9" s="23" t="s">
        <v>448</v>
      </c>
      <c r="G9" s="26" t="s">
        <v>531</v>
      </c>
      <c r="H9" s="39">
        <v>0.0020393518518518517</v>
      </c>
      <c r="I9" s="27">
        <f>SUM(G10:H10)</f>
        <v>993</v>
      </c>
      <c r="J9" s="27">
        <v>16</v>
      </c>
    </row>
    <row r="10" spans="1:10" ht="12.75">
      <c r="A10" s="28">
        <f>A9</f>
        <v>2</v>
      </c>
      <c r="B10" s="40"/>
      <c r="C10" s="29"/>
      <c r="D10" s="30" t="s">
        <v>532</v>
      </c>
      <c r="E10" s="31"/>
      <c r="F10" s="30"/>
      <c r="G10" s="16">
        <f>IF(ISBLANK(G9),"",TRUNC(59.76*(G9-11)^2))</f>
        <v>530</v>
      </c>
      <c r="H10" s="16">
        <f>IF(ISBLANK(H9),"",TRUNC(0.1139*((H9/$E$3)-240)^2))</f>
        <v>463</v>
      </c>
      <c r="I10" s="34">
        <f>I9</f>
        <v>993</v>
      </c>
      <c r="J10" s="34"/>
    </row>
    <row r="11" spans="1:10" ht="12.75">
      <c r="A11" s="10">
        <f>A10+1</f>
        <v>3</v>
      </c>
      <c r="B11" s="38">
        <v>20</v>
      </c>
      <c r="C11" s="22" t="s">
        <v>304</v>
      </c>
      <c r="D11" s="23" t="s">
        <v>533</v>
      </c>
      <c r="E11" s="24" t="s">
        <v>534</v>
      </c>
      <c r="F11" s="23" t="s">
        <v>38</v>
      </c>
      <c r="G11" s="26" t="s">
        <v>535</v>
      </c>
      <c r="H11" s="39">
        <v>0.0020827546296296293</v>
      </c>
      <c r="I11" s="27">
        <f>SUM(G12:H12)</f>
        <v>933</v>
      </c>
      <c r="J11" s="27">
        <v>14</v>
      </c>
    </row>
    <row r="12" spans="1:10" ht="12.75">
      <c r="A12" s="28">
        <f>A11</f>
        <v>3</v>
      </c>
      <c r="B12" s="40"/>
      <c r="C12" s="29"/>
      <c r="D12" s="30" t="s">
        <v>141</v>
      </c>
      <c r="E12" s="31"/>
      <c r="F12" s="30"/>
      <c r="G12" s="16">
        <f>IF(ISBLANK(G11),"",TRUNC(59.76*(G11-11)^2))</f>
        <v>523</v>
      </c>
      <c r="H12" s="16">
        <f>IF(ISBLANK(H11),"",TRUNC(0.1139*((H11/$E$3)-240)^2))</f>
        <v>410</v>
      </c>
      <c r="I12" s="34">
        <f>I11</f>
        <v>933</v>
      </c>
      <c r="J12" s="34"/>
    </row>
    <row r="13" spans="1:10" ht="12.75">
      <c r="A13" s="10">
        <f>A12+1</f>
        <v>4</v>
      </c>
      <c r="B13" s="38">
        <v>27</v>
      </c>
      <c r="C13" s="22" t="s">
        <v>536</v>
      </c>
      <c r="D13" s="23" t="s">
        <v>537</v>
      </c>
      <c r="E13" s="24" t="s">
        <v>538</v>
      </c>
      <c r="F13" s="23" t="s">
        <v>1</v>
      </c>
      <c r="G13" s="26" t="s">
        <v>539</v>
      </c>
      <c r="H13" s="39">
        <v>0.0020488425925925926</v>
      </c>
      <c r="I13" s="27">
        <f>SUM(G14:H14)</f>
        <v>906</v>
      </c>
      <c r="J13" s="27">
        <v>13</v>
      </c>
    </row>
    <row r="14" spans="1:10" ht="12.75">
      <c r="A14" s="28">
        <f>A13</f>
        <v>4</v>
      </c>
      <c r="B14" s="40"/>
      <c r="C14" s="29"/>
      <c r="D14" s="30" t="s">
        <v>200</v>
      </c>
      <c r="E14" s="31"/>
      <c r="F14" s="30"/>
      <c r="G14" s="16">
        <f>IF(ISBLANK(G13),"",TRUNC(59.76*(G13-11)^2))</f>
        <v>455</v>
      </c>
      <c r="H14" s="16">
        <f>IF(ISBLANK(H13),"",TRUNC(0.1139*((H13/$E$3)-240)^2))</f>
        <v>451</v>
      </c>
      <c r="I14" s="34">
        <f>I13</f>
        <v>906</v>
      </c>
      <c r="J14" s="34"/>
    </row>
    <row r="15" spans="1:10" ht="12.75">
      <c r="A15" s="10">
        <f>A14+1</f>
        <v>5</v>
      </c>
      <c r="B15" s="38">
        <v>28</v>
      </c>
      <c r="C15" s="22" t="s">
        <v>343</v>
      </c>
      <c r="D15" s="23" t="s">
        <v>540</v>
      </c>
      <c r="E15" s="24" t="s">
        <v>231</v>
      </c>
      <c r="F15" s="23" t="s">
        <v>1</v>
      </c>
      <c r="G15" s="26" t="s">
        <v>531</v>
      </c>
      <c r="H15" s="39">
        <v>0.002158912037037037</v>
      </c>
      <c r="I15" s="27">
        <f>SUM(G16:H16)</f>
        <v>855</v>
      </c>
      <c r="J15" s="27">
        <v>12</v>
      </c>
    </row>
    <row r="16" spans="1:10" ht="12.75">
      <c r="A16" s="28">
        <f>A15</f>
        <v>5</v>
      </c>
      <c r="B16" s="40"/>
      <c r="C16" s="29"/>
      <c r="D16" s="30" t="s">
        <v>200</v>
      </c>
      <c r="E16" s="31"/>
      <c r="F16" s="30"/>
      <c r="G16" s="16">
        <f>IF(ISBLANK(G15),"",TRUNC(59.76*(G15-11)^2))</f>
        <v>530</v>
      </c>
      <c r="H16" s="16">
        <f>IF(ISBLANK(H15),"",TRUNC(0.1139*((H15/$E$3)-240)^2))</f>
        <v>325</v>
      </c>
      <c r="I16" s="34">
        <f>I15</f>
        <v>855</v>
      </c>
      <c r="J16" s="34"/>
    </row>
    <row r="17" spans="1:10" ht="12.75">
      <c r="A17" s="10">
        <f>A16+1</f>
        <v>6</v>
      </c>
      <c r="B17" s="38">
        <v>40</v>
      </c>
      <c r="C17" s="22" t="s">
        <v>541</v>
      </c>
      <c r="D17" s="23" t="s">
        <v>542</v>
      </c>
      <c r="E17" s="24" t="s">
        <v>543</v>
      </c>
      <c r="F17" s="23" t="s">
        <v>31</v>
      </c>
      <c r="G17" s="26" t="s">
        <v>544</v>
      </c>
      <c r="H17" s="39">
        <v>0.0021943287037037035</v>
      </c>
      <c r="I17" s="27">
        <f>SUM(G18:H18)</f>
        <v>816</v>
      </c>
      <c r="J17" s="27">
        <v>11</v>
      </c>
    </row>
    <row r="18" spans="1:10" ht="12.75">
      <c r="A18" s="28">
        <f>A17</f>
        <v>6</v>
      </c>
      <c r="B18" s="40"/>
      <c r="C18" s="29"/>
      <c r="D18" s="30" t="s">
        <v>34</v>
      </c>
      <c r="E18" s="31"/>
      <c r="F18" s="30"/>
      <c r="G18" s="16">
        <f>IF(ISBLANK(G17),"",TRUNC(59.76*(G17-11)^2))</f>
        <v>527</v>
      </c>
      <c r="H18" s="16">
        <f>IF(ISBLANK(H17),"",TRUNC(0.1139*((H17/$E$3)-240)^2))</f>
        <v>289</v>
      </c>
      <c r="I18" s="34">
        <f>I17</f>
        <v>816</v>
      </c>
      <c r="J18" s="34"/>
    </row>
    <row r="19" spans="1:10" ht="12.75">
      <c r="A19" s="10">
        <f>A18+1</f>
        <v>7</v>
      </c>
      <c r="B19" s="38">
        <v>25</v>
      </c>
      <c r="C19" s="22" t="s">
        <v>331</v>
      </c>
      <c r="D19" s="23" t="s">
        <v>545</v>
      </c>
      <c r="E19" s="24" t="s">
        <v>546</v>
      </c>
      <c r="F19" s="23" t="s">
        <v>24</v>
      </c>
      <c r="G19" s="26" t="s">
        <v>547</v>
      </c>
      <c r="H19" s="39">
        <v>0.002204513888888889</v>
      </c>
      <c r="I19" s="27">
        <f>SUM(G20:H20)</f>
        <v>771</v>
      </c>
      <c r="J19" s="27">
        <v>10</v>
      </c>
    </row>
    <row r="20" spans="1:10" ht="12.75">
      <c r="A20" s="28">
        <f>A19</f>
        <v>7</v>
      </c>
      <c r="B20" s="40"/>
      <c r="C20" s="29"/>
      <c r="D20" s="30" t="s">
        <v>27</v>
      </c>
      <c r="E20" s="31"/>
      <c r="F20" s="30"/>
      <c r="G20" s="16">
        <f>IF(ISBLANK(G19),"",TRUNC(59.76*(G19-11)^2))</f>
        <v>492</v>
      </c>
      <c r="H20" s="16">
        <f>IF(ISBLANK(H19),"",TRUNC(0.1139*((H19/$E$3)-240)^2))</f>
        <v>279</v>
      </c>
      <c r="I20" s="34">
        <f>I19</f>
        <v>771</v>
      </c>
      <c r="J20" s="34"/>
    </row>
    <row r="21" spans="1:10" ht="12.75">
      <c r="A21" s="10">
        <f>A20+1</f>
        <v>8</v>
      </c>
      <c r="B21" s="38" t="s">
        <v>548</v>
      </c>
      <c r="C21" s="22" t="s">
        <v>549</v>
      </c>
      <c r="D21" s="23" t="s">
        <v>550</v>
      </c>
      <c r="E21" s="24" t="s">
        <v>551</v>
      </c>
      <c r="F21" s="23" t="s">
        <v>45</v>
      </c>
      <c r="G21" s="26" t="s">
        <v>552</v>
      </c>
      <c r="H21" s="39">
        <v>0.0021283564814814815</v>
      </c>
      <c r="I21" s="27">
        <f>SUM(G22:H22)</f>
        <v>716</v>
      </c>
      <c r="J21" s="27">
        <v>9</v>
      </c>
    </row>
    <row r="22" spans="1:10" ht="12.75">
      <c r="A22" s="28">
        <f>A21</f>
        <v>8</v>
      </c>
      <c r="B22" s="40"/>
      <c r="C22" s="29"/>
      <c r="D22" s="30" t="s">
        <v>553</v>
      </c>
      <c r="E22" s="31"/>
      <c r="F22" s="30"/>
      <c r="G22" s="16">
        <f>IF(ISBLANK(G21),"",TRUNC(59.76*(G21-11)^2))</f>
        <v>358</v>
      </c>
      <c r="H22" s="16">
        <f>IF(ISBLANK(H21),"",TRUNC(0.1139*((H21/$E$3)-240)^2))</f>
        <v>358</v>
      </c>
      <c r="I22" s="34">
        <f>I21</f>
        <v>716</v>
      </c>
      <c r="J22" s="34"/>
    </row>
    <row r="23" spans="1:10" ht="12.75">
      <c r="A23" s="10">
        <f>A22+1</f>
        <v>9</v>
      </c>
      <c r="B23" s="38">
        <v>16</v>
      </c>
      <c r="C23" s="22" t="s">
        <v>554</v>
      </c>
      <c r="D23" s="23" t="s">
        <v>555</v>
      </c>
      <c r="E23" s="24" t="s">
        <v>556</v>
      </c>
      <c r="F23" s="23" t="s">
        <v>148</v>
      </c>
      <c r="G23" s="26" t="s">
        <v>557</v>
      </c>
      <c r="H23" s="39">
        <v>0.0021341435185185187</v>
      </c>
      <c r="I23" s="27">
        <f>SUM(G24:H24)</f>
        <v>707</v>
      </c>
      <c r="J23" s="27">
        <v>8</v>
      </c>
    </row>
    <row r="24" spans="1:10" ht="12.75">
      <c r="A24" s="28">
        <f>A23</f>
        <v>9</v>
      </c>
      <c r="B24" s="40"/>
      <c r="C24" s="29"/>
      <c r="D24" s="30" t="s">
        <v>150</v>
      </c>
      <c r="E24" s="31"/>
      <c r="F24" s="35" t="s">
        <v>151</v>
      </c>
      <c r="G24" s="16">
        <f>IF(ISBLANK(G23),"",TRUNC(59.76*(G23-11)^2))</f>
        <v>355</v>
      </c>
      <c r="H24" s="16">
        <f>IF(ISBLANK(H23),"",TRUNC(0.1139*((H23/$E$3)-240)^2))</f>
        <v>352</v>
      </c>
      <c r="I24" s="34">
        <f>I23</f>
        <v>707</v>
      </c>
      <c r="J24" s="34"/>
    </row>
    <row r="25" spans="1:10" ht="12.75">
      <c r="A25" s="10">
        <f>A24+1</f>
        <v>10</v>
      </c>
      <c r="B25" s="38">
        <v>50</v>
      </c>
      <c r="C25" s="22" t="s">
        <v>558</v>
      </c>
      <c r="D25" s="23" t="s">
        <v>559</v>
      </c>
      <c r="E25" s="24" t="s">
        <v>560</v>
      </c>
      <c r="F25" s="23" t="s">
        <v>1</v>
      </c>
      <c r="G25" s="26" t="s">
        <v>561</v>
      </c>
      <c r="H25" s="39">
        <v>0.002311226851851852</v>
      </c>
      <c r="I25" s="27">
        <f>SUM(G26:H26)</f>
        <v>701</v>
      </c>
      <c r="J25" s="27">
        <v>7</v>
      </c>
    </row>
    <row r="26" spans="1:10" ht="12.75">
      <c r="A26" s="28">
        <f>A25</f>
        <v>10</v>
      </c>
      <c r="B26" s="40"/>
      <c r="C26" s="29"/>
      <c r="D26" s="30" t="s">
        <v>562</v>
      </c>
      <c r="E26" s="31"/>
      <c r="F26" s="30"/>
      <c r="G26" s="16">
        <f>IF(ISBLANK(G25),"",TRUNC(59.76*(G25-11)^2))</f>
        <v>516</v>
      </c>
      <c r="H26" s="16">
        <f>IF(ISBLANK(H25),"",TRUNC(0.1139*((H25/$E$3)-240)^2))</f>
        <v>185</v>
      </c>
      <c r="I26" s="34">
        <f>I25</f>
        <v>701</v>
      </c>
      <c r="J26" s="34"/>
    </row>
    <row r="27" spans="1:10" ht="12.75">
      <c r="A27" s="10">
        <f>A26+1</f>
        <v>11</v>
      </c>
      <c r="B27" s="38" t="s">
        <v>563</v>
      </c>
      <c r="C27" s="22" t="s">
        <v>564</v>
      </c>
      <c r="D27" s="23" t="s">
        <v>565</v>
      </c>
      <c r="E27" s="24" t="s">
        <v>566</v>
      </c>
      <c r="F27" s="23" t="s">
        <v>45</v>
      </c>
      <c r="G27" s="26" t="s">
        <v>567</v>
      </c>
      <c r="H27" s="39">
        <v>0.002135763888888889</v>
      </c>
      <c r="I27" s="27">
        <f>SUM(G28:H28)</f>
        <v>691</v>
      </c>
      <c r="J27" s="27">
        <v>6</v>
      </c>
    </row>
    <row r="28" spans="1:10" ht="12.75">
      <c r="A28" s="28">
        <f>A27</f>
        <v>11</v>
      </c>
      <c r="B28" s="40"/>
      <c r="C28" s="29"/>
      <c r="D28" s="30" t="s">
        <v>568</v>
      </c>
      <c r="E28" s="31"/>
      <c r="F28" s="30"/>
      <c r="G28" s="16">
        <f>IF(ISBLANK(G27),"",TRUNC(59.76*(G27-11)^2))</f>
        <v>341</v>
      </c>
      <c r="H28" s="16">
        <f>IF(ISBLANK(H27),"",TRUNC(0.1139*((H27/$E$3)-240)^2))</f>
        <v>350</v>
      </c>
      <c r="I28" s="34">
        <f>I27</f>
        <v>691</v>
      </c>
      <c r="J28" s="34"/>
    </row>
    <row r="29" spans="1:10" ht="12.75">
      <c r="A29" s="10">
        <f>A28+1</f>
        <v>12</v>
      </c>
      <c r="B29" s="38">
        <v>39</v>
      </c>
      <c r="C29" s="22" t="s">
        <v>423</v>
      </c>
      <c r="D29" s="23" t="s">
        <v>569</v>
      </c>
      <c r="E29" s="24" t="s">
        <v>570</v>
      </c>
      <c r="F29" s="23" t="s">
        <v>448</v>
      </c>
      <c r="G29" s="26" t="s">
        <v>571</v>
      </c>
      <c r="H29" s="39">
        <v>0.0021623842592592593</v>
      </c>
      <c r="I29" s="27">
        <f>SUM(G30:H30)</f>
        <v>689</v>
      </c>
      <c r="J29" s="27">
        <v>5</v>
      </c>
    </row>
    <row r="30" spans="1:10" ht="12.75">
      <c r="A30" s="28">
        <f>A29</f>
        <v>12</v>
      </c>
      <c r="B30" s="40"/>
      <c r="C30" s="29"/>
      <c r="D30" s="30" t="s">
        <v>532</v>
      </c>
      <c r="E30" s="31"/>
      <c r="F30" s="30"/>
      <c r="G30" s="16">
        <f>IF(ISBLANK(G29),"",TRUNC(59.76*(G29-11)^2))</f>
        <v>367</v>
      </c>
      <c r="H30" s="16">
        <f>IF(ISBLANK(H29),"",TRUNC(0.1139*((H29/$E$3)-240)^2))</f>
        <v>322</v>
      </c>
      <c r="I30" s="34">
        <f>I29</f>
        <v>689</v>
      </c>
      <c r="J30" s="34"/>
    </row>
    <row r="31" spans="1:10" ht="12.75">
      <c r="A31" s="10">
        <f>A30+1</f>
        <v>13</v>
      </c>
      <c r="B31" s="38">
        <v>4</v>
      </c>
      <c r="C31" s="22" t="s">
        <v>308</v>
      </c>
      <c r="D31" s="23" t="s">
        <v>572</v>
      </c>
      <c r="E31" s="24" t="s">
        <v>573</v>
      </c>
      <c r="F31" s="23" t="s">
        <v>291</v>
      </c>
      <c r="G31" s="26" t="s">
        <v>574</v>
      </c>
      <c r="H31" s="39">
        <v>0.0021298611111111115</v>
      </c>
      <c r="I31" s="27">
        <f>SUM(G32:H32)</f>
        <v>658</v>
      </c>
      <c r="J31" s="27">
        <v>4</v>
      </c>
    </row>
    <row r="32" spans="1:10" ht="12.75">
      <c r="A32" s="28">
        <f>A31</f>
        <v>13</v>
      </c>
      <c r="B32" s="40"/>
      <c r="C32" s="29"/>
      <c r="D32" s="30" t="s">
        <v>519</v>
      </c>
      <c r="E32" s="31"/>
      <c r="F32" s="30"/>
      <c r="G32" s="16">
        <f>IF(ISBLANK(G31),"",TRUNC(59.76*(G31-11)^2))</f>
        <v>302</v>
      </c>
      <c r="H32" s="16">
        <f>IF(ISBLANK(H31),"",TRUNC(0.1139*((H31/$E$3)-240)^2))</f>
        <v>356</v>
      </c>
      <c r="I32" s="34">
        <f>I31</f>
        <v>658</v>
      </c>
      <c r="J32" s="34"/>
    </row>
    <row r="33" spans="1:10" ht="12.75">
      <c r="A33" s="10">
        <f>A32+1</f>
        <v>14</v>
      </c>
      <c r="B33" s="38" t="s">
        <v>575</v>
      </c>
      <c r="C33" s="22" t="s">
        <v>576</v>
      </c>
      <c r="D33" s="23" t="s">
        <v>577</v>
      </c>
      <c r="E33" s="24" t="s">
        <v>578</v>
      </c>
      <c r="F33" s="23" t="s">
        <v>45</v>
      </c>
      <c r="G33" s="26" t="s">
        <v>579</v>
      </c>
      <c r="H33" s="39">
        <v>0.002229861111111111</v>
      </c>
      <c r="I33" s="27">
        <f>SUM(G34:H34)</f>
        <v>655</v>
      </c>
      <c r="J33" s="27">
        <v>3</v>
      </c>
    </row>
    <row r="34" spans="1:10" ht="12.75">
      <c r="A34" s="28">
        <f>A33</f>
        <v>14</v>
      </c>
      <c r="B34" s="40"/>
      <c r="C34" s="29"/>
      <c r="D34" s="30" t="s">
        <v>88</v>
      </c>
      <c r="E34" s="31"/>
      <c r="F34" s="30"/>
      <c r="G34" s="16">
        <f>IF(ISBLANK(G33),"",TRUNC(59.76*(G33-11)^2))</f>
        <v>400</v>
      </c>
      <c r="H34" s="16">
        <f>IF(ISBLANK(H33),"",TRUNC(0.1139*((H33/$E$3)-240)^2))</f>
        <v>255</v>
      </c>
      <c r="I34" s="34">
        <f>I33</f>
        <v>655</v>
      </c>
      <c r="J34" s="34"/>
    </row>
    <row r="35" spans="1:10" ht="12.75">
      <c r="A35" s="10">
        <f>A34+1</f>
        <v>15</v>
      </c>
      <c r="B35" s="38">
        <v>21</v>
      </c>
      <c r="C35" s="22" t="s">
        <v>580</v>
      </c>
      <c r="D35" s="23" t="s">
        <v>581</v>
      </c>
      <c r="E35" s="24" t="s">
        <v>582</v>
      </c>
      <c r="F35" s="23" t="s">
        <v>38</v>
      </c>
      <c r="G35" s="26" t="s">
        <v>583</v>
      </c>
      <c r="H35" s="39">
        <v>0.0022116898148148148</v>
      </c>
      <c r="I35" s="27">
        <f>SUM(G36:H36)</f>
        <v>651</v>
      </c>
      <c r="J35" s="27">
        <v>2</v>
      </c>
    </row>
    <row r="36" spans="1:10" ht="12.75">
      <c r="A36" s="28">
        <f>A35</f>
        <v>15</v>
      </c>
      <c r="B36" s="40"/>
      <c r="C36" s="29"/>
      <c r="D36" s="30" t="s">
        <v>298</v>
      </c>
      <c r="E36" s="31"/>
      <c r="F36" s="30"/>
      <c r="G36" s="16">
        <f>IF(ISBLANK(G35),"",TRUNC(59.76*(G35-11)^2))</f>
        <v>379</v>
      </c>
      <c r="H36" s="16">
        <f>IF(ISBLANK(H35),"",TRUNC(0.1139*((H35/$E$3)-240)^2))</f>
        <v>272</v>
      </c>
      <c r="I36" s="34">
        <f>I35</f>
        <v>651</v>
      </c>
      <c r="J36" s="34"/>
    </row>
    <row r="37" spans="1:10" ht="12.75">
      <c r="A37" s="10">
        <f>A36+1</f>
        <v>16</v>
      </c>
      <c r="B37" s="38">
        <v>22</v>
      </c>
      <c r="C37" s="22" t="s">
        <v>304</v>
      </c>
      <c r="D37" s="23" t="s">
        <v>584</v>
      </c>
      <c r="E37" s="24" t="s">
        <v>585</v>
      </c>
      <c r="F37" s="23" t="s">
        <v>38</v>
      </c>
      <c r="G37" s="26" t="s">
        <v>586</v>
      </c>
      <c r="H37" s="39">
        <v>0.0022731481481481483</v>
      </c>
      <c r="I37" s="27">
        <f>SUM(G38:H38)</f>
        <v>586</v>
      </c>
      <c r="J37" s="27">
        <v>1</v>
      </c>
    </row>
    <row r="38" spans="1:10" ht="12.75">
      <c r="A38" s="28">
        <f>A37</f>
        <v>16</v>
      </c>
      <c r="B38" s="40"/>
      <c r="C38" s="29"/>
      <c r="D38" s="30" t="s">
        <v>365</v>
      </c>
      <c r="E38" s="31"/>
      <c r="F38" s="30"/>
      <c r="G38" s="16">
        <f>IF(ISBLANK(G37),"",TRUNC(59.76*(G37-11)^2))</f>
        <v>370</v>
      </c>
      <c r="H38" s="16">
        <f>IF(ISBLANK(H37),"",TRUNC(0.1139*((H37/$E$3)-240)^2))</f>
        <v>216</v>
      </c>
      <c r="I38" s="34">
        <f>I37</f>
        <v>586</v>
      </c>
      <c r="J38" s="34"/>
    </row>
    <row r="39" spans="1:10" ht="12.75">
      <c r="A39" s="10">
        <f>A38+1</f>
        <v>17</v>
      </c>
      <c r="B39" s="38" t="s">
        <v>587</v>
      </c>
      <c r="C39" s="22" t="s">
        <v>588</v>
      </c>
      <c r="D39" s="23" t="s">
        <v>589</v>
      </c>
      <c r="E39" s="24" t="s">
        <v>590</v>
      </c>
      <c r="F39" s="23" t="s">
        <v>108</v>
      </c>
      <c r="G39" s="26" t="s">
        <v>591</v>
      </c>
      <c r="H39" s="39">
        <v>0.0022479166666666667</v>
      </c>
      <c r="I39" s="27">
        <f>SUM(G40:H40)</f>
        <v>559</v>
      </c>
      <c r="J39" s="13"/>
    </row>
    <row r="40" spans="1:10" ht="12.75">
      <c r="A40" s="28">
        <f>A39</f>
        <v>17</v>
      </c>
      <c r="B40" s="40"/>
      <c r="C40" s="29"/>
      <c r="D40" s="30" t="s">
        <v>229</v>
      </c>
      <c r="E40" s="31"/>
      <c r="F40" s="30"/>
      <c r="G40" s="16">
        <f>IF(ISBLANK(G39),"",TRUNC(59.76*(G39-11)^2))</f>
        <v>321</v>
      </c>
      <c r="H40" s="16">
        <f>IF(ISBLANK(H39),"",TRUNC(0.1139*((H39/$E$3)-240)^2))</f>
        <v>238</v>
      </c>
      <c r="I40" s="34">
        <f>I39</f>
        <v>559</v>
      </c>
      <c r="J40" s="16"/>
    </row>
    <row r="41" spans="1:10" ht="12.75">
      <c r="A41" s="10">
        <f>A40+1</f>
        <v>18</v>
      </c>
      <c r="B41" s="38">
        <v>23</v>
      </c>
      <c r="C41" s="22" t="s">
        <v>371</v>
      </c>
      <c r="D41" s="23" t="s">
        <v>592</v>
      </c>
      <c r="E41" s="24" t="s">
        <v>593</v>
      </c>
      <c r="F41" s="23" t="s">
        <v>24</v>
      </c>
      <c r="G41" s="26" t="s">
        <v>594</v>
      </c>
      <c r="H41" s="39">
        <v>0.0023568287037037034</v>
      </c>
      <c r="I41" s="27">
        <f>SUM(G42:H42)</f>
        <v>494</v>
      </c>
      <c r="J41" s="27"/>
    </row>
    <row r="42" spans="1:10" ht="12.75">
      <c r="A42" s="28">
        <f>A41</f>
        <v>18</v>
      </c>
      <c r="B42" s="40"/>
      <c r="C42" s="29"/>
      <c r="D42" s="30" t="s">
        <v>595</v>
      </c>
      <c r="E42" s="31"/>
      <c r="F42" s="30"/>
      <c r="G42" s="16">
        <f>IF(ISBLANK(G41),"",TRUNC(59.76*(G41-11)^2))</f>
        <v>344</v>
      </c>
      <c r="H42" s="16">
        <f>IF(ISBLANK(H41),"",TRUNC(0.1139*((H41/$E$3)-240)^2))</f>
        <v>150</v>
      </c>
      <c r="I42" s="34">
        <f>I41</f>
        <v>494</v>
      </c>
      <c r="J42" s="34"/>
    </row>
    <row r="43" spans="1:10" ht="12.75">
      <c r="A43" s="10">
        <f>A42+1</f>
        <v>19</v>
      </c>
      <c r="B43" s="38" t="s">
        <v>596</v>
      </c>
      <c r="C43" s="22" t="s">
        <v>597</v>
      </c>
      <c r="D43" s="23" t="s">
        <v>598</v>
      </c>
      <c r="E43" s="24" t="s">
        <v>599</v>
      </c>
      <c r="F43" s="23" t="s">
        <v>45</v>
      </c>
      <c r="G43" s="26" t="s">
        <v>456</v>
      </c>
      <c r="H43" s="39">
        <v>0.002223148148148148</v>
      </c>
      <c r="I43" s="27">
        <f>SUM(G44:H44)</f>
        <v>488</v>
      </c>
      <c r="J43" s="27"/>
    </row>
    <row r="44" spans="1:10" ht="12.75">
      <c r="A44" s="28">
        <f>A43</f>
        <v>19</v>
      </c>
      <c r="B44" s="40"/>
      <c r="C44" s="29"/>
      <c r="D44" s="30" t="s">
        <v>568</v>
      </c>
      <c r="E44" s="31"/>
      <c r="F44" s="30"/>
      <c r="G44" s="16">
        <f>IF(ISBLANK(G43),"",TRUNC(59.76*(G43-11)^2))</f>
        <v>227</v>
      </c>
      <c r="H44" s="16">
        <f>IF(ISBLANK(H43),"",TRUNC(0.1139*((H43/$E$3)-240)^2))</f>
        <v>261</v>
      </c>
      <c r="I44" s="34">
        <f>I43</f>
        <v>488</v>
      </c>
      <c r="J44" s="34"/>
    </row>
    <row r="45" spans="1:10" ht="12.75">
      <c r="A45" s="10">
        <f>A44+1</f>
        <v>20</v>
      </c>
      <c r="B45" s="38" t="s">
        <v>600</v>
      </c>
      <c r="C45" s="22" t="s">
        <v>601</v>
      </c>
      <c r="D45" s="23" t="s">
        <v>602</v>
      </c>
      <c r="E45" s="24" t="s">
        <v>603</v>
      </c>
      <c r="F45" s="23" t="s">
        <v>108</v>
      </c>
      <c r="G45" s="26" t="s">
        <v>604</v>
      </c>
      <c r="H45" s="39">
        <v>0.0024187500000000003</v>
      </c>
      <c r="I45" s="27">
        <f>SUM(G46:H46)</f>
        <v>360</v>
      </c>
      <c r="J45" s="27"/>
    </row>
    <row r="46" spans="1:10" ht="12.75">
      <c r="A46" s="28">
        <f>A45</f>
        <v>20</v>
      </c>
      <c r="B46" s="40"/>
      <c r="C46" s="29"/>
      <c r="D46" s="30" t="s">
        <v>605</v>
      </c>
      <c r="E46" s="31"/>
      <c r="F46" s="30"/>
      <c r="G46" s="16">
        <f>IF(ISBLANK(G45),"",TRUNC(59.76*(G45-11)^2))</f>
        <v>251</v>
      </c>
      <c r="H46" s="16">
        <f>IF(ISBLANK(H45),"",TRUNC(0.1139*((H45/$E$3)-240)^2))</f>
        <v>109</v>
      </c>
      <c r="I46" s="34">
        <f>I45</f>
        <v>360</v>
      </c>
      <c r="J46" s="34"/>
    </row>
    <row r="47" spans="1:10" ht="12.75">
      <c r="A47" s="10">
        <f>A46+1</f>
        <v>21</v>
      </c>
      <c r="B47" s="38" t="s">
        <v>606</v>
      </c>
      <c r="C47" s="22" t="s">
        <v>304</v>
      </c>
      <c r="D47" s="23" t="s">
        <v>607</v>
      </c>
      <c r="E47" s="24" t="s">
        <v>608</v>
      </c>
      <c r="F47" s="23" t="s">
        <v>108</v>
      </c>
      <c r="G47" s="26" t="s">
        <v>609</v>
      </c>
      <c r="H47" s="39">
        <v>0.0025211805555555556</v>
      </c>
      <c r="I47" s="27">
        <f>SUM(G48:H48)</f>
        <v>238</v>
      </c>
      <c r="J47" s="27"/>
    </row>
    <row r="48" spans="1:10" ht="12.75">
      <c r="A48" s="28">
        <f>A47</f>
        <v>21</v>
      </c>
      <c r="B48" s="40"/>
      <c r="C48" s="29"/>
      <c r="D48" s="30" t="s">
        <v>605</v>
      </c>
      <c r="E48" s="31"/>
      <c r="F48" s="30"/>
      <c r="G48" s="16">
        <f>IF(ISBLANK(G47),"",TRUNC(59.76*(G47-11)^2))</f>
        <v>183</v>
      </c>
      <c r="H48" s="16">
        <f>IF(ISBLANK(H47),"",TRUNC(0.1139*((H47/$E$3)-240)^2))</f>
        <v>55</v>
      </c>
      <c r="I48" s="34">
        <f>I47</f>
        <v>238</v>
      </c>
      <c r="J48" s="34"/>
    </row>
    <row r="49" spans="1:10" ht="12.75">
      <c r="A49" s="10">
        <f>A48+1</f>
        <v>22</v>
      </c>
      <c r="B49" s="38">
        <v>11</v>
      </c>
      <c r="C49" s="22" t="s">
        <v>610</v>
      </c>
      <c r="D49" s="23" t="s">
        <v>611</v>
      </c>
      <c r="E49" s="24" t="s">
        <v>612</v>
      </c>
      <c r="F49" s="23" t="s">
        <v>523</v>
      </c>
      <c r="G49" s="26" t="s">
        <v>613</v>
      </c>
      <c r="H49" s="39">
        <v>0.002440162037037037</v>
      </c>
      <c r="I49" s="27">
        <f>SUM(G50:H50)</f>
        <v>235</v>
      </c>
      <c r="J49" s="27"/>
    </row>
    <row r="50" spans="1:10" ht="12.75">
      <c r="A50" s="28">
        <f>A49</f>
        <v>22</v>
      </c>
      <c r="B50" s="40"/>
      <c r="C50" s="29"/>
      <c r="D50" s="30" t="s">
        <v>258</v>
      </c>
      <c r="E50" s="31"/>
      <c r="F50" s="30"/>
      <c r="G50" s="16">
        <f>IF(ISBLANK(G49),"",TRUNC(59.76*(G49-11)^2))</f>
        <v>139</v>
      </c>
      <c r="H50" s="16">
        <f>IF(ISBLANK(H49),"",TRUNC(0.1139*((H49/$E$3)-240)^2))</f>
        <v>96</v>
      </c>
      <c r="I50" s="34">
        <f>I49</f>
        <v>235</v>
      </c>
      <c r="J50" s="34"/>
    </row>
    <row r="51" spans="1:10" ht="12.75">
      <c r="A51" s="10">
        <f>A50+1</f>
        <v>23</v>
      </c>
      <c r="B51" s="38">
        <v>26</v>
      </c>
      <c r="C51" s="22" t="s">
        <v>614</v>
      </c>
      <c r="D51" s="23" t="s">
        <v>615</v>
      </c>
      <c r="E51" s="24" t="s">
        <v>616</v>
      </c>
      <c r="F51" s="23" t="s">
        <v>1</v>
      </c>
      <c r="G51" s="26" t="s">
        <v>617</v>
      </c>
      <c r="H51" s="39">
        <v>0.002280324074074074</v>
      </c>
      <c r="I51" s="27">
        <f>SUM(G52:H52)</f>
        <v>234</v>
      </c>
      <c r="J51" s="27"/>
    </row>
    <row r="52" spans="1:10" ht="12.75">
      <c r="A52" s="28">
        <f>A51</f>
        <v>23</v>
      </c>
      <c r="B52" s="40"/>
      <c r="C52" s="29"/>
      <c r="D52" s="30" t="s">
        <v>200</v>
      </c>
      <c r="E52" s="31"/>
      <c r="F52" s="30"/>
      <c r="G52" s="16">
        <f>IF(ISBLANK(G51),"",TRUNC(59.76*(G51-11)^2))</f>
        <v>24</v>
      </c>
      <c r="H52" s="16">
        <f>IF(ISBLANK(H51),"",TRUNC(0.1139*((H51/$E$3)-240)^2))</f>
        <v>210</v>
      </c>
      <c r="I52" s="34">
        <f>I51</f>
        <v>234</v>
      </c>
      <c r="J52" s="34"/>
    </row>
    <row r="53" spans="1:10" ht="12.75">
      <c r="A53" s="10">
        <f>A52+1</f>
        <v>24</v>
      </c>
      <c r="B53" s="38">
        <v>2</v>
      </c>
      <c r="C53" s="22" t="s">
        <v>618</v>
      </c>
      <c r="D53" s="23" t="s">
        <v>619</v>
      </c>
      <c r="E53" s="24">
        <v>36749</v>
      </c>
      <c r="F53" s="23" t="s">
        <v>208</v>
      </c>
      <c r="G53" s="26" t="s">
        <v>512</v>
      </c>
      <c r="H53" s="39">
        <v>0.0026306712962962963</v>
      </c>
      <c r="I53" s="27">
        <f>SUM(G54:H54)</f>
        <v>106</v>
      </c>
      <c r="J53" s="27"/>
    </row>
    <row r="54" spans="1:10" ht="12.75">
      <c r="A54" s="28">
        <f>A53</f>
        <v>24</v>
      </c>
      <c r="B54" s="40"/>
      <c r="C54" s="29"/>
      <c r="D54" s="30" t="s">
        <v>211</v>
      </c>
      <c r="E54" s="31"/>
      <c r="F54" s="30"/>
      <c r="G54" s="16">
        <f>IF(ISBLANK(G53),"",TRUNC(59.76*(G53-11)^2))</f>
        <v>88</v>
      </c>
      <c r="H54" s="16">
        <f>IF(ISBLANK(H53),"",TRUNC(0.1139*((H53/$E$3)-240)^2))</f>
        <v>18</v>
      </c>
      <c r="I54" s="34">
        <f>I53</f>
        <v>106</v>
      </c>
      <c r="J54" s="34"/>
    </row>
  </sheetData>
  <sheetProtection/>
  <printOptions horizontalCentered="1"/>
  <pageMargins left="0.75" right="0.75" top="0.33" bottom="0.31" header="0.2" footer="0.2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57421875" style="2" customWidth="1"/>
    <col min="2" max="2" width="10.28125" style="2" customWidth="1"/>
    <col min="3" max="3" width="12.7109375" style="2" customWidth="1"/>
    <col min="4" max="4" width="10.421875" style="2" customWidth="1"/>
    <col min="5" max="5" width="10.8515625" style="2" customWidth="1"/>
    <col min="6" max="9" width="9.140625" style="2" customWidth="1"/>
    <col min="10" max="10" width="5.7109375" style="2" customWidth="1"/>
    <col min="11" max="16384" width="9.140625" style="2" customWidth="1"/>
  </cols>
  <sheetData>
    <row r="1" spans="1:6" ht="20.25">
      <c r="A1" s="1" t="s">
        <v>0</v>
      </c>
      <c r="F1" s="3"/>
    </row>
    <row r="2" ht="15.75">
      <c r="F2" s="4"/>
    </row>
    <row r="3" spans="4:6" ht="5.25" customHeight="1">
      <c r="D3" s="5">
        <v>1.1574074074074073E-05</v>
      </c>
      <c r="F3" s="4"/>
    </row>
    <row r="4" spans="1:9" ht="12.75">
      <c r="A4" s="6" t="s">
        <v>1</v>
      </c>
      <c r="C4" s="7" t="s">
        <v>854</v>
      </c>
      <c r="E4" s="8" t="s">
        <v>620</v>
      </c>
      <c r="I4" s="9" t="s">
        <v>4</v>
      </c>
    </row>
    <row r="6" spans="1:10" s="15" customFormat="1" ht="12.75">
      <c r="A6" s="10" t="s">
        <v>5</v>
      </c>
      <c r="B6" s="11" t="s">
        <v>6</v>
      </c>
      <c r="C6" s="12" t="s">
        <v>7</v>
      </c>
      <c r="D6" s="13" t="s">
        <v>8</v>
      </c>
      <c r="E6" s="14" t="s">
        <v>9</v>
      </c>
      <c r="F6" s="13" t="s">
        <v>11</v>
      </c>
      <c r="G6" s="13" t="s">
        <v>621</v>
      </c>
      <c r="H6" s="13" t="s">
        <v>622</v>
      </c>
      <c r="I6" s="13" t="s">
        <v>13</v>
      </c>
      <c r="J6" s="13" t="s">
        <v>14</v>
      </c>
    </row>
    <row r="7" spans="1:10" s="21" customFormat="1" ht="13.5">
      <c r="A7" s="16"/>
      <c r="B7" s="17"/>
      <c r="C7" s="18" t="s">
        <v>15</v>
      </c>
      <c r="D7" s="16"/>
      <c r="E7" s="19"/>
      <c r="F7" s="16"/>
      <c r="G7" s="16"/>
      <c r="H7" s="20"/>
      <c r="I7" s="16"/>
      <c r="J7" s="16"/>
    </row>
    <row r="8" spans="1:10" ht="12.75">
      <c r="A8" s="10">
        <f>A7+1</f>
        <v>1</v>
      </c>
      <c r="B8" s="22" t="s">
        <v>125</v>
      </c>
      <c r="C8" s="23" t="s">
        <v>623</v>
      </c>
      <c r="D8" s="24" t="s">
        <v>624</v>
      </c>
      <c r="E8" s="23" t="s">
        <v>1</v>
      </c>
      <c r="F8" s="25" t="s">
        <v>625</v>
      </c>
      <c r="G8" s="26">
        <v>1.7</v>
      </c>
      <c r="H8" s="26">
        <v>4.83</v>
      </c>
      <c r="I8" s="27">
        <f>SUM(F9:H9)</f>
        <v>2407</v>
      </c>
      <c r="J8" s="27">
        <v>18</v>
      </c>
    </row>
    <row r="9" spans="1:10" ht="12.75">
      <c r="A9" s="28">
        <f>A8</f>
        <v>1</v>
      </c>
      <c r="B9" s="29"/>
      <c r="C9" s="30" t="s">
        <v>626</v>
      </c>
      <c r="D9" s="31"/>
      <c r="E9" s="30"/>
      <c r="F9" s="16">
        <f>IF(ISBLANK(F8),"",TRUNC(17.22*(F8-15.4)^2))</f>
        <v>768</v>
      </c>
      <c r="G9" s="16">
        <f>IF(ISBLANK(G8),"",TRUNC(41.34*(G8+10.248)^2)-5000)</f>
        <v>901</v>
      </c>
      <c r="H9" s="33">
        <f>IF(ISBLANK(H8),"",TRUNC(1.9265*(H8+49.75)^2)-5000)</f>
        <v>738</v>
      </c>
      <c r="I9" s="34">
        <f>I8</f>
        <v>2407</v>
      </c>
      <c r="J9" s="34"/>
    </row>
    <row r="10" spans="1:10" ht="12.75">
      <c r="A10" s="10">
        <f>A9+1</f>
        <v>2</v>
      </c>
      <c r="B10" s="22" t="s">
        <v>627</v>
      </c>
      <c r="C10" s="23" t="s">
        <v>628</v>
      </c>
      <c r="D10" s="24">
        <v>36340</v>
      </c>
      <c r="E10" s="23" t="s">
        <v>18</v>
      </c>
      <c r="F10" s="25" t="s">
        <v>552</v>
      </c>
      <c r="G10" s="26">
        <v>1.6</v>
      </c>
      <c r="H10" s="26">
        <v>4.75</v>
      </c>
      <c r="I10" s="27">
        <f>SUM(F11:H11)</f>
        <v>2333</v>
      </c>
      <c r="J10" s="27">
        <v>16</v>
      </c>
    </row>
    <row r="11" spans="1:10" ht="12.75">
      <c r="A11" s="28">
        <f>A10</f>
        <v>2</v>
      </c>
      <c r="B11" s="29"/>
      <c r="C11" s="30" t="s">
        <v>629</v>
      </c>
      <c r="D11" s="31"/>
      <c r="E11" s="30"/>
      <c r="F11" s="16">
        <f>IF(ISBLANK(F10),"",TRUNC(17.22*(F10-15.4)^2))</f>
        <v>808</v>
      </c>
      <c r="G11" s="16">
        <f>IF(ISBLANK(G10),"",TRUNC(41.34*(G10+10.248)^2)-5000)</f>
        <v>803</v>
      </c>
      <c r="H11" s="33">
        <f>IF(ISBLANK(H10),"",TRUNC(1.9265*(H10+49.75)^2)-5000)</f>
        <v>722</v>
      </c>
      <c r="I11" s="34">
        <f>I10</f>
        <v>2333</v>
      </c>
      <c r="J11" s="34"/>
    </row>
    <row r="12" spans="1:10" ht="12.75">
      <c r="A12" s="10">
        <f>A11+1</f>
        <v>3</v>
      </c>
      <c r="B12" s="22" t="s">
        <v>630</v>
      </c>
      <c r="C12" s="23" t="s">
        <v>631</v>
      </c>
      <c r="D12" s="24">
        <v>36779</v>
      </c>
      <c r="E12" s="23" t="s">
        <v>1</v>
      </c>
      <c r="F12" s="25" t="s">
        <v>632</v>
      </c>
      <c r="G12" s="26">
        <v>1.5</v>
      </c>
      <c r="H12" s="26">
        <v>4.81</v>
      </c>
      <c r="I12" s="27">
        <f>SUM(F13:H13)</f>
        <v>2182</v>
      </c>
      <c r="J12" s="27">
        <v>14</v>
      </c>
    </row>
    <row r="13" spans="1:10" ht="12.75">
      <c r="A13" s="28">
        <f>A12</f>
        <v>3</v>
      </c>
      <c r="B13" s="29"/>
      <c r="C13" s="30" t="s">
        <v>223</v>
      </c>
      <c r="D13" s="31"/>
      <c r="E13" s="30"/>
      <c r="F13" s="16">
        <f>IF(ISBLANK(F12),"",TRUNC(17.22*(F12-15.4)^2))</f>
        <v>743</v>
      </c>
      <c r="G13" s="16">
        <f>IF(ISBLANK(G12),"",TRUNC(41.34*(G12+10.248)^2)-5000)</f>
        <v>705</v>
      </c>
      <c r="H13" s="33">
        <f>IF(ISBLANK(H12),"",TRUNC(1.9265*(H12+49.75)^2)-5000)</f>
        <v>734</v>
      </c>
      <c r="I13" s="34">
        <f>I12</f>
        <v>2182</v>
      </c>
      <c r="J13" s="34"/>
    </row>
    <row r="14" spans="1:10" ht="12.75">
      <c r="A14" s="10">
        <f>A13+1</f>
        <v>4</v>
      </c>
      <c r="B14" s="22" t="s">
        <v>16</v>
      </c>
      <c r="C14" s="23" t="s">
        <v>633</v>
      </c>
      <c r="D14" s="24">
        <v>36644</v>
      </c>
      <c r="E14" s="23" t="s">
        <v>18</v>
      </c>
      <c r="F14" s="25" t="s">
        <v>594</v>
      </c>
      <c r="G14" s="26">
        <v>1.35</v>
      </c>
      <c r="H14" s="26">
        <v>4.98</v>
      </c>
      <c r="I14" s="27">
        <f>SUM(F15:H15)</f>
        <v>2126</v>
      </c>
      <c r="J14" s="27">
        <v>13</v>
      </c>
    </row>
    <row r="15" spans="1:10" ht="12.75">
      <c r="A15" s="28">
        <f>A14</f>
        <v>4</v>
      </c>
      <c r="B15" s="29"/>
      <c r="C15" s="30" t="s">
        <v>83</v>
      </c>
      <c r="D15" s="31"/>
      <c r="E15" s="30"/>
      <c r="F15" s="16">
        <f>IF(ISBLANK(F14),"",TRUNC(17.22*(F14-15.4)^2))</f>
        <v>796</v>
      </c>
      <c r="G15" s="16">
        <f>IF(ISBLANK(G14),"",TRUNC(41.34*(G14+10.248)^2)-5000)</f>
        <v>560</v>
      </c>
      <c r="H15" s="33">
        <f>IF(ISBLANK(H14),"",TRUNC(1.9265*(H14+49.75)^2)-5000)</f>
        <v>770</v>
      </c>
      <c r="I15" s="34">
        <f>I14</f>
        <v>2126</v>
      </c>
      <c r="J15" s="34"/>
    </row>
    <row r="16" spans="1:10" ht="12.75">
      <c r="A16" s="10">
        <f>A15+1</f>
        <v>5</v>
      </c>
      <c r="B16" s="22" t="s">
        <v>634</v>
      </c>
      <c r="C16" s="23" t="s">
        <v>635</v>
      </c>
      <c r="D16" s="24" t="s">
        <v>636</v>
      </c>
      <c r="E16" s="23" t="s">
        <v>232</v>
      </c>
      <c r="F16" s="25" t="s">
        <v>637</v>
      </c>
      <c r="G16" s="26">
        <v>1.45</v>
      </c>
      <c r="H16" s="26">
        <v>4.26</v>
      </c>
      <c r="I16" s="27">
        <f>SUM(F17:H17)</f>
        <v>2035</v>
      </c>
      <c r="J16" s="27">
        <v>12</v>
      </c>
    </row>
    <row r="17" spans="1:10" ht="12.75">
      <c r="A17" s="28">
        <f>A16</f>
        <v>5</v>
      </c>
      <c r="B17" s="29"/>
      <c r="C17" s="30" t="s">
        <v>235</v>
      </c>
      <c r="D17" s="31"/>
      <c r="E17" s="30"/>
      <c r="F17" s="16">
        <f>IF(ISBLANK(F16),"",TRUNC(17.22*(F16-15.4)^2))</f>
        <v>759</v>
      </c>
      <c r="G17" s="16">
        <f>IF(ISBLANK(G16),"",TRUNC(41.34*(G16+10.248)^2)-5000)</f>
        <v>657</v>
      </c>
      <c r="H17" s="33">
        <f>IF(ISBLANK(H16),"",TRUNC(1.9265*(H16+49.75)^2)-5000)</f>
        <v>619</v>
      </c>
      <c r="I17" s="34">
        <f>I16</f>
        <v>2035</v>
      </c>
      <c r="J17" s="34"/>
    </row>
    <row r="18" spans="1:10" ht="12.75">
      <c r="A18" s="10">
        <f>A17+1</f>
        <v>6</v>
      </c>
      <c r="B18" s="22" t="s">
        <v>638</v>
      </c>
      <c r="C18" s="23" t="s">
        <v>639</v>
      </c>
      <c r="D18" s="24">
        <v>36543</v>
      </c>
      <c r="E18" s="23" t="s">
        <v>18</v>
      </c>
      <c r="F18" s="25" t="s">
        <v>640</v>
      </c>
      <c r="G18" s="26">
        <v>1.45</v>
      </c>
      <c r="H18" s="26">
        <v>4.18</v>
      </c>
      <c r="I18" s="27">
        <f>SUM(F19:H19)</f>
        <v>1936</v>
      </c>
      <c r="J18" s="27">
        <v>11</v>
      </c>
    </row>
    <row r="19" spans="1:10" ht="12.75">
      <c r="A19" s="28">
        <f>A18</f>
        <v>6</v>
      </c>
      <c r="B19" s="29"/>
      <c r="C19" s="30" t="s">
        <v>162</v>
      </c>
      <c r="D19" s="31"/>
      <c r="E19" s="30"/>
      <c r="F19" s="16">
        <f>IF(ISBLANK(F18),"",TRUNC(17.22*(F18-15.4)^2))</f>
        <v>676</v>
      </c>
      <c r="G19" s="16">
        <f>IF(ISBLANK(G18),"",TRUNC(41.34*(G18+10.248)^2)-5000)</f>
        <v>657</v>
      </c>
      <c r="H19" s="33">
        <f>IF(ISBLANK(H18),"",TRUNC(1.9265*(H18+49.75)^2)-5000)</f>
        <v>603</v>
      </c>
      <c r="I19" s="34">
        <f>I18</f>
        <v>1936</v>
      </c>
      <c r="J19" s="34"/>
    </row>
    <row r="20" spans="1:10" ht="12.75">
      <c r="A20" s="10">
        <f>A19+1</f>
        <v>7</v>
      </c>
      <c r="B20" s="22" t="s">
        <v>248</v>
      </c>
      <c r="C20" s="23" t="s">
        <v>641</v>
      </c>
      <c r="D20" s="24" t="s">
        <v>642</v>
      </c>
      <c r="E20" s="23" t="s">
        <v>38</v>
      </c>
      <c r="F20" s="25" t="s">
        <v>643</v>
      </c>
      <c r="G20" s="26">
        <v>1.4</v>
      </c>
      <c r="H20" s="26">
        <v>4.23</v>
      </c>
      <c r="I20" s="27">
        <f>SUM(F21:H21)</f>
        <v>1928</v>
      </c>
      <c r="J20" s="27">
        <v>10</v>
      </c>
    </row>
    <row r="21" spans="1:10" ht="12.75">
      <c r="A21" s="28">
        <f>A20</f>
        <v>7</v>
      </c>
      <c r="B21" s="29"/>
      <c r="C21" s="30" t="s">
        <v>141</v>
      </c>
      <c r="D21" s="31"/>
      <c r="E21" s="30"/>
      <c r="F21" s="16">
        <f>IF(ISBLANK(F20),"",TRUNC(17.22*(F20-15.4)^2))</f>
        <v>707</v>
      </c>
      <c r="G21" s="16">
        <f>IF(ISBLANK(G20),"",TRUNC(41.34*(G20+10.248)^2)-5000)</f>
        <v>608</v>
      </c>
      <c r="H21" s="33">
        <f>IF(ISBLANK(H20),"",TRUNC(1.9265*(H20+49.75)^2)-5000)</f>
        <v>613</v>
      </c>
      <c r="I21" s="34">
        <f>I20</f>
        <v>1928</v>
      </c>
      <c r="J21" s="34"/>
    </row>
    <row r="22" spans="1:10" ht="12.75">
      <c r="A22" s="10">
        <f>A21+1</f>
        <v>8</v>
      </c>
      <c r="B22" s="22" t="s">
        <v>644</v>
      </c>
      <c r="C22" s="23" t="s">
        <v>645</v>
      </c>
      <c r="D22" s="24" t="s">
        <v>646</v>
      </c>
      <c r="E22" s="23" t="s">
        <v>45</v>
      </c>
      <c r="F22" s="25" t="s">
        <v>625</v>
      </c>
      <c r="G22" s="26">
        <v>1.25</v>
      </c>
      <c r="H22" s="26">
        <v>4.57</v>
      </c>
      <c r="I22" s="27">
        <f>SUM(F23:H23)</f>
        <v>1917</v>
      </c>
      <c r="J22" s="27">
        <v>9</v>
      </c>
    </row>
    <row r="23" spans="1:10" ht="12.75">
      <c r="A23" s="28">
        <f>A22</f>
        <v>8</v>
      </c>
      <c r="B23" s="29"/>
      <c r="C23" s="30" t="s">
        <v>375</v>
      </c>
      <c r="D23" s="31"/>
      <c r="E23" s="30"/>
      <c r="F23" s="16">
        <f>IF(ISBLANK(F22),"",TRUNC(17.22*(F22-15.4)^2))</f>
        <v>768</v>
      </c>
      <c r="G23" s="16">
        <f>IF(ISBLANK(G22),"",TRUNC(41.34*(G22+10.248)^2)-5000)</f>
        <v>465</v>
      </c>
      <c r="H23" s="33">
        <f>IF(ISBLANK(H22),"",TRUNC(1.9265*(H22+49.75)^2)-5000)</f>
        <v>684</v>
      </c>
      <c r="I23" s="34">
        <f>I22</f>
        <v>1917</v>
      </c>
      <c r="J23" s="34"/>
    </row>
    <row r="24" spans="1:10" ht="12.75">
      <c r="A24" s="10">
        <f>A23+1</f>
        <v>9</v>
      </c>
      <c r="B24" s="22" t="s">
        <v>42</v>
      </c>
      <c r="C24" s="23" t="s">
        <v>647</v>
      </c>
      <c r="D24" s="24">
        <v>36625</v>
      </c>
      <c r="E24" s="23" t="s">
        <v>1</v>
      </c>
      <c r="F24" s="25" t="s">
        <v>648</v>
      </c>
      <c r="G24" s="26">
        <v>1.3</v>
      </c>
      <c r="H24" s="26">
        <v>3.88</v>
      </c>
      <c r="I24" s="27">
        <f>SUM(F25:H25)</f>
        <v>1741</v>
      </c>
      <c r="J24" s="27">
        <v>8</v>
      </c>
    </row>
    <row r="25" spans="1:10" ht="12.75">
      <c r="A25" s="28">
        <f>A24</f>
        <v>9</v>
      </c>
      <c r="B25" s="29"/>
      <c r="C25" s="30" t="s">
        <v>190</v>
      </c>
      <c r="D25" s="31"/>
      <c r="E25" s="30"/>
      <c r="F25" s="16">
        <f>IF(ISBLANK(F24),"",TRUNC(17.22*(F24-15.4)^2))</f>
        <v>689</v>
      </c>
      <c r="G25" s="16">
        <f>IF(ISBLANK(G24),"",TRUNC(41.34*(G24+10.248)^2)-5000)</f>
        <v>512</v>
      </c>
      <c r="H25" s="33">
        <f>IF(ISBLANK(H24),"",TRUNC(1.9265*(H24+49.75)^2)-5000)</f>
        <v>540</v>
      </c>
      <c r="I25" s="34">
        <f>I24</f>
        <v>1741</v>
      </c>
      <c r="J25" s="34"/>
    </row>
    <row r="26" spans="1:10" ht="12.75">
      <c r="A26" s="10">
        <f>A25+1</f>
        <v>10</v>
      </c>
      <c r="B26" s="22" t="s">
        <v>649</v>
      </c>
      <c r="C26" s="23" t="s">
        <v>650</v>
      </c>
      <c r="D26" s="24" t="s">
        <v>175</v>
      </c>
      <c r="E26" s="23" t="s">
        <v>232</v>
      </c>
      <c r="F26" s="25" t="s">
        <v>651</v>
      </c>
      <c r="G26" s="26">
        <v>1.2</v>
      </c>
      <c r="H26" s="26">
        <v>4.38</v>
      </c>
      <c r="I26" s="27">
        <f>SUM(F27:H27)</f>
        <v>1716</v>
      </c>
      <c r="J26" s="27">
        <v>7</v>
      </c>
    </row>
    <row r="27" spans="1:10" ht="12.75">
      <c r="A27" s="28">
        <f>A26</f>
        <v>10</v>
      </c>
      <c r="B27" s="29"/>
      <c r="C27" s="30" t="s">
        <v>235</v>
      </c>
      <c r="D27" s="31"/>
      <c r="E27" s="30"/>
      <c r="F27" s="16">
        <f>IF(ISBLANK(F26),"",TRUNC(17.22*(F26-15.4)^2))</f>
        <v>655</v>
      </c>
      <c r="G27" s="16">
        <f>IF(ISBLANK(G26),"",TRUNC(41.34*(G26+10.248)^2)-5000)</f>
        <v>417</v>
      </c>
      <c r="H27" s="33">
        <f>IF(ISBLANK(H26),"",TRUNC(1.9265*(H26+49.75)^2)-5000)</f>
        <v>644</v>
      </c>
      <c r="I27" s="34">
        <f>I26</f>
        <v>1716</v>
      </c>
      <c r="J27" s="34"/>
    </row>
    <row r="28" spans="1:10" ht="12.75">
      <c r="A28" s="10">
        <f>A27+1</f>
        <v>11</v>
      </c>
      <c r="B28" s="22" t="s">
        <v>509</v>
      </c>
      <c r="C28" s="23" t="s">
        <v>652</v>
      </c>
      <c r="D28" s="24" t="s">
        <v>653</v>
      </c>
      <c r="E28" s="23" t="s">
        <v>654</v>
      </c>
      <c r="F28" s="25" t="s">
        <v>655</v>
      </c>
      <c r="G28" s="26">
        <v>1.25</v>
      </c>
      <c r="H28" s="26">
        <v>4.09</v>
      </c>
      <c r="I28" s="27">
        <f>SUM(F29:H29)</f>
        <v>1666</v>
      </c>
      <c r="J28" s="27"/>
    </row>
    <row r="29" spans="1:10" ht="12.75">
      <c r="A29" s="28">
        <f>A28</f>
        <v>11</v>
      </c>
      <c r="B29" s="29"/>
      <c r="C29" s="30" t="s">
        <v>626</v>
      </c>
      <c r="D29" s="31"/>
      <c r="E29" s="30"/>
      <c r="F29" s="16">
        <f>IF(ISBLANK(F28),"",TRUNC(17.22*(F28-15.4)^2))</f>
        <v>617</v>
      </c>
      <c r="G29" s="16">
        <f>IF(ISBLANK(G28),"",TRUNC(41.34*(G28+10.248)^2)-5000)</f>
        <v>465</v>
      </c>
      <c r="H29" s="33">
        <f>IF(ISBLANK(H28),"",TRUNC(1.9265*(H28+49.75)^2)-5000)</f>
        <v>584</v>
      </c>
      <c r="I29" s="34">
        <f>I28</f>
        <v>1666</v>
      </c>
      <c r="J29" s="34"/>
    </row>
    <row r="30" spans="1:10" ht="12.75">
      <c r="A30" s="10">
        <f>A29+1</f>
        <v>12</v>
      </c>
      <c r="B30" s="22" t="s">
        <v>627</v>
      </c>
      <c r="C30" s="23" t="s">
        <v>656</v>
      </c>
      <c r="D30" s="24" t="s">
        <v>657</v>
      </c>
      <c r="E30" s="23" t="s">
        <v>654</v>
      </c>
      <c r="F30" s="25" t="s">
        <v>483</v>
      </c>
      <c r="G30" s="26">
        <v>1.15</v>
      </c>
      <c r="H30" s="26">
        <v>3.5</v>
      </c>
      <c r="I30" s="27">
        <f>SUM(F31:H31)</f>
        <v>1352</v>
      </c>
      <c r="J30" s="27"/>
    </row>
    <row r="31" spans="1:10" ht="12.75">
      <c r="A31" s="28">
        <f>A30</f>
        <v>12</v>
      </c>
      <c r="B31" s="29"/>
      <c r="C31" s="30" t="s">
        <v>626</v>
      </c>
      <c r="D31" s="31"/>
      <c r="E31" s="30"/>
      <c r="F31" s="16">
        <f>IF(ISBLANK(F30),"",TRUNC(17.22*(F30-15.4)^2))</f>
        <v>520</v>
      </c>
      <c r="G31" s="16">
        <f>IF(ISBLANK(G30),"",TRUNC(41.34*(G30+10.248)^2)-5000)</f>
        <v>370</v>
      </c>
      <c r="H31" s="33">
        <f>IF(ISBLANK(H30),"",TRUNC(1.9265*(H30+49.75)^2)-5000)</f>
        <v>462</v>
      </c>
      <c r="I31" s="34">
        <f>I30</f>
        <v>1352</v>
      </c>
      <c r="J31" s="34"/>
    </row>
    <row r="32" spans="1:10" ht="12.75">
      <c r="A32" s="10">
        <f>A31+1</f>
        <v>13</v>
      </c>
      <c r="B32" s="22" t="s">
        <v>182</v>
      </c>
      <c r="C32" s="23" t="s">
        <v>658</v>
      </c>
      <c r="D32" s="24" t="s">
        <v>659</v>
      </c>
      <c r="E32" s="23" t="s">
        <v>654</v>
      </c>
      <c r="F32" s="25" t="s">
        <v>456</v>
      </c>
      <c r="G32" s="26" t="s">
        <v>660</v>
      </c>
      <c r="H32" s="26">
        <v>4.31</v>
      </c>
      <c r="I32" s="27">
        <f>SUM(F33:H33)</f>
        <v>1324</v>
      </c>
      <c r="J32" s="27"/>
    </row>
    <row r="33" spans="1:10" ht="12.75">
      <c r="A33" s="28">
        <f>A32</f>
        <v>13</v>
      </c>
      <c r="B33" s="29"/>
      <c r="C33" s="30" t="s">
        <v>661</v>
      </c>
      <c r="D33" s="31"/>
      <c r="E33" s="30"/>
      <c r="F33" s="16">
        <f>IF(ISBLANK(F32),"",TRUNC(17.22*(F32-15.4)^2))</f>
        <v>694</v>
      </c>
      <c r="G33" s="16"/>
      <c r="H33" s="33">
        <f>IF(ISBLANK(H32),"",TRUNC(1.9265*(H32+49.75)^2)-5000)</f>
        <v>630</v>
      </c>
      <c r="I33" s="34">
        <f>I32</f>
        <v>1324</v>
      </c>
      <c r="J33" s="34"/>
    </row>
  </sheetData>
  <sheetProtection/>
  <printOptions horizontalCentered="1"/>
  <pageMargins left="0.75" right="0.75" top="0.33" bottom="0.45" header="0.2" footer="0.3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57421875" style="2" customWidth="1"/>
    <col min="2" max="2" width="10.28125" style="2" customWidth="1"/>
    <col min="3" max="3" width="12.7109375" style="2" customWidth="1"/>
    <col min="4" max="4" width="10.421875" style="2" customWidth="1"/>
    <col min="5" max="5" width="10.8515625" style="2" customWidth="1"/>
    <col min="6" max="9" width="9.140625" style="2" customWidth="1"/>
    <col min="10" max="10" width="5.7109375" style="2" customWidth="1"/>
    <col min="11" max="16384" width="9.140625" style="2" customWidth="1"/>
  </cols>
  <sheetData>
    <row r="1" spans="1:6" ht="20.25">
      <c r="A1" s="1" t="s">
        <v>0</v>
      </c>
      <c r="F1" s="3"/>
    </row>
    <row r="2" ht="15.75">
      <c r="F2" s="4"/>
    </row>
    <row r="3" spans="4:6" ht="5.25" customHeight="1">
      <c r="D3" s="5">
        <v>1.1574074074074073E-05</v>
      </c>
      <c r="F3" s="4"/>
    </row>
    <row r="4" spans="1:9" ht="12.75">
      <c r="A4" s="6" t="s">
        <v>1</v>
      </c>
      <c r="C4" s="7" t="s">
        <v>877</v>
      </c>
      <c r="E4" s="8" t="s">
        <v>620</v>
      </c>
      <c r="I4" s="9" t="s">
        <v>4</v>
      </c>
    </row>
    <row r="6" spans="1:10" s="15" customFormat="1" ht="12.75">
      <c r="A6" s="10" t="s">
        <v>5</v>
      </c>
      <c r="B6" s="11" t="s">
        <v>6</v>
      </c>
      <c r="C6" s="12" t="s">
        <v>7</v>
      </c>
      <c r="D6" s="13" t="s">
        <v>8</v>
      </c>
      <c r="E6" s="14" t="s">
        <v>9</v>
      </c>
      <c r="F6" s="13" t="s">
        <v>11</v>
      </c>
      <c r="G6" s="13" t="s">
        <v>621</v>
      </c>
      <c r="H6" s="13" t="s">
        <v>622</v>
      </c>
      <c r="I6" s="13" t="s">
        <v>13</v>
      </c>
      <c r="J6" s="13" t="s">
        <v>14</v>
      </c>
    </row>
    <row r="7" spans="1:10" s="21" customFormat="1" ht="13.5">
      <c r="A7" s="16"/>
      <c r="B7" s="17"/>
      <c r="C7" s="18" t="s">
        <v>15</v>
      </c>
      <c r="D7" s="16"/>
      <c r="E7" s="19"/>
      <c r="F7" s="16"/>
      <c r="G7" s="16"/>
      <c r="H7" s="20"/>
      <c r="I7" s="16"/>
      <c r="J7" s="16"/>
    </row>
    <row r="8" spans="1:10" ht="12.75">
      <c r="A8" s="10">
        <f>A7+1</f>
        <v>1</v>
      </c>
      <c r="B8" s="22" t="s">
        <v>564</v>
      </c>
      <c r="C8" s="23" t="s">
        <v>664</v>
      </c>
      <c r="D8" s="24">
        <v>36197</v>
      </c>
      <c r="E8" s="23" t="s">
        <v>18</v>
      </c>
      <c r="F8" s="25" t="s">
        <v>665</v>
      </c>
      <c r="G8" s="26">
        <v>1.8</v>
      </c>
      <c r="H8" s="26">
        <v>5.43</v>
      </c>
      <c r="I8" s="27">
        <f>SUM(F9:H9)</f>
        <v>1770</v>
      </c>
      <c r="J8" s="27">
        <v>18</v>
      </c>
    </row>
    <row r="9" spans="1:10" ht="12.75">
      <c r="A9" s="28">
        <f>A8</f>
        <v>1</v>
      </c>
      <c r="B9" s="29"/>
      <c r="C9" s="30" t="s">
        <v>666</v>
      </c>
      <c r="D9" s="31"/>
      <c r="E9" s="30"/>
      <c r="F9" s="32">
        <f>IF(ISBLANK(F8),"",TRUNC(59.76*(F8-11)^2))</f>
        <v>465</v>
      </c>
      <c r="G9" s="16">
        <f>IF(ISBLANK(G8),"",TRUNC(35.04*(G8+10.966)^2)-5000)</f>
        <v>710</v>
      </c>
      <c r="H9" s="33">
        <f>IF(ISBLANK(H8),"",TRUNC(1.82116*(H8+50)^2)-5000)</f>
        <v>595</v>
      </c>
      <c r="I9" s="34">
        <f>I8</f>
        <v>1770</v>
      </c>
      <c r="J9" s="34"/>
    </row>
    <row r="10" spans="1:10" ht="12.75">
      <c r="A10" s="10">
        <f>A9+1</f>
        <v>2</v>
      </c>
      <c r="B10" s="22" t="s">
        <v>667</v>
      </c>
      <c r="C10" s="23" t="s">
        <v>668</v>
      </c>
      <c r="D10" s="24">
        <v>36734</v>
      </c>
      <c r="E10" s="23" t="s">
        <v>368</v>
      </c>
      <c r="F10" s="25" t="s">
        <v>669</v>
      </c>
      <c r="G10" s="26">
        <v>1.75</v>
      </c>
      <c r="H10" s="26">
        <v>5.25</v>
      </c>
      <c r="I10" s="27">
        <f>SUM(F11:H11)</f>
        <v>1761</v>
      </c>
      <c r="J10" s="27">
        <v>16</v>
      </c>
    </row>
    <row r="11" spans="1:10" ht="12.75">
      <c r="A11" s="28">
        <f>A10</f>
        <v>2</v>
      </c>
      <c r="B11" s="29"/>
      <c r="C11" s="30" t="s">
        <v>370</v>
      </c>
      <c r="D11" s="31"/>
      <c r="E11" s="30"/>
      <c r="F11" s="32">
        <f>IF(ISBLANK(F10),"",TRUNC(59.76*(F10-11)^2))</f>
        <v>537</v>
      </c>
      <c r="G11" s="16">
        <f>IF(ISBLANK(G10),"",TRUNC(35.04*(G10+10.966)^2)-5000)</f>
        <v>665</v>
      </c>
      <c r="H11" s="33">
        <f>IF(ISBLANK(H10),"",TRUNC(1.82116*(H10+50)^2)-5000)</f>
        <v>559</v>
      </c>
      <c r="I11" s="34">
        <f>I10</f>
        <v>1761</v>
      </c>
      <c r="J11" s="34"/>
    </row>
    <row r="12" spans="1:10" ht="12.75">
      <c r="A12" s="10">
        <f>A11+1</f>
        <v>3</v>
      </c>
      <c r="B12" s="22" t="s">
        <v>336</v>
      </c>
      <c r="C12" s="23" t="s">
        <v>670</v>
      </c>
      <c r="D12" s="24">
        <v>36308</v>
      </c>
      <c r="E12" s="23" t="s">
        <v>18</v>
      </c>
      <c r="F12" s="25" t="s">
        <v>671</v>
      </c>
      <c r="G12" s="26">
        <v>1.55</v>
      </c>
      <c r="H12" s="26">
        <v>5.52</v>
      </c>
      <c r="I12" s="27">
        <f>SUM(F13:H13)</f>
        <v>1733</v>
      </c>
      <c r="J12" s="27">
        <v>14</v>
      </c>
    </row>
    <row r="13" spans="1:10" ht="12.75">
      <c r="A13" s="28">
        <f>A12</f>
        <v>3</v>
      </c>
      <c r="B13" s="29"/>
      <c r="C13" s="30" t="s">
        <v>83</v>
      </c>
      <c r="D13" s="31"/>
      <c r="E13" s="30"/>
      <c r="F13" s="32">
        <f>IF(ISBLANK(F12),"",TRUNC(59.76*(F12-11)^2))</f>
        <v>631</v>
      </c>
      <c r="G13" s="16">
        <f>IF(ISBLANK(G12),"",TRUNC(35.04*(G12+10.966)^2)-5000)</f>
        <v>489</v>
      </c>
      <c r="H13" s="33">
        <f>IF(ISBLANK(H12),"",TRUNC(1.82116*(H12+50)^2)-5000)</f>
        <v>613</v>
      </c>
      <c r="I13" s="34">
        <f>I12</f>
        <v>1733</v>
      </c>
      <c r="J13" s="34"/>
    </row>
    <row r="14" spans="1:10" ht="12.75">
      <c r="A14" s="10">
        <f>A13+1</f>
        <v>4</v>
      </c>
      <c r="B14" s="22" t="s">
        <v>588</v>
      </c>
      <c r="C14" s="23" t="s">
        <v>672</v>
      </c>
      <c r="D14" s="24" t="s">
        <v>673</v>
      </c>
      <c r="E14" s="23" t="s">
        <v>38</v>
      </c>
      <c r="F14" s="25" t="s">
        <v>674</v>
      </c>
      <c r="G14" s="26">
        <v>1.5</v>
      </c>
      <c r="H14" s="26">
        <v>5.44</v>
      </c>
      <c r="I14" s="27">
        <f>SUM(F15:H15)</f>
        <v>1724</v>
      </c>
      <c r="J14" s="27">
        <v>13</v>
      </c>
    </row>
    <row r="15" spans="1:10" ht="12.75">
      <c r="A15" s="28">
        <f>A14</f>
        <v>4</v>
      </c>
      <c r="B15" s="29"/>
      <c r="C15" s="30" t="s">
        <v>298</v>
      </c>
      <c r="D15" s="31"/>
      <c r="E15" s="30"/>
      <c r="F15" s="32">
        <f>IF(ISBLANK(F14),"",TRUNC(59.76*(F14-11)^2))</f>
        <v>682</v>
      </c>
      <c r="G15" s="16">
        <f>IF(ISBLANK(G14),"",TRUNC(35.04*(G14+10.966)^2)-5000)</f>
        <v>445</v>
      </c>
      <c r="H15" s="33">
        <f>IF(ISBLANK(H14),"",TRUNC(1.82116*(H14+50)^2)-5000)</f>
        <v>597</v>
      </c>
      <c r="I15" s="34">
        <f>I14</f>
        <v>1724</v>
      </c>
      <c r="J15" s="34"/>
    </row>
    <row r="16" spans="1:10" ht="12.75">
      <c r="A16" s="10">
        <f>A15+1</f>
        <v>5</v>
      </c>
      <c r="B16" s="22" t="s">
        <v>675</v>
      </c>
      <c r="C16" s="23" t="s">
        <v>676</v>
      </c>
      <c r="D16" s="24">
        <v>36439</v>
      </c>
      <c r="E16" s="23" t="s">
        <v>677</v>
      </c>
      <c r="F16" s="25" t="s">
        <v>669</v>
      </c>
      <c r="G16" s="26">
        <v>1.6</v>
      </c>
      <c r="H16" s="26">
        <v>5.71</v>
      </c>
      <c r="I16" s="27">
        <f>SUM(F17:H17)</f>
        <v>1721</v>
      </c>
      <c r="J16" s="27">
        <v>12</v>
      </c>
    </row>
    <row r="17" spans="1:10" ht="12.75">
      <c r="A17" s="28">
        <f>A16</f>
        <v>5</v>
      </c>
      <c r="B17" s="29"/>
      <c r="C17" s="30" t="s">
        <v>162</v>
      </c>
      <c r="D17" s="31"/>
      <c r="E17" s="30"/>
      <c r="F17" s="32">
        <f>IF(ISBLANK(F16),"",TRUNC(59.76*(F16-11)^2))</f>
        <v>537</v>
      </c>
      <c r="G17" s="16">
        <f>IF(ISBLANK(G16),"",TRUNC(35.04*(G16+10.966)^2)-5000)</f>
        <v>532</v>
      </c>
      <c r="H17" s="33">
        <f>IF(ISBLANK(H16),"",TRUNC(1.82116*(H16+50)^2)-5000)</f>
        <v>652</v>
      </c>
      <c r="I17" s="34">
        <f>I16</f>
        <v>1721</v>
      </c>
      <c r="J17" s="34"/>
    </row>
    <row r="18" spans="1:10" ht="12.75">
      <c r="A18" s="10">
        <f>A17+1</f>
        <v>6</v>
      </c>
      <c r="B18" s="22" t="s">
        <v>678</v>
      </c>
      <c r="C18" s="23" t="s">
        <v>679</v>
      </c>
      <c r="D18" s="24" t="s">
        <v>680</v>
      </c>
      <c r="E18" s="23" t="s">
        <v>448</v>
      </c>
      <c r="F18" s="25" t="s">
        <v>681</v>
      </c>
      <c r="G18" s="26">
        <v>1.45</v>
      </c>
      <c r="H18" s="26">
        <v>5.85</v>
      </c>
      <c r="I18" s="27">
        <f>SUM(F19:H19)</f>
        <v>1677</v>
      </c>
      <c r="J18" s="27">
        <v>11</v>
      </c>
    </row>
    <row r="19" spans="1:10" ht="12.75">
      <c r="A19" s="28">
        <f>A18</f>
        <v>6</v>
      </c>
      <c r="B19" s="29"/>
      <c r="C19" s="30" t="s">
        <v>682</v>
      </c>
      <c r="D19" s="31"/>
      <c r="E19" s="30"/>
      <c r="F19" s="32">
        <f>IF(ISBLANK(F18),"",TRUNC(59.76*(F18-11)^2))</f>
        <v>596</v>
      </c>
      <c r="G19" s="16">
        <f>IF(ISBLANK(G18),"",TRUNC(35.04*(G18+10.966)^2)-5000)</f>
        <v>401</v>
      </c>
      <c r="H19" s="33">
        <f>IF(ISBLANK(H18),"",TRUNC(1.82116*(H18+50)^2)-5000)</f>
        <v>680</v>
      </c>
      <c r="I19" s="34">
        <f>I18</f>
        <v>1677</v>
      </c>
      <c r="J19" s="34"/>
    </row>
    <row r="20" spans="1:10" ht="12.75">
      <c r="A20" s="10">
        <f>A19+1</f>
        <v>7</v>
      </c>
      <c r="B20" s="22" t="s">
        <v>683</v>
      </c>
      <c r="C20" s="23" t="s">
        <v>684</v>
      </c>
      <c r="D20" s="24">
        <v>36559</v>
      </c>
      <c r="E20" s="23" t="s">
        <v>18</v>
      </c>
      <c r="F20" s="25" t="s">
        <v>685</v>
      </c>
      <c r="G20" s="26">
        <v>1.6</v>
      </c>
      <c r="H20" s="26">
        <v>5.6</v>
      </c>
      <c r="I20" s="27">
        <f>SUM(F21:H21)</f>
        <v>1670</v>
      </c>
      <c r="J20" s="27">
        <v>10</v>
      </c>
    </row>
    <row r="21" spans="1:10" ht="12.75">
      <c r="A21" s="28">
        <f>A20</f>
        <v>7</v>
      </c>
      <c r="B21" s="29"/>
      <c r="C21" s="30" t="s">
        <v>83</v>
      </c>
      <c r="D21" s="31"/>
      <c r="E21" s="30"/>
      <c r="F21" s="32">
        <f>IF(ISBLANK(F20),"",TRUNC(59.76*(F20-11)^2))</f>
        <v>509</v>
      </c>
      <c r="G21" s="16">
        <f>IF(ISBLANK(G20),"",TRUNC(35.04*(G20+10.966)^2)-5000)</f>
        <v>532</v>
      </c>
      <c r="H21" s="33">
        <f>IF(ISBLANK(H20),"",TRUNC(1.82116*(H20+50)^2)-5000)</f>
        <v>629</v>
      </c>
      <c r="I21" s="34">
        <f>I20</f>
        <v>1670</v>
      </c>
      <c r="J21" s="34"/>
    </row>
    <row r="22" spans="1:10" ht="12.75">
      <c r="A22" s="10">
        <f>A21+1</f>
        <v>8</v>
      </c>
      <c r="B22" s="22" t="s">
        <v>686</v>
      </c>
      <c r="C22" s="23" t="s">
        <v>687</v>
      </c>
      <c r="D22" s="24" t="s">
        <v>688</v>
      </c>
      <c r="E22" s="23" t="s">
        <v>45</v>
      </c>
      <c r="F22" s="25" t="s">
        <v>669</v>
      </c>
      <c r="G22" s="26">
        <v>1.6</v>
      </c>
      <c r="H22" s="26">
        <v>5.41</v>
      </c>
      <c r="I22" s="27">
        <f>SUM(F23:H23)</f>
        <v>1660</v>
      </c>
      <c r="J22" s="27">
        <v>9</v>
      </c>
    </row>
    <row r="23" spans="1:10" ht="12.75">
      <c r="A23" s="28">
        <f>A22</f>
        <v>8</v>
      </c>
      <c r="B23" s="29"/>
      <c r="C23" s="30" t="s">
        <v>375</v>
      </c>
      <c r="D23" s="31"/>
      <c r="E23" s="30"/>
      <c r="F23" s="32">
        <f>IF(ISBLANK(F22),"",TRUNC(59.76*(F22-11)^2))</f>
        <v>537</v>
      </c>
      <c r="G23" s="16">
        <f>IF(ISBLANK(G22),"",TRUNC(35.04*(G22+10.966)^2)-5000)</f>
        <v>532</v>
      </c>
      <c r="H23" s="33">
        <f>IF(ISBLANK(H22),"",TRUNC(1.82116*(H22+50)^2)-5000)</f>
        <v>591</v>
      </c>
      <c r="I23" s="34">
        <f>I22</f>
        <v>1660</v>
      </c>
      <c r="J23" s="34"/>
    </row>
    <row r="24" spans="1:10" ht="12.75">
      <c r="A24" s="10">
        <f>A23+1</f>
        <v>9</v>
      </c>
      <c r="B24" s="22" t="s">
        <v>689</v>
      </c>
      <c r="C24" s="23" t="s">
        <v>690</v>
      </c>
      <c r="D24" s="24">
        <v>36433</v>
      </c>
      <c r="E24" s="23" t="s">
        <v>1</v>
      </c>
      <c r="F24" s="25" t="s">
        <v>691</v>
      </c>
      <c r="G24" s="26">
        <v>1.5</v>
      </c>
      <c r="H24" s="26">
        <v>5.41</v>
      </c>
      <c r="I24" s="27">
        <f>SUM(F25:H25)</f>
        <v>1610</v>
      </c>
      <c r="J24" s="27">
        <v>8</v>
      </c>
    </row>
    <row r="25" spans="1:10" ht="12.75">
      <c r="A25" s="28">
        <f>A24</f>
        <v>9</v>
      </c>
      <c r="B25" s="29"/>
      <c r="C25" s="30" t="s">
        <v>190</v>
      </c>
      <c r="D25" s="31"/>
      <c r="E25" s="30"/>
      <c r="F25" s="32">
        <f>IF(ISBLANK(F24),"",TRUNC(59.76*(F24-11)^2))</f>
        <v>574</v>
      </c>
      <c r="G25" s="16">
        <f>IF(ISBLANK(G24),"",TRUNC(35.04*(G24+10.966)^2)-5000)</f>
        <v>445</v>
      </c>
      <c r="H25" s="33">
        <f>IF(ISBLANK(H24),"",TRUNC(1.82116*(H24+50)^2)-5000)</f>
        <v>591</v>
      </c>
      <c r="I25" s="34">
        <f>I24</f>
        <v>1610</v>
      </c>
      <c r="J25" s="34"/>
    </row>
    <row r="26" spans="1:10" ht="12.75">
      <c r="A26" s="10">
        <f>A25+1</f>
        <v>10</v>
      </c>
      <c r="B26" s="22" t="s">
        <v>348</v>
      </c>
      <c r="C26" s="23" t="s">
        <v>692</v>
      </c>
      <c r="D26" s="24" t="s">
        <v>693</v>
      </c>
      <c r="E26" s="23" t="s">
        <v>121</v>
      </c>
      <c r="F26" s="25" t="s">
        <v>694</v>
      </c>
      <c r="G26" s="26">
        <v>1.7</v>
      </c>
      <c r="H26" s="26">
        <v>4.93</v>
      </c>
      <c r="I26" s="27">
        <f>SUM(F27:H27)</f>
        <v>1603</v>
      </c>
      <c r="J26" s="27">
        <v>7</v>
      </c>
    </row>
    <row r="27" spans="1:10" ht="12.75">
      <c r="A27" s="28">
        <f>A26</f>
        <v>10</v>
      </c>
      <c r="B27" s="29"/>
      <c r="C27" s="30" t="s">
        <v>258</v>
      </c>
      <c r="D27" s="31"/>
      <c r="E27" s="30"/>
      <c r="F27" s="32">
        <f>IF(ISBLANK(F26),"",TRUNC(59.76*(F26-11)^2))</f>
        <v>488</v>
      </c>
      <c r="G27" s="16">
        <f>IF(ISBLANK(G26),"",TRUNC(35.04*(G26+10.966)^2)-5000)</f>
        <v>621</v>
      </c>
      <c r="H27" s="33">
        <f>IF(ISBLANK(H26),"",TRUNC(1.82116*(H26+50)^2)-5000)</f>
        <v>494</v>
      </c>
      <c r="I27" s="34">
        <f>I26</f>
        <v>1603</v>
      </c>
      <c r="J27" s="34"/>
    </row>
    <row r="28" spans="1:10" ht="12.75">
      <c r="A28" s="10">
        <f>A27+1</f>
        <v>11</v>
      </c>
      <c r="B28" s="22" t="s">
        <v>564</v>
      </c>
      <c r="C28" s="23" t="s">
        <v>695</v>
      </c>
      <c r="D28" s="24" t="s">
        <v>696</v>
      </c>
      <c r="E28" s="23" t="s">
        <v>448</v>
      </c>
      <c r="F28" s="25" t="s">
        <v>697</v>
      </c>
      <c r="G28" s="26">
        <v>1.65</v>
      </c>
      <c r="H28" s="26">
        <v>5.2</v>
      </c>
      <c r="I28" s="27">
        <f>SUM(F29:H29)</f>
        <v>1561</v>
      </c>
      <c r="J28" s="27">
        <v>6</v>
      </c>
    </row>
    <row r="29" spans="1:10" ht="12.75">
      <c r="A29" s="28">
        <f>A28</f>
        <v>11</v>
      </c>
      <c r="B29" s="29"/>
      <c r="C29" s="30" t="s">
        <v>682</v>
      </c>
      <c r="D29" s="31"/>
      <c r="E29" s="30"/>
      <c r="F29" s="32">
        <f>IF(ISBLANK(F28),"",TRUNC(59.76*(F28-11)^2))</f>
        <v>435</v>
      </c>
      <c r="G29" s="16">
        <f>IF(ISBLANK(G28),"",TRUNC(35.04*(G28+10.966)^2)-5000)</f>
        <v>577</v>
      </c>
      <c r="H29" s="33">
        <f>IF(ISBLANK(H28),"",TRUNC(1.82116*(H28+50)^2)-5000)</f>
        <v>549</v>
      </c>
      <c r="I29" s="34">
        <f>I28</f>
        <v>1561</v>
      </c>
      <c r="J29" s="34"/>
    </row>
    <row r="30" spans="1:10" ht="12.75">
      <c r="A30" s="10">
        <f>A29+1</f>
        <v>12</v>
      </c>
      <c r="B30" s="22" t="s">
        <v>698</v>
      </c>
      <c r="C30" s="23" t="s">
        <v>699</v>
      </c>
      <c r="D30" s="24">
        <v>36298</v>
      </c>
      <c r="E30" s="23" t="s">
        <v>208</v>
      </c>
      <c r="F30" s="25" t="s">
        <v>700</v>
      </c>
      <c r="G30" s="26">
        <v>1.65</v>
      </c>
      <c r="H30" s="26">
        <v>5.05</v>
      </c>
      <c r="I30" s="27">
        <f>SUM(F31:H31)</f>
        <v>1557</v>
      </c>
      <c r="J30" s="27">
        <v>5</v>
      </c>
    </row>
    <row r="31" spans="1:10" ht="12.75">
      <c r="A31" s="28">
        <f>A30</f>
        <v>12</v>
      </c>
      <c r="B31" s="29"/>
      <c r="C31" s="30" t="s">
        <v>211</v>
      </c>
      <c r="D31" s="31"/>
      <c r="E31" s="30"/>
      <c r="F31" s="32">
        <f>IF(ISBLANK(F30),"",TRUNC(59.76*(F30-11)^2))</f>
        <v>461</v>
      </c>
      <c r="G31" s="16">
        <f>IF(ISBLANK(G30),"",TRUNC(35.04*(G30+10.966)^2)-5000)</f>
        <v>577</v>
      </c>
      <c r="H31" s="33">
        <f>IF(ISBLANK(H30),"",TRUNC(1.82116*(H30+50)^2)-5000)</f>
        <v>519</v>
      </c>
      <c r="I31" s="34">
        <f>I30</f>
        <v>1557</v>
      </c>
      <c r="J31" s="34"/>
    </row>
    <row r="32" spans="1:10" ht="12.75">
      <c r="A32" s="10">
        <f>A31+1</f>
        <v>13</v>
      </c>
      <c r="B32" s="22" t="s">
        <v>701</v>
      </c>
      <c r="C32" s="23" t="s">
        <v>702</v>
      </c>
      <c r="D32" s="24" t="s">
        <v>703</v>
      </c>
      <c r="E32" s="23" t="s">
        <v>232</v>
      </c>
      <c r="F32" s="25" t="s">
        <v>704</v>
      </c>
      <c r="G32" s="26">
        <v>1.55</v>
      </c>
      <c r="H32" s="26">
        <v>4.97</v>
      </c>
      <c r="I32" s="27">
        <f>SUM(F33:H33)</f>
        <v>1408</v>
      </c>
      <c r="J32" s="27">
        <v>4</v>
      </c>
    </row>
    <row r="33" spans="1:10" ht="12.75">
      <c r="A33" s="28">
        <f>A32</f>
        <v>13</v>
      </c>
      <c r="B33" s="29"/>
      <c r="C33" s="30" t="s">
        <v>235</v>
      </c>
      <c r="D33" s="31"/>
      <c r="E33" s="30"/>
      <c r="F33" s="32">
        <f>IF(ISBLANK(F32),"",TRUNC(59.76*(F32-11)^2))</f>
        <v>416</v>
      </c>
      <c r="G33" s="16">
        <f>IF(ISBLANK(G32),"",TRUNC(35.04*(G32+10.966)^2)-5000)</f>
        <v>489</v>
      </c>
      <c r="H33" s="33">
        <f>IF(ISBLANK(H32),"",TRUNC(1.82116*(H32+50)^2)-5000)</f>
        <v>503</v>
      </c>
      <c r="I33" s="34">
        <f>I32</f>
        <v>1408</v>
      </c>
      <c r="J33" s="34"/>
    </row>
    <row r="34" spans="1:10" ht="12.75">
      <c r="A34" s="10">
        <f>A33+1</f>
        <v>14</v>
      </c>
      <c r="B34" s="22" t="s">
        <v>689</v>
      </c>
      <c r="C34" s="23" t="s">
        <v>705</v>
      </c>
      <c r="D34" s="24" t="s">
        <v>706</v>
      </c>
      <c r="E34" s="23" t="s">
        <v>108</v>
      </c>
      <c r="F34" s="25" t="s">
        <v>707</v>
      </c>
      <c r="G34" s="26">
        <v>1.4</v>
      </c>
      <c r="H34" s="26">
        <v>4.64</v>
      </c>
      <c r="I34" s="27">
        <f>SUM(F35:H35)</f>
        <v>1277</v>
      </c>
      <c r="J34" s="27">
        <v>3</v>
      </c>
    </row>
    <row r="35" spans="1:10" ht="12.75">
      <c r="A35" s="28">
        <f>A34</f>
        <v>14</v>
      </c>
      <c r="B35" s="29"/>
      <c r="C35" s="30" t="s">
        <v>708</v>
      </c>
      <c r="D35" s="31"/>
      <c r="E35" s="30"/>
      <c r="F35" s="32">
        <f>IF(ISBLANK(F34),"",TRUNC(59.76*(F34-11)^2))</f>
        <v>482</v>
      </c>
      <c r="G35" s="16">
        <f>IF(ISBLANK(G34),"",TRUNC(35.04*(G34+10.966)^2)-5000)</f>
        <v>358</v>
      </c>
      <c r="H35" s="33">
        <f>IF(ISBLANK(H34),"",TRUNC(1.82116*(H34+50)^2)-5000)</f>
        <v>437</v>
      </c>
      <c r="I35" s="34">
        <f>I34</f>
        <v>1277</v>
      </c>
      <c r="J35" s="34"/>
    </row>
    <row r="36" spans="1:10" ht="12.75">
      <c r="A36" s="10">
        <f>A35+1</f>
        <v>15</v>
      </c>
      <c r="B36" s="22" t="s">
        <v>709</v>
      </c>
      <c r="C36" s="23" t="s">
        <v>710</v>
      </c>
      <c r="D36" s="24" t="s">
        <v>711</v>
      </c>
      <c r="E36" s="23" t="s">
        <v>121</v>
      </c>
      <c r="F36" s="25" t="s">
        <v>712</v>
      </c>
      <c r="G36" s="26">
        <v>1.55</v>
      </c>
      <c r="H36" s="26">
        <v>4.19</v>
      </c>
      <c r="I36" s="27">
        <f>SUM(F37:H37)</f>
        <v>1258</v>
      </c>
      <c r="J36" s="27">
        <v>2</v>
      </c>
    </row>
    <row r="37" spans="1:10" ht="12.75">
      <c r="A37" s="28">
        <f>A36</f>
        <v>15</v>
      </c>
      <c r="B37" s="29"/>
      <c r="C37" s="30" t="s">
        <v>356</v>
      </c>
      <c r="D37" s="31"/>
      <c r="E37" s="30"/>
      <c r="F37" s="32">
        <f>IF(ISBLANK(F36),"",TRUNC(59.76*(F36-11)^2))</f>
        <v>422</v>
      </c>
      <c r="G37" s="16">
        <f>IF(ISBLANK(G36),"",TRUNC(35.04*(G36+10.966)^2)-5000)</f>
        <v>489</v>
      </c>
      <c r="H37" s="33">
        <f>IF(ISBLANK(H36),"",TRUNC(1.82116*(H36+50)^2)-5000)</f>
        <v>347</v>
      </c>
      <c r="I37" s="34">
        <f>I36</f>
        <v>1258</v>
      </c>
      <c r="J37" s="34"/>
    </row>
    <row r="38" spans="1:10" ht="12.75">
      <c r="A38" s="10">
        <f>A37+1</f>
        <v>16</v>
      </c>
      <c r="B38" s="22" t="s">
        <v>713</v>
      </c>
      <c r="C38" s="23" t="s">
        <v>714</v>
      </c>
      <c r="D38" s="24" t="s">
        <v>715</v>
      </c>
      <c r="E38" s="23" t="s">
        <v>1</v>
      </c>
      <c r="F38" s="25" t="s">
        <v>583</v>
      </c>
      <c r="G38" s="26">
        <v>1.4</v>
      </c>
      <c r="H38" s="26">
        <v>4.82</v>
      </c>
      <c r="I38" s="27">
        <f>SUM(F39:H39)</f>
        <v>1210</v>
      </c>
      <c r="J38" s="27">
        <v>1</v>
      </c>
    </row>
    <row r="39" spans="1:10" ht="12.75">
      <c r="A39" s="28">
        <f>A38</f>
        <v>16</v>
      </c>
      <c r="B39" s="29"/>
      <c r="C39" s="30" t="s">
        <v>260</v>
      </c>
      <c r="D39" s="31"/>
      <c r="E39" s="30"/>
      <c r="F39" s="32">
        <f>IF(ISBLANK(F38),"",TRUNC(59.76*(F38-11)^2))</f>
        <v>379</v>
      </c>
      <c r="G39" s="16">
        <f>IF(ISBLANK(G38),"",TRUNC(35.04*(G38+10.966)^2)-5000)</f>
        <v>358</v>
      </c>
      <c r="H39" s="33">
        <f>IF(ISBLANK(H38),"",TRUNC(1.82116*(H38+50)^2)-5000)</f>
        <v>473</v>
      </c>
      <c r="I39" s="34">
        <f>I38</f>
        <v>1210</v>
      </c>
      <c r="J39" s="34"/>
    </row>
    <row r="40" spans="1:10" ht="12.75">
      <c r="A40" s="10">
        <f>A39+1</f>
        <v>17</v>
      </c>
      <c r="B40" s="22" t="s">
        <v>716</v>
      </c>
      <c r="C40" s="23" t="s">
        <v>717</v>
      </c>
      <c r="D40" s="24" t="s">
        <v>718</v>
      </c>
      <c r="E40" s="23" t="s">
        <v>108</v>
      </c>
      <c r="F40" s="25" t="s">
        <v>586</v>
      </c>
      <c r="G40" s="26">
        <v>1.3</v>
      </c>
      <c r="H40" s="26">
        <v>5.23</v>
      </c>
      <c r="I40" s="27">
        <f>SUM(F41:H41)</f>
        <v>1196</v>
      </c>
      <c r="J40" s="27"/>
    </row>
    <row r="41" spans="1:10" ht="12.75">
      <c r="A41" s="28">
        <f>A40</f>
        <v>17</v>
      </c>
      <c r="B41" s="29"/>
      <c r="C41" s="30" t="s">
        <v>708</v>
      </c>
      <c r="D41" s="31"/>
      <c r="E41" s="30"/>
      <c r="F41" s="32">
        <f>IF(ISBLANK(F40),"",TRUNC(59.76*(F40-11)^2))</f>
        <v>370</v>
      </c>
      <c r="G41" s="16">
        <f>IF(ISBLANK(G40),"",TRUNC(35.04*(G40+10.966)^2)-5000)</f>
        <v>271</v>
      </c>
      <c r="H41" s="33">
        <f>IF(ISBLANK(H40),"",TRUNC(1.82116*(H40+50)^2)-5000)</f>
        <v>555</v>
      </c>
      <c r="I41" s="34">
        <f>I40</f>
        <v>1196</v>
      </c>
      <c r="J41" s="34"/>
    </row>
    <row r="42" spans="1:10" ht="12.75">
      <c r="A42" s="10">
        <f>A41+1</f>
        <v>18</v>
      </c>
      <c r="B42" s="22" t="s">
        <v>719</v>
      </c>
      <c r="C42" s="23" t="s">
        <v>720</v>
      </c>
      <c r="D42" s="24" t="s">
        <v>721</v>
      </c>
      <c r="E42" s="23" t="s">
        <v>722</v>
      </c>
      <c r="F42" s="25" t="s">
        <v>723</v>
      </c>
      <c r="G42" s="26">
        <v>1.4</v>
      </c>
      <c r="H42" s="26">
        <v>4.57</v>
      </c>
      <c r="I42" s="27">
        <f>SUM(F43:H43)</f>
        <v>1157</v>
      </c>
      <c r="J42" s="27" t="s">
        <v>724</v>
      </c>
    </row>
    <row r="43" spans="1:10" ht="12.75">
      <c r="A43" s="28">
        <f>A42</f>
        <v>18</v>
      </c>
      <c r="B43" s="29"/>
      <c r="C43" s="30" t="s">
        <v>124</v>
      </c>
      <c r="D43" s="31"/>
      <c r="E43" s="30"/>
      <c r="F43" s="32">
        <f>IF(ISBLANK(F42),"",TRUNC(59.76*(F42-11)^2))</f>
        <v>376</v>
      </c>
      <c r="G43" s="16">
        <f>IF(ISBLANK(G42),"",TRUNC(35.04*(G42+10.966)^2)-5000)</f>
        <v>358</v>
      </c>
      <c r="H43" s="33">
        <f>IF(ISBLANK(H42),"",TRUNC(1.82116*(H42+50)^2)-5000)</f>
        <v>423</v>
      </c>
      <c r="I43" s="34">
        <f>I42</f>
        <v>1157</v>
      </c>
      <c r="J43" s="34"/>
    </row>
    <row r="44" spans="1:10" ht="12.75">
      <c r="A44" s="10">
        <f>A43+1</f>
        <v>19</v>
      </c>
      <c r="B44" s="22" t="s">
        <v>323</v>
      </c>
      <c r="C44" s="23" t="s">
        <v>725</v>
      </c>
      <c r="D44" s="24" t="s">
        <v>726</v>
      </c>
      <c r="E44" s="23" t="s">
        <v>38</v>
      </c>
      <c r="F44" s="25" t="s">
        <v>449</v>
      </c>
      <c r="G44" s="26">
        <v>1.35</v>
      </c>
      <c r="H44" s="26">
        <v>4.56</v>
      </c>
      <c r="I44" s="27">
        <f>SUM(F45:H45)</f>
        <v>1049</v>
      </c>
      <c r="J44" s="27"/>
    </row>
    <row r="45" spans="1:10" ht="12.75">
      <c r="A45" s="28">
        <f>A44</f>
        <v>19</v>
      </c>
      <c r="B45" s="29"/>
      <c r="C45" s="30" t="s">
        <v>298</v>
      </c>
      <c r="D45" s="31"/>
      <c r="E45" s="30"/>
      <c r="F45" s="32">
        <f>IF(ISBLANK(F44),"",TRUNC(59.76*(F44-11)^2))</f>
        <v>313</v>
      </c>
      <c r="G45" s="16">
        <f>IF(ISBLANK(G44),"",TRUNC(35.04*(G44+10.966)^2)-5000)</f>
        <v>315</v>
      </c>
      <c r="H45" s="33">
        <f>IF(ISBLANK(H44),"",TRUNC(1.82116*(H44+50)^2)-5000)</f>
        <v>421</v>
      </c>
      <c r="I45" s="34">
        <f>I44</f>
        <v>1049</v>
      </c>
      <c r="J45" s="34"/>
    </row>
    <row r="46" spans="1:10" ht="12.75">
      <c r="A46" s="10">
        <f>A45+1</f>
        <v>20</v>
      </c>
      <c r="B46" s="22" t="s">
        <v>416</v>
      </c>
      <c r="C46" s="23" t="s">
        <v>727</v>
      </c>
      <c r="D46" s="24" t="s">
        <v>728</v>
      </c>
      <c r="E46" s="23" t="s">
        <v>155</v>
      </c>
      <c r="F46" s="25" t="s">
        <v>729</v>
      </c>
      <c r="G46" s="26">
        <v>1.3</v>
      </c>
      <c r="H46" s="26">
        <v>4.61</v>
      </c>
      <c r="I46" s="27">
        <f>SUM(F47:H47)</f>
        <v>897</v>
      </c>
      <c r="J46" s="27"/>
    </row>
    <row r="47" spans="1:10" ht="12.75">
      <c r="A47" s="28">
        <f>A46</f>
        <v>20</v>
      </c>
      <c r="B47" s="29"/>
      <c r="C47" s="30" t="s">
        <v>298</v>
      </c>
      <c r="D47" s="31"/>
      <c r="E47" s="30"/>
      <c r="F47" s="32">
        <f>IF(ISBLANK(F46),"",TRUNC(59.76*(F46-11)^2))</f>
        <v>195</v>
      </c>
      <c r="G47" s="16">
        <f>IF(ISBLANK(G46),"",TRUNC(35.04*(G46+10.966)^2)-5000)</f>
        <v>271</v>
      </c>
      <c r="H47" s="33">
        <f>IF(ISBLANK(H46),"",TRUNC(1.82116*(H46+50)^2)-5000)</f>
        <v>431</v>
      </c>
      <c r="I47" s="34">
        <f>I46</f>
        <v>897</v>
      </c>
      <c r="J47" s="34"/>
    </row>
    <row r="48" spans="1:10" ht="12.75">
      <c r="A48" s="10">
        <f>A47+1</f>
        <v>21</v>
      </c>
      <c r="B48" s="22" t="s">
        <v>283</v>
      </c>
      <c r="C48" s="23" t="s">
        <v>730</v>
      </c>
      <c r="D48" s="24" t="s">
        <v>731</v>
      </c>
      <c r="E48" s="23" t="s">
        <v>722</v>
      </c>
      <c r="F48" s="25" t="s">
        <v>732</v>
      </c>
      <c r="G48" s="26">
        <v>1.35</v>
      </c>
      <c r="H48" s="26">
        <v>4.35</v>
      </c>
      <c r="I48" s="27">
        <f>SUM(F49:H49)</f>
        <v>860</v>
      </c>
      <c r="J48" s="27" t="s">
        <v>724</v>
      </c>
    </row>
    <row r="49" spans="1:10" ht="12.75">
      <c r="A49" s="28">
        <f>A48</f>
        <v>21</v>
      </c>
      <c r="B49" s="29"/>
      <c r="C49" s="30" t="s">
        <v>258</v>
      </c>
      <c r="D49" s="31"/>
      <c r="E49" s="30"/>
      <c r="F49" s="32">
        <f>IF(ISBLANK(F48),"",TRUNC(59.76*(F48-11)^2))</f>
        <v>166</v>
      </c>
      <c r="G49" s="16">
        <f>IF(ISBLANK(G48),"",TRUNC(35.04*(G48+10.966)^2)-5000)</f>
        <v>315</v>
      </c>
      <c r="H49" s="33">
        <f>IF(ISBLANK(H48),"",TRUNC(1.82116*(H48+50)^2)-5000)</f>
        <v>379</v>
      </c>
      <c r="I49" s="34">
        <f>I48</f>
        <v>860</v>
      </c>
      <c r="J49" s="34"/>
    </row>
    <row r="50" spans="1:10" ht="12.75">
      <c r="A50" s="10">
        <f>A49+1</f>
        <v>22</v>
      </c>
      <c r="B50" s="22" t="s">
        <v>733</v>
      </c>
      <c r="C50" s="23" t="s">
        <v>734</v>
      </c>
      <c r="D50" s="24" t="s">
        <v>735</v>
      </c>
      <c r="E50" s="23" t="s">
        <v>291</v>
      </c>
      <c r="F50" s="25" t="s">
        <v>487</v>
      </c>
      <c r="G50" s="26">
        <v>1.25</v>
      </c>
      <c r="H50" s="26">
        <v>4.2</v>
      </c>
      <c r="I50" s="27">
        <f>SUM(F51:H51)</f>
        <v>763</v>
      </c>
      <c r="J50" s="27"/>
    </row>
    <row r="51" spans="1:10" ht="12.75">
      <c r="A51" s="28">
        <f>A50</f>
        <v>22</v>
      </c>
      <c r="B51" s="29"/>
      <c r="C51" s="30" t="s">
        <v>519</v>
      </c>
      <c r="D51" s="31"/>
      <c r="E51" s="30"/>
      <c r="F51" s="32">
        <f>IF(ISBLANK(F50),"",TRUNC(59.76*(F50-11)^2))</f>
        <v>185</v>
      </c>
      <c r="G51" s="16">
        <f>IF(ISBLANK(G50),"",TRUNC(35.04*(G50+10.966)^2)-5000)</f>
        <v>229</v>
      </c>
      <c r="H51" s="33">
        <f>IF(ISBLANK(H50),"",TRUNC(1.82116*(H50+50)^2)-5000)</f>
        <v>349</v>
      </c>
      <c r="I51" s="34">
        <f>I50</f>
        <v>763</v>
      </c>
      <c r="J51" s="34"/>
    </row>
    <row r="52" spans="1:10" ht="12.75">
      <c r="A52" s="10"/>
      <c r="B52" s="22" t="s">
        <v>541</v>
      </c>
      <c r="C52" s="23" t="s">
        <v>736</v>
      </c>
      <c r="D52" s="24" t="s">
        <v>455</v>
      </c>
      <c r="E52" s="23" t="s">
        <v>108</v>
      </c>
      <c r="F52" s="25" t="s">
        <v>415</v>
      </c>
      <c r="G52" s="26"/>
      <c r="H52" s="26"/>
      <c r="I52" s="27"/>
      <c r="J52" s="27"/>
    </row>
    <row r="53" spans="1:10" ht="12.75">
      <c r="A53" s="28"/>
      <c r="B53" s="29"/>
      <c r="C53" s="30" t="s">
        <v>737</v>
      </c>
      <c r="D53" s="31"/>
      <c r="E53" s="30"/>
      <c r="F53" s="32"/>
      <c r="G53" s="16"/>
      <c r="H53" s="33"/>
      <c r="I53" s="34"/>
      <c r="J53" s="34"/>
    </row>
  </sheetData>
  <sheetProtection/>
  <printOptions horizontalCentered="1"/>
  <pageMargins left="0.32" right="0.36" top="0.33" bottom="0.45" header="0.2" footer="0.3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57421875" style="2" customWidth="1"/>
    <col min="2" max="2" width="10.28125" style="2" customWidth="1"/>
    <col min="3" max="3" width="12.7109375" style="2" customWidth="1"/>
    <col min="4" max="4" width="10.421875" style="2" customWidth="1"/>
    <col min="5" max="5" width="10.8515625" style="2" customWidth="1"/>
    <col min="6" max="9" width="9.140625" style="2" customWidth="1"/>
    <col min="10" max="10" width="5.7109375" style="2" customWidth="1"/>
    <col min="11" max="16384" width="9.140625" style="2" customWidth="1"/>
  </cols>
  <sheetData>
    <row r="1" spans="1:6" ht="20.25">
      <c r="A1" s="1" t="s">
        <v>0</v>
      </c>
      <c r="F1" s="3"/>
    </row>
    <row r="2" ht="15.75">
      <c r="F2" s="4"/>
    </row>
    <row r="3" spans="4:6" ht="5.25" customHeight="1">
      <c r="D3" s="5">
        <v>1.1574074074074073E-05</v>
      </c>
      <c r="F3" s="4"/>
    </row>
    <row r="4" spans="1:9" ht="12.75">
      <c r="A4" s="6" t="s">
        <v>1</v>
      </c>
      <c r="C4" s="7" t="s">
        <v>854</v>
      </c>
      <c r="E4" s="8" t="s">
        <v>738</v>
      </c>
      <c r="I4" s="9" t="s">
        <v>4</v>
      </c>
    </row>
    <row r="6" spans="1:10" s="15" customFormat="1" ht="12.75">
      <c r="A6" s="10" t="s">
        <v>5</v>
      </c>
      <c r="B6" s="11" t="s">
        <v>6</v>
      </c>
      <c r="C6" s="12" t="s">
        <v>7</v>
      </c>
      <c r="D6" s="13" t="s">
        <v>8</v>
      </c>
      <c r="E6" s="14" t="s">
        <v>9</v>
      </c>
      <c r="F6" s="13" t="s">
        <v>10</v>
      </c>
      <c r="G6" s="13" t="s">
        <v>739</v>
      </c>
      <c r="H6" s="13" t="s">
        <v>739</v>
      </c>
      <c r="I6" s="13" t="s">
        <v>13</v>
      </c>
      <c r="J6" s="13" t="s">
        <v>14</v>
      </c>
    </row>
    <row r="7" spans="1:10" s="21" customFormat="1" ht="13.5">
      <c r="A7" s="16"/>
      <c r="B7" s="17"/>
      <c r="C7" s="18" t="s">
        <v>15</v>
      </c>
      <c r="D7" s="16"/>
      <c r="E7" s="19"/>
      <c r="F7" s="16"/>
      <c r="G7" s="16" t="s">
        <v>740</v>
      </c>
      <c r="H7" s="16" t="s">
        <v>741</v>
      </c>
      <c r="I7" s="16"/>
      <c r="J7" s="16"/>
    </row>
    <row r="8" spans="1:10" ht="12.75">
      <c r="A8" s="10">
        <f>A7+1</f>
        <v>1</v>
      </c>
      <c r="B8" s="22" t="s">
        <v>742</v>
      </c>
      <c r="C8" s="23" t="s">
        <v>743</v>
      </c>
      <c r="D8" s="24" t="s">
        <v>744</v>
      </c>
      <c r="E8" s="23" t="s">
        <v>45</v>
      </c>
      <c r="F8" s="25" t="s">
        <v>257</v>
      </c>
      <c r="G8" s="26">
        <v>14.98</v>
      </c>
      <c r="H8" s="26">
        <v>12.71</v>
      </c>
      <c r="I8" s="27">
        <f>SUM(F9:H9)</f>
        <v>2245</v>
      </c>
      <c r="J8" s="27">
        <v>18</v>
      </c>
    </row>
    <row r="9" spans="1:10" ht="12.75">
      <c r="A9" s="28">
        <f>A8</f>
        <v>1</v>
      </c>
      <c r="B9" s="29"/>
      <c r="C9" s="30" t="s">
        <v>78</v>
      </c>
      <c r="D9" s="31"/>
      <c r="E9" s="30"/>
      <c r="F9" s="32">
        <f>IF(ISBLANK(F8),"",TRUNC(6.45*(F8-15.4)^2))</f>
        <v>641</v>
      </c>
      <c r="G9" s="16">
        <f>IF(ISBLANK(G8),"",TRUNC(0.04384*(G8+675)^2)-20000)</f>
        <v>871</v>
      </c>
      <c r="H9" s="33">
        <f>IF(ISBLANK(H8),"",TRUNC(0.04384*(H8+675)^2)-20000)</f>
        <v>733</v>
      </c>
      <c r="I9" s="34">
        <f>I8</f>
        <v>2245</v>
      </c>
      <c r="J9" s="34"/>
    </row>
    <row r="10" spans="1:10" ht="12.75">
      <c r="A10" s="10">
        <f>A9+1</f>
        <v>2</v>
      </c>
      <c r="B10" s="22" t="s">
        <v>745</v>
      </c>
      <c r="C10" s="23" t="s">
        <v>746</v>
      </c>
      <c r="D10" s="24" t="s">
        <v>747</v>
      </c>
      <c r="E10" s="23" t="s">
        <v>31</v>
      </c>
      <c r="F10" s="25" t="s">
        <v>748</v>
      </c>
      <c r="G10" s="26">
        <v>14.94</v>
      </c>
      <c r="H10" s="26">
        <v>12.24</v>
      </c>
      <c r="I10" s="27">
        <f>SUM(F11:H11)</f>
        <v>2240</v>
      </c>
      <c r="J10" s="27">
        <v>16</v>
      </c>
    </row>
    <row r="11" spans="1:10" ht="12.75">
      <c r="A11" s="28">
        <f>A10</f>
        <v>2</v>
      </c>
      <c r="B11" s="29"/>
      <c r="C11" s="30" t="s">
        <v>749</v>
      </c>
      <c r="D11" s="31"/>
      <c r="E11" s="30"/>
      <c r="F11" s="32">
        <f>IF(ISBLANK(F10),"",TRUNC(6.45*(F10-15.4)^2))</f>
        <v>667</v>
      </c>
      <c r="G11" s="16">
        <f>IF(ISBLANK(G10),"",TRUNC(0.04384*(G10+675)^2)-20000)</f>
        <v>868</v>
      </c>
      <c r="H11" s="33">
        <f>IF(ISBLANK(H10),"",TRUNC(0.04384*(H10+675)^2)-20000)</f>
        <v>705</v>
      </c>
      <c r="I11" s="34">
        <f>I10</f>
        <v>2240</v>
      </c>
      <c r="J11" s="34"/>
    </row>
    <row r="12" spans="1:10" ht="12.75">
      <c r="A12" s="10">
        <f>A11+1</f>
        <v>3</v>
      </c>
      <c r="B12" s="22" t="s">
        <v>750</v>
      </c>
      <c r="C12" s="23" t="s">
        <v>751</v>
      </c>
      <c r="D12" s="24">
        <v>36317</v>
      </c>
      <c r="E12" s="23" t="s">
        <v>752</v>
      </c>
      <c r="F12" s="25" t="s">
        <v>753</v>
      </c>
      <c r="G12" s="26">
        <v>14.55</v>
      </c>
      <c r="H12" s="26">
        <v>11.35</v>
      </c>
      <c r="I12" s="27">
        <f>SUM(F13:H13)</f>
        <v>2168</v>
      </c>
      <c r="J12" s="27">
        <v>14</v>
      </c>
    </row>
    <row r="13" spans="1:10" ht="12.75">
      <c r="A13" s="28">
        <f>A12</f>
        <v>3</v>
      </c>
      <c r="B13" s="29"/>
      <c r="C13" s="30" t="s">
        <v>754</v>
      </c>
      <c r="D13" s="31"/>
      <c r="E13" s="30"/>
      <c r="F13" s="32">
        <f>IF(ISBLANK(F12),"",TRUNC(6.45*(F12-15.4)^2))</f>
        <v>672</v>
      </c>
      <c r="G13" s="16">
        <f>IF(ISBLANK(G12),"",TRUNC(0.04384*(G12+675)^2)-20000)</f>
        <v>845</v>
      </c>
      <c r="H13" s="33">
        <f>IF(ISBLANK(H12),"",TRUNC(0.04384*(H12+675)^2)-20000)</f>
        <v>651</v>
      </c>
      <c r="I13" s="34">
        <f>I12</f>
        <v>2168</v>
      </c>
      <c r="J13" s="34"/>
    </row>
    <row r="14" spans="1:10" ht="12.75">
      <c r="A14" s="10">
        <f>A13+1</f>
        <v>4</v>
      </c>
      <c r="B14" s="22" t="s">
        <v>466</v>
      </c>
      <c r="C14" s="23" t="s">
        <v>755</v>
      </c>
      <c r="D14" s="24">
        <v>36569</v>
      </c>
      <c r="E14" s="23" t="s">
        <v>18</v>
      </c>
      <c r="F14" s="25" t="s">
        <v>756</v>
      </c>
      <c r="G14" s="26">
        <v>14.5</v>
      </c>
      <c r="H14" s="26">
        <v>12.1</v>
      </c>
      <c r="I14" s="27">
        <f>SUM(F15:H15)</f>
        <v>2159</v>
      </c>
      <c r="J14" s="27">
        <v>13</v>
      </c>
    </row>
    <row r="15" spans="1:10" ht="12.75">
      <c r="A15" s="28">
        <f>A14</f>
        <v>4</v>
      </c>
      <c r="B15" s="29"/>
      <c r="C15" s="30" t="s">
        <v>757</v>
      </c>
      <c r="D15" s="31"/>
      <c r="E15" s="30"/>
      <c r="F15" s="32">
        <f>IF(ISBLANK(F14),"",TRUNC(6.45*(F14-15.4)^2))</f>
        <v>621</v>
      </c>
      <c r="G15" s="16">
        <f>IF(ISBLANK(G14),"",TRUNC(0.04384*(G14+675)^2)-20000)</f>
        <v>841</v>
      </c>
      <c r="H15" s="33">
        <f>IF(ISBLANK(H14),"",TRUNC(0.04384*(H14+675)^2)-20000)</f>
        <v>697</v>
      </c>
      <c r="I15" s="34">
        <f>I14</f>
        <v>2159</v>
      </c>
      <c r="J15" s="34"/>
    </row>
    <row r="16" spans="1:10" ht="12.75">
      <c r="A16" s="10">
        <f>A15+1</f>
        <v>5</v>
      </c>
      <c r="B16" s="22" t="s">
        <v>42</v>
      </c>
      <c r="C16" s="23" t="s">
        <v>758</v>
      </c>
      <c r="D16" s="24" t="s">
        <v>759</v>
      </c>
      <c r="E16" s="23" t="s">
        <v>193</v>
      </c>
      <c r="F16" s="25" t="s">
        <v>760</v>
      </c>
      <c r="G16" s="26">
        <v>11.08</v>
      </c>
      <c r="H16" s="26">
        <v>9.31</v>
      </c>
      <c r="I16" s="27">
        <f>SUM(F17:H17)</f>
        <v>1832</v>
      </c>
      <c r="J16" s="27">
        <v>12</v>
      </c>
    </row>
    <row r="17" spans="1:10" ht="12.75">
      <c r="A17" s="28">
        <f>A16</f>
        <v>5</v>
      </c>
      <c r="B17" s="29"/>
      <c r="C17" s="30" t="s">
        <v>195</v>
      </c>
      <c r="D17" s="31"/>
      <c r="E17" s="30"/>
      <c r="F17" s="32">
        <f>IF(ISBLANK(F16),"",TRUNC(6.45*(F16-15.4)^2))</f>
        <v>668</v>
      </c>
      <c r="G17" s="16">
        <f>IF(ISBLANK(G16),"",TRUNC(0.04384*(G16+675)^2)-20000)</f>
        <v>635</v>
      </c>
      <c r="H17" s="33">
        <f>IF(ISBLANK(H16),"",TRUNC(0.04384*(H16+675)^2)-20000)</f>
        <v>529</v>
      </c>
      <c r="I17" s="34">
        <f>I16</f>
        <v>1832</v>
      </c>
      <c r="J17" s="34"/>
    </row>
    <row r="18" spans="1:10" ht="12.75">
      <c r="A18" s="10">
        <f>A17+1</f>
        <v>6</v>
      </c>
      <c r="B18" s="22" t="s">
        <v>111</v>
      </c>
      <c r="C18" s="23" t="s">
        <v>761</v>
      </c>
      <c r="D18" s="24" t="s">
        <v>530</v>
      </c>
      <c r="E18" s="23" t="s">
        <v>121</v>
      </c>
      <c r="F18" s="25" t="s">
        <v>762</v>
      </c>
      <c r="G18" s="26">
        <v>11.6</v>
      </c>
      <c r="H18" s="26">
        <v>9.4</v>
      </c>
      <c r="I18" s="27">
        <f>SUM(F19:H19)</f>
        <v>1811</v>
      </c>
      <c r="J18" s="27">
        <v>11</v>
      </c>
    </row>
    <row r="19" spans="1:10" ht="12.75">
      <c r="A19" s="28">
        <f>A18</f>
        <v>6</v>
      </c>
      <c r="B19" s="29"/>
      <c r="C19" s="30" t="s">
        <v>258</v>
      </c>
      <c r="D19" s="31"/>
      <c r="E19" s="30"/>
      <c r="F19" s="32">
        <f>IF(ISBLANK(F18),"",TRUNC(6.45*(F18-15.4)^2))</f>
        <v>610</v>
      </c>
      <c r="G19" s="16">
        <f>IF(ISBLANK(G18),"",TRUNC(0.04384*(G18+675)^2)-20000)</f>
        <v>667</v>
      </c>
      <c r="H19" s="33">
        <f>IF(ISBLANK(H18),"",TRUNC(0.04384*(H18+675)^2)-20000)</f>
        <v>534</v>
      </c>
      <c r="I19" s="34">
        <f>I18</f>
        <v>1811</v>
      </c>
      <c r="J19" s="34"/>
    </row>
    <row r="20" spans="1:10" ht="12.75">
      <c r="A20" s="10">
        <f>A19+1</f>
        <v>7</v>
      </c>
      <c r="B20" s="22" t="s">
        <v>218</v>
      </c>
      <c r="C20" s="23" t="s">
        <v>763</v>
      </c>
      <c r="D20" s="24" t="s">
        <v>764</v>
      </c>
      <c r="E20" s="23" t="s">
        <v>232</v>
      </c>
      <c r="F20" s="25" t="s">
        <v>765</v>
      </c>
      <c r="G20" s="26">
        <v>11.25</v>
      </c>
      <c r="H20" s="26">
        <v>9.07</v>
      </c>
      <c r="I20" s="27">
        <f>SUM(F21:H21)</f>
        <v>1794</v>
      </c>
      <c r="J20" s="27">
        <v>10</v>
      </c>
    </row>
    <row r="21" spans="1:10" ht="12.75">
      <c r="A21" s="28">
        <f>A20</f>
        <v>7</v>
      </c>
      <c r="B21" s="29"/>
      <c r="C21" s="30" t="s">
        <v>766</v>
      </c>
      <c r="D21" s="31"/>
      <c r="E21" s="30"/>
      <c r="F21" s="32">
        <f>IF(ISBLANK(F20),"",TRUNC(6.45*(F20-15.4)^2))</f>
        <v>634</v>
      </c>
      <c r="G21" s="16">
        <f>IF(ISBLANK(G20),"",TRUNC(0.04384*(G20+675)^2)-20000)</f>
        <v>645</v>
      </c>
      <c r="H21" s="33">
        <f>IF(ISBLANK(H20),"",TRUNC(0.04384*(H20+675)^2)-20000)</f>
        <v>515</v>
      </c>
      <c r="I21" s="34">
        <f>I20</f>
        <v>1794</v>
      </c>
      <c r="J21" s="34"/>
    </row>
    <row r="22" spans="1:10" ht="12.75">
      <c r="A22" s="10">
        <f>A21+1</f>
        <v>8</v>
      </c>
      <c r="B22" s="22" t="s">
        <v>767</v>
      </c>
      <c r="C22" s="23" t="s">
        <v>768</v>
      </c>
      <c r="D22" s="24" t="s">
        <v>769</v>
      </c>
      <c r="E22" s="23" t="s">
        <v>232</v>
      </c>
      <c r="F22" s="25" t="s">
        <v>770</v>
      </c>
      <c r="G22" s="26">
        <v>10.97</v>
      </c>
      <c r="H22" s="26">
        <v>8.87</v>
      </c>
      <c r="I22" s="27">
        <f>SUM(F23:H23)</f>
        <v>1789</v>
      </c>
      <c r="J22" s="27">
        <v>9</v>
      </c>
    </row>
    <row r="23" spans="1:10" ht="12.75">
      <c r="A23" s="28">
        <f>A22</f>
        <v>8</v>
      </c>
      <c r="B23" s="29"/>
      <c r="C23" s="30" t="s">
        <v>235</v>
      </c>
      <c r="D23" s="31"/>
      <c r="E23" s="30"/>
      <c r="F23" s="32">
        <f>IF(ISBLANK(F22),"",TRUNC(6.45*(F22-15.4)^2))</f>
        <v>657</v>
      </c>
      <c r="G23" s="16">
        <f>IF(ISBLANK(G22),"",TRUNC(0.04384*(G22+675)^2)-20000)</f>
        <v>629</v>
      </c>
      <c r="H23" s="33">
        <f>IF(ISBLANK(H22),"",TRUNC(0.04384*(H22+675)^2)-20000)</f>
        <v>503</v>
      </c>
      <c r="I23" s="34">
        <f>I22</f>
        <v>1789</v>
      </c>
      <c r="J23" s="34"/>
    </row>
    <row r="24" spans="1:10" ht="12.75">
      <c r="A24" s="10">
        <f>A23+1</f>
        <v>9</v>
      </c>
      <c r="B24" s="22" t="s">
        <v>142</v>
      </c>
      <c r="C24" s="23" t="s">
        <v>771</v>
      </c>
      <c r="D24" s="24" t="s">
        <v>772</v>
      </c>
      <c r="E24" s="23" t="s">
        <v>108</v>
      </c>
      <c r="F24" s="25" t="s">
        <v>773</v>
      </c>
      <c r="G24" s="26">
        <v>9.82</v>
      </c>
      <c r="H24" s="26">
        <v>8.68</v>
      </c>
      <c r="I24" s="27">
        <f>SUM(F25:H25)</f>
        <v>1698</v>
      </c>
      <c r="J24" s="27">
        <v>8</v>
      </c>
    </row>
    <row r="25" spans="1:10" ht="12.75">
      <c r="A25" s="28">
        <f>A24</f>
        <v>9</v>
      </c>
      <c r="B25" s="29"/>
      <c r="C25" s="30" t="s">
        <v>737</v>
      </c>
      <c r="D25" s="31"/>
      <c r="E25" s="30"/>
      <c r="F25" s="32">
        <f>IF(ISBLANK(F24),"",TRUNC(6.45*(F24-15.4)^2))</f>
        <v>647</v>
      </c>
      <c r="G25" s="16">
        <f>IF(ISBLANK(G24),"",TRUNC(0.04384*(G24+675)^2)-20000)</f>
        <v>560</v>
      </c>
      <c r="H25" s="33">
        <f>IF(ISBLANK(H24),"",TRUNC(0.04384*(H24+675)^2)-20000)</f>
        <v>491</v>
      </c>
      <c r="I25" s="34">
        <f>I24</f>
        <v>1698</v>
      </c>
      <c r="J25" s="34"/>
    </row>
    <row r="26" spans="1:10" ht="12.75">
      <c r="A26" s="10">
        <f>A25+1</f>
        <v>10</v>
      </c>
      <c r="B26" s="22" t="s">
        <v>520</v>
      </c>
      <c r="C26" s="23" t="s">
        <v>774</v>
      </c>
      <c r="D26" s="24">
        <v>36755</v>
      </c>
      <c r="E26" s="23" t="s">
        <v>368</v>
      </c>
      <c r="F26" s="25">
        <v>5.22</v>
      </c>
      <c r="G26" s="26">
        <v>9.69</v>
      </c>
      <c r="H26" s="26">
        <v>8.19</v>
      </c>
      <c r="I26" s="27">
        <f>SUM(F27:H27)</f>
        <v>1682</v>
      </c>
      <c r="J26" s="27">
        <v>7</v>
      </c>
    </row>
    <row r="27" spans="1:10" ht="12.75">
      <c r="A27" s="28">
        <f>A26</f>
        <v>10</v>
      </c>
      <c r="B27" s="29"/>
      <c r="C27" s="30" t="s">
        <v>775</v>
      </c>
      <c r="D27" s="31"/>
      <c r="E27" s="30"/>
      <c r="F27" s="32">
        <f>IF(ISBLANK(F26),"",TRUNC(6.45*(F26-15.4)^2))</f>
        <v>668</v>
      </c>
      <c r="G27" s="16">
        <f>IF(ISBLANK(G26),"",TRUNC(0.04384*(G26+675)^2)-20000)</f>
        <v>552</v>
      </c>
      <c r="H27" s="33">
        <f>IF(ISBLANK(H26),"",TRUNC(0.04384*(H26+675)^2)-20000)</f>
        <v>462</v>
      </c>
      <c r="I27" s="34">
        <f>I26</f>
        <v>1682</v>
      </c>
      <c r="J27" s="34"/>
    </row>
    <row r="28" spans="1:10" ht="12.75">
      <c r="A28" s="10">
        <f>A27+1</f>
        <v>11</v>
      </c>
      <c r="B28" s="22" t="s">
        <v>776</v>
      </c>
      <c r="C28" s="23" t="s">
        <v>777</v>
      </c>
      <c r="D28" s="24" t="s">
        <v>778</v>
      </c>
      <c r="E28" s="23" t="s">
        <v>121</v>
      </c>
      <c r="F28" s="25">
        <v>5.87</v>
      </c>
      <c r="G28" s="26">
        <v>10.83</v>
      </c>
      <c r="H28" s="26">
        <v>8.42</v>
      </c>
      <c r="I28" s="27">
        <f>SUM(F29:H29)</f>
        <v>1681</v>
      </c>
      <c r="J28" s="27">
        <v>6</v>
      </c>
    </row>
    <row r="29" spans="1:10" ht="12.75">
      <c r="A29" s="28">
        <f>A28</f>
        <v>11</v>
      </c>
      <c r="B29" s="29"/>
      <c r="C29" s="30" t="s">
        <v>124</v>
      </c>
      <c r="D29" s="31"/>
      <c r="E29" s="30"/>
      <c r="F29" s="32">
        <f>IF(ISBLANK(F28),"",TRUNC(6.45*(F28-15.4)^2))</f>
        <v>585</v>
      </c>
      <c r="G29" s="16">
        <f>IF(ISBLANK(G28),"",TRUNC(0.04384*(G28+675)^2)-20000)</f>
        <v>620</v>
      </c>
      <c r="H29" s="33">
        <f>IF(ISBLANK(H28),"",TRUNC(0.04384*(H28+675)^2)-20000)</f>
        <v>476</v>
      </c>
      <c r="I29" s="34">
        <f>I28</f>
        <v>1681</v>
      </c>
      <c r="J29" s="34"/>
    </row>
    <row r="30" spans="1:10" ht="12.75">
      <c r="A30" s="10">
        <f>A29+1</f>
        <v>12</v>
      </c>
      <c r="B30" s="22" t="s">
        <v>69</v>
      </c>
      <c r="C30" s="23" t="s">
        <v>779</v>
      </c>
      <c r="D30" s="24" t="s">
        <v>780</v>
      </c>
      <c r="E30" s="23" t="s">
        <v>1</v>
      </c>
      <c r="F30" s="25" t="s">
        <v>781</v>
      </c>
      <c r="G30" s="26">
        <v>10.6</v>
      </c>
      <c r="H30" s="26">
        <v>8.84</v>
      </c>
      <c r="I30" s="27">
        <f>SUM(F31:H31)</f>
        <v>1645</v>
      </c>
      <c r="J30" s="27">
        <v>5</v>
      </c>
    </row>
    <row r="31" spans="1:10" ht="12.75">
      <c r="A31" s="28">
        <f>A30</f>
        <v>12</v>
      </c>
      <c r="B31" s="29"/>
      <c r="C31" s="30" t="s">
        <v>205</v>
      </c>
      <c r="D31" s="31"/>
      <c r="E31" s="30"/>
      <c r="F31" s="32">
        <f>IF(ISBLANK(F30),"",TRUNC(6.45*(F30-15.4)^2))</f>
        <v>538</v>
      </c>
      <c r="G31" s="16">
        <f>IF(ISBLANK(G30),"",TRUNC(0.04384*(G30+675)^2)-20000)</f>
        <v>606</v>
      </c>
      <c r="H31" s="33">
        <f>IF(ISBLANK(H30),"",TRUNC(0.04384*(H30+675)^2)-20000)</f>
        <v>501</v>
      </c>
      <c r="I31" s="34">
        <f>I30</f>
        <v>1645</v>
      </c>
      <c r="J31" s="34"/>
    </row>
    <row r="32" spans="1:10" ht="12.75">
      <c r="A32" s="10">
        <f>A31+1</f>
        <v>13</v>
      </c>
      <c r="B32" s="22" t="s">
        <v>782</v>
      </c>
      <c r="C32" s="23" t="s">
        <v>783</v>
      </c>
      <c r="D32" s="24">
        <v>36669</v>
      </c>
      <c r="E32" s="23" t="s">
        <v>1</v>
      </c>
      <c r="F32" s="25" t="s">
        <v>784</v>
      </c>
      <c r="G32" s="26">
        <v>10.09</v>
      </c>
      <c r="H32" s="26">
        <v>7.99</v>
      </c>
      <c r="I32" s="27">
        <f>SUM(F33:H33)</f>
        <v>1626</v>
      </c>
      <c r="J32" s="27">
        <v>4</v>
      </c>
    </row>
    <row r="33" spans="1:10" ht="12.75">
      <c r="A33" s="28">
        <f>A32</f>
        <v>13</v>
      </c>
      <c r="B33" s="29"/>
      <c r="C33" s="30" t="s">
        <v>223</v>
      </c>
      <c r="D33" s="31"/>
      <c r="E33" s="30"/>
      <c r="F33" s="32">
        <f>IF(ISBLANK(F32),"",TRUNC(6.45*(F32-15.4)^2))</f>
        <v>600</v>
      </c>
      <c r="G33" s="16">
        <f>IF(ISBLANK(G32),"",TRUNC(0.04384*(G32+675)^2)-20000)</f>
        <v>576</v>
      </c>
      <c r="H33" s="33">
        <f>IF(ISBLANK(H32),"",TRUNC(0.04384*(H32+675)^2)-20000)</f>
        <v>450</v>
      </c>
      <c r="I33" s="34">
        <f>I32</f>
        <v>1626</v>
      </c>
      <c r="J33" s="34"/>
    </row>
    <row r="34" spans="1:10" ht="12.75">
      <c r="A34" s="10">
        <f>A33+1</f>
        <v>14</v>
      </c>
      <c r="B34" s="22" t="s">
        <v>785</v>
      </c>
      <c r="C34" s="23" t="s">
        <v>786</v>
      </c>
      <c r="D34" s="24" t="s">
        <v>787</v>
      </c>
      <c r="E34" s="23" t="s">
        <v>1</v>
      </c>
      <c r="F34" s="25" t="s">
        <v>773</v>
      </c>
      <c r="G34" s="26">
        <v>8.86</v>
      </c>
      <c r="H34" s="26">
        <v>6.85</v>
      </c>
      <c r="I34" s="27">
        <f>SUM(F35:H35)</f>
        <v>1531</v>
      </c>
      <c r="J34" s="27">
        <v>3</v>
      </c>
    </row>
    <row r="35" spans="1:10" ht="12.75">
      <c r="A35" s="28">
        <f>A34</f>
        <v>14</v>
      </c>
      <c r="B35" s="29"/>
      <c r="C35" s="30" t="s">
        <v>788</v>
      </c>
      <c r="D35" s="31"/>
      <c r="E35" s="30"/>
      <c r="F35" s="32">
        <f>IF(ISBLANK(F34),"",TRUNC(6.45*(F34-15.4)^2))</f>
        <v>647</v>
      </c>
      <c r="G35" s="16">
        <f>IF(ISBLANK(G34),"",TRUNC(0.04384*(G34+675)^2)-20000)</f>
        <v>502</v>
      </c>
      <c r="H35" s="33">
        <f>IF(ISBLANK(H34),"",TRUNC(0.04384*(H34+675)^2)-20000)</f>
        <v>382</v>
      </c>
      <c r="I35" s="34">
        <f>I34</f>
        <v>1531</v>
      </c>
      <c r="J35" s="34"/>
    </row>
    <row r="36" spans="1:10" ht="12.75">
      <c r="A36" s="10">
        <f>A35+1</f>
        <v>15</v>
      </c>
      <c r="B36" s="22" t="s">
        <v>789</v>
      </c>
      <c r="C36" s="23" t="s">
        <v>790</v>
      </c>
      <c r="D36" s="24" t="s">
        <v>791</v>
      </c>
      <c r="E36" s="23" t="s">
        <v>193</v>
      </c>
      <c r="F36" s="25" t="s">
        <v>792</v>
      </c>
      <c r="G36" s="26">
        <v>9.23</v>
      </c>
      <c r="H36" s="26">
        <v>6.94</v>
      </c>
      <c r="I36" s="27">
        <f>SUM(F37:H37)</f>
        <v>1488</v>
      </c>
      <c r="J36" s="27">
        <v>2</v>
      </c>
    </row>
    <row r="37" spans="1:10" ht="12.75">
      <c r="A37" s="28">
        <f>A36</f>
        <v>15</v>
      </c>
      <c r="B37" s="29"/>
      <c r="C37" s="30" t="s">
        <v>195</v>
      </c>
      <c r="D37" s="31"/>
      <c r="E37" s="30"/>
      <c r="F37" s="32">
        <f>IF(ISBLANK(F36),"",TRUNC(6.45*(F36-15.4)^2))</f>
        <v>577</v>
      </c>
      <c r="G37" s="16">
        <f>IF(ISBLANK(G36),"",TRUNC(0.04384*(G36+675)^2)-20000)</f>
        <v>524</v>
      </c>
      <c r="H37" s="33">
        <f>IF(ISBLANK(H36),"",TRUNC(0.04384*(H36+675)^2)-20000)</f>
        <v>387</v>
      </c>
      <c r="I37" s="34">
        <f>I36</f>
        <v>1488</v>
      </c>
      <c r="J37" s="34"/>
    </row>
    <row r="38" spans="1:10" ht="12.75">
      <c r="A38" s="10">
        <f>A37+1</f>
        <v>16</v>
      </c>
      <c r="B38" s="22" t="s">
        <v>793</v>
      </c>
      <c r="C38" s="23" t="s">
        <v>794</v>
      </c>
      <c r="D38" s="24" t="s">
        <v>795</v>
      </c>
      <c r="E38" s="23" t="s">
        <v>523</v>
      </c>
      <c r="F38" s="25" t="s">
        <v>796</v>
      </c>
      <c r="G38" s="26">
        <v>8.55</v>
      </c>
      <c r="H38" s="26">
        <v>6.44</v>
      </c>
      <c r="I38" s="27">
        <f>SUM(F39:H39)</f>
        <v>1473</v>
      </c>
      <c r="J38" s="27"/>
    </row>
    <row r="39" spans="1:10" ht="12.75">
      <c r="A39" s="28">
        <f>A38</f>
        <v>16</v>
      </c>
      <c r="B39" s="29"/>
      <c r="C39" s="30" t="s">
        <v>258</v>
      </c>
      <c r="D39" s="31"/>
      <c r="E39" s="30"/>
      <c r="F39" s="32">
        <f>IF(ISBLANK(F38),"",TRUNC(6.45*(F38-15.4)^2))</f>
        <v>633</v>
      </c>
      <c r="G39" s="16">
        <f>IF(ISBLANK(G38),"",TRUNC(0.04384*(G38+675)^2)-20000)</f>
        <v>483</v>
      </c>
      <c r="H39" s="33">
        <f>IF(ISBLANK(H38),"",TRUNC(0.04384*(H38+675)^2)-20000)</f>
        <v>357</v>
      </c>
      <c r="I39" s="34">
        <f>I38</f>
        <v>1473</v>
      </c>
      <c r="J39" s="34"/>
    </row>
    <row r="40" spans="1:10" ht="12.75">
      <c r="A40" s="10">
        <f>A39+1</f>
        <v>17</v>
      </c>
      <c r="B40" s="22" t="s">
        <v>767</v>
      </c>
      <c r="C40" s="23" t="s">
        <v>797</v>
      </c>
      <c r="D40" s="24">
        <v>36936</v>
      </c>
      <c r="E40" s="23" t="s">
        <v>433</v>
      </c>
      <c r="F40" s="25" t="s">
        <v>798</v>
      </c>
      <c r="G40" s="26">
        <v>7.32</v>
      </c>
      <c r="H40" s="26">
        <v>6.68</v>
      </c>
      <c r="I40" s="27">
        <f>SUM(F41:H41)</f>
        <v>1330</v>
      </c>
      <c r="J40" s="27"/>
    </row>
    <row r="41" spans="1:10" ht="12.75">
      <c r="A41" s="28">
        <f>A40</f>
        <v>17</v>
      </c>
      <c r="B41" s="29"/>
      <c r="C41" s="30" t="s">
        <v>386</v>
      </c>
      <c r="D41" s="31"/>
      <c r="E41" s="30"/>
      <c r="F41" s="32">
        <f>IF(ISBLANK(F40),"",TRUNC(6.45*(F40-15.4)^2))</f>
        <v>549</v>
      </c>
      <c r="G41" s="16">
        <f>IF(ISBLANK(G40),"",TRUNC(0.04384*(G40+675)^2)-20000)</f>
        <v>410</v>
      </c>
      <c r="H41" s="33">
        <f>IF(ISBLANK(H40),"",TRUNC(0.04384*(H40+675)^2)-20000)</f>
        <v>371</v>
      </c>
      <c r="I41" s="34">
        <f>I40</f>
        <v>1330</v>
      </c>
      <c r="J41" s="34"/>
    </row>
    <row r="42" spans="1:10" ht="12.75">
      <c r="A42" s="10"/>
      <c r="B42" s="22" t="s">
        <v>182</v>
      </c>
      <c r="C42" s="23" t="s">
        <v>799</v>
      </c>
      <c r="D42" s="24" t="s">
        <v>800</v>
      </c>
      <c r="E42" s="23" t="s">
        <v>108</v>
      </c>
      <c r="F42" s="25" t="s">
        <v>415</v>
      </c>
      <c r="G42" s="26"/>
      <c r="H42" s="26"/>
      <c r="I42" s="27"/>
      <c r="J42" s="27"/>
    </row>
    <row r="43" spans="1:10" ht="12.75">
      <c r="A43" s="28"/>
      <c r="B43" s="29"/>
      <c r="C43" s="30" t="s">
        <v>737</v>
      </c>
      <c r="D43" s="31"/>
      <c r="E43" s="30"/>
      <c r="F43" s="32"/>
      <c r="G43" s="16">
        <f>IF(ISBLANK(G42),"",TRUNC(0.04384*(G42+675)^2)-20000)</f>
      </c>
      <c r="H43" s="33">
        <f>IF(ISBLANK(H42),"",TRUNC(0.04384*(H42+675)^2)-20000)</f>
      </c>
      <c r="I43" s="34"/>
      <c r="J43" s="34"/>
    </row>
  </sheetData>
  <sheetProtection/>
  <printOptions horizontalCentered="1"/>
  <pageMargins left="0.75" right="0.75" top="0.33" bottom="0.45" header="0.2" footer="0.3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4.421875" style="2" customWidth="1"/>
    <col min="2" max="2" width="10.28125" style="2" customWidth="1"/>
    <col min="3" max="3" width="12.7109375" style="2" customWidth="1"/>
    <col min="4" max="4" width="10.421875" style="2" customWidth="1"/>
    <col min="5" max="5" width="10.8515625" style="2" customWidth="1"/>
    <col min="6" max="6" width="7.57421875" style="2" customWidth="1"/>
    <col min="7" max="8" width="9.140625" style="2" customWidth="1"/>
    <col min="9" max="9" width="5.8515625" style="2" customWidth="1"/>
    <col min="10" max="10" width="5.7109375" style="2" customWidth="1"/>
    <col min="11" max="16384" width="9.140625" style="2" customWidth="1"/>
  </cols>
  <sheetData>
    <row r="1" spans="1:6" ht="20.25">
      <c r="A1" s="1" t="s">
        <v>0</v>
      </c>
      <c r="F1" s="3"/>
    </row>
    <row r="2" ht="15.75">
      <c r="F2" s="4"/>
    </row>
    <row r="3" spans="4:6" ht="5.25" customHeight="1">
      <c r="D3" s="5">
        <v>1.1574074074074073E-05</v>
      </c>
      <c r="F3" s="4"/>
    </row>
    <row r="4" spans="1:9" ht="12.75">
      <c r="A4" s="6" t="s">
        <v>1</v>
      </c>
      <c r="C4" s="7" t="s">
        <v>877</v>
      </c>
      <c r="E4" s="8" t="s">
        <v>738</v>
      </c>
      <c r="I4" s="9" t="s">
        <v>4</v>
      </c>
    </row>
    <row r="6" spans="1:10" s="15" customFormat="1" ht="12.75">
      <c r="A6" s="10" t="s">
        <v>5</v>
      </c>
      <c r="B6" s="11" t="s">
        <v>6</v>
      </c>
      <c r="C6" s="12" t="s">
        <v>7</v>
      </c>
      <c r="D6" s="13" t="s">
        <v>8</v>
      </c>
      <c r="E6" s="14" t="s">
        <v>9</v>
      </c>
      <c r="F6" s="13" t="s">
        <v>10</v>
      </c>
      <c r="G6" s="13" t="s">
        <v>739</v>
      </c>
      <c r="H6" s="13" t="s">
        <v>739</v>
      </c>
      <c r="I6" s="13" t="s">
        <v>13</v>
      </c>
      <c r="J6" s="13" t="s">
        <v>14</v>
      </c>
    </row>
    <row r="7" spans="1:10" s="21" customFormat="1" ht="13.5">
      <c r="A7" s="16"/>
      <c r="B7" s="17"/>
      <c r="C7" s="18" t="s">
        <v>15</v>
      </c>
      <c r="D7" s="16"/>
      <c r="E7" s="19"/>
      <c r="F7" s="16"/>
      <c r="G7" s="16" t="s">
        <v>741</v>
      </c>
      <c r="H7" s="16" t="s">
        <v>801</v>
      </c>
      <c r="I7" s="16"/>
      <c r="J7" s="16"/>
    </row>
    <row r="8" spans="1:10" ht="12.75">
      <c r="A8" s="10">
        <f>A7+1</f>
        <v>1</v>
      </c>
      <c r="B8" s="22" t="s">
        <v>802</v>
      </c>
      <c r="C8" s="23" t="s">
        <v>803</v>
      </c>
      <c r="D8" s="24">
        <v>36200</v>
      </c>
      <c r="E8" s="23" t="s">
        <v>208</v>
      </c>
      <c r="F8" s="25" t="s">
        <v>804</v>
      </c>
      <c r="G8" s="26">
        <v>15.78</v>
      </c>
      <c r="H8" s="26">
        <v>14.3</v>
      </c>
      <c r="I8" s="27">
        <f>SUM(F9:H9)</f>
        <v>2283</v>
      </c>
      <c r="J8" s="27">
        <v>18</v>
      </c>
    </row>
    <row r="9" spans="1:10" ht="12.75">
      <c r="A9" s="28">
        <f>A8</f>
        <v>1</v>
      </c>
      <c r="B9" s="29"/>
      <c r="C9" s="30" t="s">
        <v>211</v>
      </c>
      <c r="D9" s="31"/>
      <c r="E9" s="30"/>
      <c r="F9" s="32">
        <f>IF(ISBLANK(F8),"",TRUNC(15.8*(F8-11)^2))</f>
        <v>631</v>
      </c>
      <c r="G9" s="16">
        <f>IF(ISBLANK(G8),"",TRUNC(0.042172*(G8+687.7)^2)-20000)</f>
        <v>870</v>
      </c>
      <c r="H9" s="33">
        <f>IF(ISBLANK(H8),"",TRUNC(0.042172*(H8+687.7)^2)-20000)</f>
        <v>782</v>
      </c>
      <c r="I9" s="34">
        <f>I8</f>
        <v>2283</v>
      </c>
      <c r="J9" s="34"/>
    </row>
    <row r="10" spans="1:10" ht="12.75">
      <c r="A10" s="10">
        <f>A9+1</f>
        <v>2</v>
      </c>
      <c r="B10" s="22" t="s">
        <v>308</v>
      </c>
      <c r="C10" s="23" t="s">
        <v>805</v>
      </c>
      <c r="D10" s="24">
        <v>36250</v>
      </c>
      <c r="E10" s="23" t="s">
        <v>806</v>
      </c>
      <c r="F10" s="25" t="s">
        <v>807</v>
      </c>
      <c r="G10" s="26">
        <v>16.46</v>
      </c>
      <c r="H10" s="26">
        <v>12.78</v>
      </c>
      <c r="I10" s="27">
        <f>SUM(F11:H11)</f>
        <v>2253</v>
      </c>
      <c r="J10" s="27">
        <v>16</v>
      </c>
    </row>
    <row r="11" spans="1:10" ht="12.75">
      <c r="A11" s="28">
        <f>A10</f>
        <v>2</v>
      </c>
      <c r="B11" s="29"/>
      <c r="C11" s="30" t="s">
        <v>808</v>
      </c>
      <c r="D11" s="31"/>
      <c r="E11" s="30"/>
      <c r="F11" s="32">
        <f>IF(ISBLANK(F10),"",TRUNC(15.8*(F10-11)^2))</f>
        <v>651</v>
      </c>
      <c r="G11" s="16">
        <f>IF(ISBLANK(G10),"",TRUNC(0.042172*(G10+687.7)^2)-20000)</f>
        <v>910</v>
      </c>
      <c r="H11" s="33">
        <f>IF(ISBLANK(H10),"",TRUNC(0.042172*(H10+687.7)^2)-20000)</f>
        <v>692</v>
      </c>
      <c r="I11" s="34">
        <f>I10</f>
        <v>2253</v>
      </c>
      <c r="J11" s="34"/>
    </row>
    <row r="12" spans="1:10" ht="12.75">
      <c r="A12" s="10">
        <f>A11+1</f>
        <v>3</v>
      </c>
      <c r="B12" s="22" t="s">
        <v>809</v>
      </c>
      <c r="C12" s="23" t="s">
        <v>810</v>
      </c>
      <c r="D12" s="24">
        <v>36393</v>
      </c>
      <c r="E12" s="23" t="s">
        <v>18</v>
      </c>
      <c r="F12" s="25" t="s">
        <v>274</v>
      </c>
      <c r="G12" s="26">
        <v>13.66</v>
      </c>
      <c r="H12" s="26">
        <v>12.95</v>
      </c>
      <c r="I12" s="27">
        <f>SUM(F13:H13)</f>
        <v>2109</v>
      </c>
      <c r="J12" s="27">
        <v>14</v>
      </c>
    </row>
    <row r="13" spans="1:10" ht="12.75">
      <c r="A13" s="28">
        <f>A12</f>
        <v>3</v>
      </c>
      <c r="B13" s="29"/>
      <c r="C13" s="30" t="s">
        <v>83</v>
      </c>
      <c r="D13" s="31"/>
      <c r="E13" s="30"/>
      <c r="F13" s="32">
        <f>IF(ISBLANK(F12),"",TRUNC(15.8*(F12-11)^2))</f>
        <v>663</v>
      </c>
      <c r="G13" s="16">
        <f>IF(ISBLANK(G12),"",TRUNC(0.042172*(G12+687.7)^2)-20000)</f>
        <v>744</v>
      </c>
      <c r="H13" s="33">
        <f>IF(ISBLANK(H12),"",TRUNC(0.042172*(H12+687.7)^2)-20000)</f>
        <v>702</v>
      </c>
      <c r="I13" s="34">
        <f>I12</f>
        <v>2109</v>
      </c>
      <c r="J13" s="34"/>
    </row>
    <row r="14" spans="1:10" ht="12.75">
      <c r="A14" s="10">
        <f>A13+1</f>
        <v>4</v>
      </c>
      <c r="B14" s="22" t="s">
        <v>811</v>
      </c>
      <c r="C14" s="23" t="s">
        <v>812</v>
      </c>
      <c r="D14" s="24" t="s">
        <v>511</v>
      </c>
      <c r="E14" s="23" t="s">
        <v>38</v>
      </c>
      <c r="F14" s="25" t="s">
        <v>748</v>
      </c>
      <c r="G14" s="26">
        <v>15.06</v>
      </c>
      <c r="H14" s="26">
        <v>13.4</v>
      </c>
      <c r="I14" s="27">
        <f>SUM(F15:H15)</f>
        <v>2082</v>
      </c>
      <c r="J14" s="27">
        <v>13</v>
      </c>
    </row>
    <row r="15" spans="1:10" ht="12.75">
      <c r="A15" s="28">
        <f>A14</f>
        <v>4</v>
      </c>
      <c r="B15" s="29"/>
      <c r="C15" s="30" t="s">
        <v>813</v>
      </c>
      <c r="D15" s="31"/>
      <c r="E15" s="30"/>
      <c r="F15" s="32">
        <f>IF(ISBLANK(F14),"",TRUNC(15.8*(F14-11)^2))</f>
        <v>526</v>
      </c>
      <c r="G15" s="16">
        <f>IF(ISBLANK(G14),"",TRUNC(0.042172*(G14+687.7)^2)-20000)</f>
        <v>827</v>
      </c>
      <c r="H15" s="33">
        <f>IF(ISBLANK(H14),"",TRUNC(0.042172*(H14+687.7)^2)-20000)</f>
        <v>729</v>
      </c>
      <c r="I15" s="34">
        <f>I14</f>
        <v>2082</v>
      </c>
      <c r="J15" s="34"/>
    </row>
    <row r="16" spans="1:10" ht="12.75">
      <c r="A16" s="10">
        <f>A15+1</f>
        <v>5</v>
      </c>
      <c r="B16" s="22" t="s">
        <v>580</v>
      </c>
      <c r="C16" s="23" t="s">
        <v>814</v>
      </c>
      <c r="D16" s="24" t="s">
        <v>815</v>
      </c>
      <c r="E16" s="23" t="s">
        <v>232</v>
      </c>
      <c r="F16" s="25" t="s">
        <v>807</v>
      </c>
      <c r="G16" s="26">
        <v>14.06</v>
      </c>
      <c r="H16" s="26">
        <v>12.12</v>
      </c>
      <c r="I16" s="27">
        <f>SUM(F17:H17)</f>
        <v>2072</v>
      </c>
      <c r="J16" s="27">
        <v>12</v>
      </c>
    </row>
    <row r="17" spans="1:10" ht="12.75">
      <c r="A17" s="28">
        <f>A16</f>
        <v>5</v>
      </c>
      <c r="B17" s="29"/>
      <c r="C17" s="30" t="s">
        <v>766</v>
      </c>
      <c r="D17" s="31"/>
      <c r="E17" s="30"/>
      <c r="F17" s="32">
        <f>IF(ISBLANK(F16),"",TRUNC(15.8*(F16-11)^2))</f>
        <v>651</v>
      </c>
      <c r="G17" s="16">
        <f>IF(ISBLANK(G16),"",TRUNC(0.042172*(G16+687.7)^2)-20000)</f>
        <v>768</v>
      </c>
      <c r="H17" s="33">
        <f>IF(ISBLANK(H16),"",TRUNC(0.042172*(H16+687.7)^2)-20000)</f>
        <v>653</v>
      </c>
      <c r="I17" s="34">
        <f>I16</f>
        <v>2072</v>
      </c>
      <c r="J17" s="34"/>
    </row>
    <row r="18" spans="1:10" ht="12.75">
      <c r="A18" s="10">
        <f>A17+1</f>
        <v>6</v>
      </c>
      <c r="B18" s="22" t="s">
        <v>816</v>
      </c>
      <c r="C18" s="23" t="s">
        <v>817</v>
      </c>
      <c r="D18" s="24">
        <v>36282</v>
      </c>
      <c r="E18" s="23" t="s">
        <v>18</v>
      </c>
      <c r="F18" s="25" t="s">
        <v>71</v>
      </c>
      <c r="G18" s="26">
        <v>14.41</v>
      </c>
      <c r="H18" s="26">
        <v>12.63</v>
      </c>
      <c r="I18" s="27">
        <f>SUM(F19:H19)</f>
        <v>2059</v>
      </c>
      <c r="J18" s="27">
        <v>11</v>
      </c>
    </row>
    <row r="19" spans="1:10" ht="12.75">
      <c r="A19" s="28">
        <f>A18</f>
        <v>6</v>
      </c>
      <c r="B19" s="29"/>
      <c r="C19" s="30" t="s">
        <v>83</v>
      </c>
      <c r="D19" s="31"/>
      <c r="E19" s="30"/>
      <c r="F19" s="32">
        <f>IF(ISBLANK(F18),"",TRUNC(15.8*(F18-11)^2))</f>
        <v>587</v>
      </c>
      <c r="G19" s="16">
        <f>IF(ISBLANK(G18),"",TRUNC(0.042172*(G18+687.7)^2)-20000)</f>
        <v>789</v>
      </c>
      <c r="H19" s="33">
        <f>IF(ISBLANK(H18),"",TRUNC(0.042172*(H18+687.7)^2)-20000)</f>
        <v>683</v>
      </c>
      <c r="I19" s="34">
        <f>I18</f>
        <v>2059</v>
      </c>
      <c r="J19" s="34"/>
    </row>
    <row r="20" spans="1:10" ht="12.75">
      <c r="A20" s="10">
        <f>A19+1</f>
        <v>7</v>
      </c>
      <c r="B20" s="22" t="s">
        <v>818</v>
      </c>
      <c r="C20" s="23" t="s">
        <v>819</v>
      </c>
      <c r="D20" s="24">
        <v>36681</v>
      </c>
      <c r="E20" s="23" t="s">
        <v>18</v>
      </c>
      <c r="F20" s="25" t="s">
        <v>238</v>
      </c>
      <c r="G20" s="26">
        <v>15.27</v>
      </c>
      <c r="H20" s="26">
        <v>12.72</v>
      </c>
      <c r="I20" s="27">
        <f>SUM(F21:H21)</f>
        <v>2017</v>
      </c>
      <c r="J20" s="27">
        <v>10</v>
      </c>
    </row>
    <row r="21" spans="1:10" ht="12.75">
      <c r="A21" s="28">
        <f>A20</f>
        <v>7</v>
      </c>
      <c r="B21" s="29"/>
      <c r="C21" s="30" t="s">
        <v>757</v>
      </c>
      <c r="D21" s="31"/>
      <c r="E21" s="30"/>
      <c r="F21" s="32">
        <f>IF(ISBLANK(F20),"",TRUNC(15.8*(F20-11)^2))</f>
        <v>488</v>
      </c>
      <c r="G21" s="16">
        <f>IF(ISBLANK(G20),"",TRUNC(0.042172*(G20+687.7)^2)-20000)</f>
        <v>840</v>
      </c>
      <c r="H21" s="33">
        <f>IF(ISBLANK(H20),"",TRUNC(0.042172*(H20+687.7)^2)-20000)</f>
        <v>689</v>
      </c>
      <c r="I21" s="34">
        <f>I20</f>
        <v>2017</v>
      </c>
      <c r="J21" s="34"/>
    </row>
    <row r="22" spans="1:10" ht="12.75">
      <c r="A22" s="10">
        <f>A21+1</f>
        <v>8</v>
      </c>
      <c r="B22" s="22" t="s">
        <v>618</v>
      </c>
      <c r="C22" s="23" t="s">
        <v>820</v>
      </c>
      <c r="D22" s="24">
        <v>36572</v>
      </c>
      <c r="E22" s="23" t="s">
        <v>368</v>
      </c>
      <c r="F22" s="25" t="s">
        <v>122</v>
      </c>
      <c r="G22" s="26">
        <v>13.36</v>
      </c>
      <c r="H22" s="26">
        <v>10.51</v>
      </c>
      <c r="I22" s="27">
        <f>SUM(F23:H23)</f>
        <v>1866</v>
      </c>
      <c r="J22" s="27">
        <v>9</v>
      </c>
    </row>
    <row r="23" spans="1:10" ht="12.75">
      <c r="A23" s="28">
        <f>A22</f>
        <v>8</v>
      </c>
      <c r="B23" s="29"/>
      <c r="C23" s="30" t="s">
        <v>821</v>
      </c>
      <c r="D23" s="31"/>
      <c r="E23" s="30"/>
      <c r="F23" s="32">
        <f>IF(ISBLANK(F22),"",TRUNC(15.8*(F22-11)^2))</f>
        <v>582</v>
      </c>
      <c r="G23" s="16">
        <f>IF(ISBLANK(G22),"",TRUNC(0.042172*(G22+687.7)^2)-20000)</f>
        <v>726</v>
      </c>
      <c r="H23" s="33">
        <f>IF(ISBLANK(H22),"",TRUNC(0.042172*(H22+687.7)^2)-20000)</f>
        <v>558</v>
      </c>
      <c r="I23" s="34">
        <f>I22</f>
        <v>1866</v>
      </c>
      <c r="J23" s="34"/>
    </row>
    <row r="24" spans="1:10" ht="12.75">
      <c r="A24" s="10">
        <f>A23+1</f>
        <v>9</v>
      </c>
      <c r="B24" s="22" t="s">
        <v>308</v>
      </c>
      <c r="C24" s="23" t="s">
        <v>822</v>
      </c>
      <c r="D24" s="24" t="s">
        <v>823</v>
      </c>
      <c r="E24" s="23" t="s">
        <v>31</v>
      </c>
      <c r="F24" s="25" t="s">
        <v>185</v>
      </c>
      <c r="G24" s="26">
        <v>13.28</v>
      </c>
      <c r="H24" s="26">
        <v>11.59</v>
      </c>
      <c r="I24" s="27">
        <f>SUM(F25:H25)</f>
        <v>1864</v>
      </c>
      <c r="J24" s="27">
        <v>8</v>
      </c>
    </row>
    <row r="25" spans="1:10" ht="12.75">
      <c r="A25" s="28">
        <f>A24</f>
        <v>9</v>
      </c>
      <c r="B25" s="29"/>
      <c r="C25" s="30" t="s">
        <v>749</v>
      </c>
      <c r="D25" s="31"/>
      <c r="E25" s="30"/>
      <c r="F25" s="32">
        <f>IF(ISBLANK(F24),"",TRUNC(15.8*(F24-11)^2))</f>
        <v>520</v>
      </c>
      <c r="G25" s="16">
        <f>IF(ISBLANK(G24),"",TRUNC(0.042172*(G24+687.7)^2)-20000)</f>
        <v>722</v>
      </c>
      <c r="H25" s="33">
        <f>IF(ISBLANK(H24),"",TRUNC(0.042172*(H24+687.7)^2)-20000)</f>
        <v>622</v>
      </c>
      <c r="I25" s="34">
        <f>I24</f>
        <v>1864</v>
      </c>
      <c r="J25" s="34"/>
    </row>
    <row r="26" spans="1:10" ht="12.75">
      <c r="A26" s="10">
        <f>A25+1</f>
        <v>10</v>
      </c>
      <c r="B26" s="22" t="s">
        <v>824</v>
      </c>
      <c r="C26" s="23" t="s">
        <v>825</v>
      </c>
      <c r="D26" s="24" t="s">
        <v>826</v>
      </c>
      <c r="E26" s="23" t="s">
        <v>1</v>
      </c>
      <c r="F26" s="25" t="s">
        <v>827</v>
      </c>
      <c r="G26" s="26">
        <v>13.09</v>
      </c>
      <c r="H26" s="26">
        <v>11.88</v>
      </c>
      <c r="I26" s="27">
        <f>SUM(F27:H27)</f>
        <v>1864</v>
      </c>
      <c r="J26" s="27">
        <v>7</v>
      </c>
    </row>
    <row r="27" spans="1:10" ht="12.75">
      <c r="A27" s="28">
        <f>A26</f>
        <v>10</v>
      </c>
      <c r="B27" s="29"/>
      <c r="C27" s="30" t="s">
        <v>276</v>
      </c>
      <c r="D27" s="31"/>
      <c r="E27" s="30"/>
      <c r="F27" s="32">
        <f>IF(ISBLANK(F26),"",TRUNC(15.8*(F26-11)^2))</f>
        <v>515</v>
      </c>
      <c r="G27" s="16">
        <f>IF(ISBLANK(G26),"",TRUNC(0.042172*(G26+687.7)^2)-20000)</f>
        <v>710</v>
      </c>
      <c r="H27" s="33">
        <f>IF(ISBLANK(H26),"",TRUNC(0.042172*(H26+687.7)^2)-20000)</f>
        <v>639</v>
      </c>
      <c r="I27" s="34">
        <f>I26</f>
        <v>1864</v>
      </c>
      <c r="J27" s="34"/>
    </row>
    <row r="28" spans="1:10" ht="12.75">
      <c r="A28" s="10">
        <f>A27+1</f>
        <v>11</v>
      </c>
      <c r="B28" s="22" t="s">
        <v>683</v>
      </c>
      <c r="C28" s="23" t="s">
        <v>828</v>
      </c>
      <c r="D28" s="24" t="s">
        <v>829</v>
      </c>
      <c r="E28" s="23" t="s">
        <v>232</v>
      </c>
      <c r="F28" s="25" t="s">
        <v>57</v>
      </c>
      <c r="G28" s="26">
        <v>11.26</v>
      </c>
      <c r="H28" s="26">
        <v>9.64</v>
      </c>
      <c r="I28" s="27">
        <f>SUM(F29:H29)</f>
        <v>1722</v>
      </c>
      <c r="J28" s="27">
        <v>6</v>
      </c>
    </row>
    <row r="29" spans="1:10" ht="12.75">
      <c r="A29" s="28">
        <f>A28</f>
        <v>11</v>
      </c>
      <c r="B29" s="29"/>
      <c r="C29" s="30" t="s">
        <v>766</v>
      </c>
      <c r="D29" s="31"/>
      <c r="E29" s="30"/>
      <c r="F29" s="32">
        <f>IF(ISBLANK(F28),"",TRUNC(15.8*(F28-11)^2))</f>
        <v>613</v>
      </c>
      <c r="G29" s="16">
        <f>IF(ISBLANK(G28),"",TRUNC(0.042172*(G28+687.7)^2)-20000)</f>
        <v>602</v>
      </c>
      <c r="H29" s="33">
        <f>IF(ISBLANK(H28),"",TRUNC(0.042172*(H28+687.7)^2)-20000)</f>
        <v>507</v>
      </c>
      <c r="I29" s="34">
        <f>I28</f>
        <v>1722</v>
      </c>
      <c r="J29" s="34"/>
    </row>
    <row r="30" spans="1:10" ht="12.75">
      <c r="A30" s="10">
        <f>A29+1</f>
        <v>12</v>
      </c>
      <c r="B30" s="22" t="s">
        <v>580</v>
      </c>
      <c r="C30" s="23" t="s">
        <v>830</v>
      </c>
      <c r="D30" s="24" t="s">
        <v>259</v>
      </c>
      <c r="E30" s="23" t="s">
        <v>45</v>
      </c>
      <c r="F30" s="25" t="s">
        <v>831</v>
      </c>
      <c r="G30" s="26">
        <v>11.65</v>
      </c>
      <c r="H30" s="26">
        <v>9.8</v>
      </c>
      <c r="I30" s="27">
        <f>SUM(F31:H31)</f>
        <v>1706</v>
      </c>
      <c r="J30" s="27">
        <v>5</v>
      </c>
    </row>
    <row r="31" spans="1:10" ht="12.75">
      <c r="A31" s="28">
        <f>A30</f>
        <v>12</v>
      </c>
      <c r="B31" s="29"/>
      <c r="C31" s="30" t="s">
        <v>568</v>
      </c>
      <c r="D31" s="31"/>
      <c r="E31" s="30"/>
      <c r="F31" s="32">
        <f>IF(ISBLANK(F30),"",TRUNC(15.8*(F30-11)^2))</f>
        <v>565</v>
      </c>
      <c r="G31" s="16">
        <f>IF(ISBLANK(G30),"",TRUNC(0.042172*(G30+687.7)^2)-20000)</f>
        <v>625</v>
      </c>
      <c r="H31" s="33">
        <f>IF(ISBLANK(H30),"",TRUNC(0.042172*(H30+687.7)^2)-20000)</f>
        <v>516</v>
      </c>
      <c r="I31" s="34">
        <f>I30</f>
        <v>1706</v>
      </c>
      <c r="J31" s="34"/>
    </row>
    <row r="32" spans="1:10" ht="12.75">
      <c r="A32" s="10">
        <f>A31+1</f>
        <v>13</v>
      </c>
      <c r="B32" s="22" t="s">
        <v>549</v>
      </c>
      <c r="C32" s="23" t="s">
        <v>832</v>
      </c>
      <c r="D32" s="24" t="s">
        <v>833</v>
      </c>
      <c r="E32" s="23" t="s">
        <v>1</v>
      </c>
      <c r="F32" s="25" t="s">
        <v>165</v>
      </c>
      <c r="G32" s="26">
        <v>12.08</v>
      </c>
      <c r="H32" s="26">
        <v>9.86</v>
      </c>
      <c r="I32" s="27">
        <f>SUM(F33:H33)</f>
        <v>1700</v>
      </c>
      <c r="J32" s="27">
        <v>4</v>
      </c>
    </row>
    <row r="33" spans="1:10" ht="12.75">
      <c r="A33" s="28">
        <f>A32</f>
        <v>13</v>
      </c>
      <c r="B33" s="29"/>
      <c r="C33" s="30" t="s">
        <v>205</v>
      </c>
      <c r="D33" s="31"/>
      <c r="E33" s="30"/>
      <c r="F33" s="32">
        <f>IF(ISBLANK(F32),"",TRUNC(15.8*(F32-11)^2))</f>
        <v>529</v>
      </c>
      <c r="G33" s="16">
        <f>IF(ISBLANK(G32),"",TRUNC(0.042172*(G32+687.7)^2)-20000)</f>
        <v>651</v>
      </c>
      <c r="H33" s="33">
        <f>IF(ISBLANK(H32),"",TRUNC(0.042172*(H32+687.7)^2)-20000)</f>
        <v>520</v>
      </c>
      <c r="I33" s="34">
        <f>I32</f>
        <v>1700</v>
      </c>
      <c r="J33" s="34"/>
    </row>
    <row r="34" spans="1:10" ht="12.75">
      <c r="A34" s="10">
        <f>A33+1</f>
        <v>14</v>
      </c>
      <c r="B34" s="22" t="s">
        <v>683</v>
      </c>
      <c r="C34" s="23" t="s">
        <v>834</v>
      </c>
      <c r="D34" s="24" t="s">
        <v>835</v>
      </c>
      <c r="E34" s="23" t="s">
        <v>24</v>
      </c>
      <c r="F34" s="25" t="s">
        <v>836</v>
      </c>
      <c r="G34" s="26">
        <v>11.59</v>
      </c>
      <c r="H34" s="26">
        <v>10.6</v>
      </c>
      <c r="I34" s="27">
        <f>SUM(F35:H35)</f>
        <v>1658</v>
      </c>
      <c r="J34" s="27">
        <v>3</v>
      </c>
    </row>
    <row r="35" spans="1:10" ht="12.75">
      <c r="A35" s="28">
        <f>A34</f>
        <v>14</v>
      </c>
      <c r="B35" s="29"/>
      <c r="C35" s="30" t="s">
        <v>63</v>
      </c>
      <c r="D35" s="31"/>
      <c r="E35" s="30"/>
      <c r="F35" s="32">
        <f>IF(ISBLANK(F34),"",TRUNC(15.8*(F34-11)^2))</f>
        <v>472</v>
      </c>
      <c r="G35" s="16">
        <f>IF(ISBLANK(G34),"",TRUNC(0.042172*(G34+687.7)^2)-20000)</f>
        <v>622</v>
      </c>
      <c r="H35" s="33">
        <f>IF(ISBLANK(H34),"",TRUNC(0.042172*(H34+687.7)^2)-20000)</f>
        <v>564</v>
      </c>
      <c r="I35" s="34">
        <f>I34</f>
        <v>1658</v>
      </c>
      <c r="J35" s="34"/>
    </row>
    <row r="36" spans="1:10" ht="12.75">
      <c r="A36" s="10">
        <f>A35+1</f>
        <v>15</v>
      </c>
      <c r="B36" s="22" t="s">
        <v>837</v>
      </c>
      <c r="C36" s="23" t="s">
        <v>838</v>
      </c>
      <c r="D36" s="24" t="s">
        <v>839</v>
      </c>
      <c r="E36" s="23" t="s">
        <v>1</v>
      </c>
      <c r="F36" s="25" t="s">
        <v>840</v>
      </c>
      <c r="G36" s="26">
        <v>11.55</v>
      </c>
      <c r="H36" s="26">
        <v>10.9</v>
      </c>
      <c r="I36" s="27">
        <f>SUM(F37:H37)</f>
        <v>1658</v>
      </c>
      <c r="J36" s="27">
        <v>2</v>
      </c>
    </row>
    <row r="37" spans="1:10" ht="12.75">
      <c r="A37" s="28">
        <f>A36</f>
        <v>15</v>
      </c>
      <c r="B37" s="29"/>
      <c r="C37" s="30" t="s">
        <v>276</v>
      </c>
      <c r="D37" s="31"/>
      <c r="E37" s="30"/>
      <c r="F37" s="32">
        <f>IF(ISBLANK(F36),"",TRUNC(15.8*(F36-11)^2))</f>
        <v>457</v>
      </c>
      <c r="G37" s="16">
        <f>IF(ISBLANK(G36),"",TRUNC(0.042172*(G36+687.7)^2)-20000)</f>
        <v>620</v>
      </c>
      <c r="H37" s="33">
        <f>IF(ISBLANK(H36),"",TRUNC(0.042172*(H36+687.7)^2)-20000)</f>
        <v>581</v>
      </c>
      <c r="I37" s="34">
        <f>I36</f>
        <v>1658</v>
      </c>
      <c r="J37" s="34"/>
    </row>
    <row r="38" spans="1:10" ht="12.75">
      <c r="A38" s="10">
        <f>A37+1</f>
        <v>16</v>
      </c>
      <c r="B38" s="22" t="s">
        <v>382</v>
      </c>
      <c r="C38" s="23" t="s">
        <v>841</v>
      </c>
      <c r="D38" s="24">
        <v>36546</v>
      </c>
      <c r="E38" s="23" t="s">
        <v>208</v>
      </c>
      <c r="F38" s="25" t="s">
        <v>827</v>
      </c>
      <c r="G38" s="26">
        <v>11.87</v>
      </c>
      <c r="H38" s="26">
        <v>9.52</v>
      </c>
      <c r="I38" s="27">
        <f>SUM(F39:H39)</f>
        <v>1653</v>
      </c>
      <c r="J38" s="27">
        <v>1</v>
      </c>
    </row>
    <row r="39" spans="1:10" ht="12.75">
      <c r="A39" s="28">
        <f>A38</f>
        <v>16</v>
      </c>
      <c r="B39" s="29"/>
      <c r="C39" s="30" t="s">
        <v>211</v>
      </c>
      <c r="D39" s="31"/>
      <c r="E39" s="30"/>
      <c r="F39" s="32">
        <f>IF(ISBLANK(F38),"",TRUNC(15.8*(F38-11)^2))</f>
        <v>515</v>
      </c>
      <c r="G39" s="16">
        <f>IF(ISBLANK(G38),"",TRUNC(0.042172*(G38+687.7)^2)-20000)</f>
        <v>638</v>
      </c>
      <c r="H39" s="33">
        <f>IF(ISBLANK(H38),"",TRUNC(0.042172*(H38+687.7)^2)-20000)</f>
        <v>500</v>
      </c>
      <c r="I39" s="34">
        <f>I38</f>
        <v>1653</v>
      </c>
      <c r="J39" s="34"/>
    </row>
    <row r="40" spans="1:10" ht="12.75">
      <c r="A40" s="10">
        <f>A39+1</f>
        <v>17</v>
      </c>
      <c r="B40" s="22" t="s">
        <v>331</v>
      </c>
      <c r="C40" s="23" t="s">
        <v>842</v>
      </c>
      <c r="D40" s="24">
        <v>36397</v>
      </c>
      <c r="E40" s="23" t="s">
        <v>291</v>
      </c>
      <c r="F40" s="25" t="s">
        <v>165</v>
      </c>
      <c r="G40" s="26">
        <v>10.13</v>
      </c>
      <c r="H40" s="26">
        <v>9.57</v>
      </c>
      <c r="I40" s="27">
        <f>SUM(F41:H41)</f>
        <v>1568</v>
      </c>
      <c r="J40" s="27"/>
    </row>
    <row r="41" spans="1:10" ht="12.75">
      <c r="A41" s="28">
        <f>A40</f>
        <v>17</v>
      </c>
      <c r="B41" s="29"/>
      <c r="C41" s="30" t="s">
        <v>843</v>
      </c>
      <c r="D41" s="31"/>
      <c r="E41" s="30"/>
      <c r="F41" s="32">
        <f>IF(ISBLANK(F40),"",TRUNC(15.8*(F40-11)^2))</f>
        <v>529</v>
      </c>
      <c r="G41" s="16">
        <f>IF(ISBLANK(G40),"",TRUNC(0.042172*(G40+687.7)^2)-20000)</f>
        <v>536</v>
      </c>
      <c r="H41" s="33">
        <f>IF(ISBLANK(H40),"",TRUNC(0.042172*(H40+687.7)^2)-20000)</f>
        <v>503</v>
      </c>
      <c r="I41" s="34">
        <f>I40</f>
        <v>1568</v>
      </c>
      <c r="J41" s="34"/>
    </row>
    <row r="42" spans="1:10" ht="12.75">
      <c r="A42" s="10">
        <f>A41+1</f>
        <v>18</v>
      </c>
      <c r="B42" s="22" t="s">
        <v>844</v>
      </c>
      <c r="C42" s="23" t="s">
        <v>845</v>
      </c>
      <c r="D42" s="24">
        <v>36716</v>
      </c>
      <c r="E42" s="23" t="s">
        <v>208</v>
      </c>
      <c r="F42" s="25" t="s">
        <v>846</v>
      </c>
      <c r="G42" s="26">
        <v>10.77</v>
      </c>
      <c r="H42" s="26">
        <v>9.46</v>
      </c>
      <c r="I42" s="27">
        <f>SUM(F43:H43)</f>
        <v>1507</v>
      </c>
      <c r="J42" s="27"/>
    </row>
    <row r="43" spans="1:10" ht="12.75">
      <c r="A43" s="28">
        <f>A42</f>
        <v>18</v>
      </c>
      <c r="B43" s="29"/>
      <c r="C43" s="30" t="s">
        <v>211</v>
      </c>
      <c r="D43" s="31"/>
      <c r="E43" s="30"/>
      <c r="F43" s="32">
        <f>IF(ISBLANK(F42),"",TRUNC(15.8*(F42-11)^2))</f>
        <v>437</v>
      </c>
      <c r="G43" s="16">
        <f>IF(ISBLANK(G42),"",TRUNC(0.042172*(G42+687.7)^2)-20000)</f>
        <v>574</v>
      </c>
      <c r="H43" s="33">
        <f>IF(ISBLANK(H42),"",TRUNC(0.042172*(H42+687.7)^2)-20000)</f>
        <v>496</v>
      </c>
      <c r="I43" s="34">
        <f>I42</f>
        <v>1507</v>
      </c>
      <c r="J43" s="34"/>
    </row>
    <row r="44" spans="1:10" ht="12.75">
      <c r="A44" s="10">
        <f>A43+1</f>
        <v>19</v>
      </c>
      <c r="B44" s="22" t="s">
        <v>536</v>
      </c>
      <c r="C44" s="23" t="s">
        <v>847</v>
      </c>
      <c r="D44" s="24" t="s">
        <v>848</v>
      </c>
      <c r="E44" s="23" t="s">
        <v>232</v>
      </c>
      <c r="F44" s="25" t="s">
        <v>849</v>
      </c>
      <c r="G44" s="26">
        <v>9.57</v>
      </c>
      <c r="H44" s="26">
        <v>8.47</v>
      </c>
      <c r="I44" s="27">
        <f>SUM(F45:H45)</f>
        <v>1452</v>
      </c>
      <c r="J44" s="27"/>
    </row>
    <row r="45" spans="1:10" ht="12.75">
      <c r="A45" s="28">
        <f>A44</f>
        <v>19</v>
      </c>
      <c r="B45" s="29"/>
      <c r="C45" s="30" t="s">
        <v>766</v>
      </c>
      <c r="D45" s="31"/>
      <c r="E45" s="30"/>
      <c r="F45" s="32">
        <f>IF(ISBLANK(F44),"",TRUNC(15.8*(F44-11)^2))</f>
        <v>511</v>
      </c>
      <c r="G45" s="16">
        <f>IF(ISBLANK(G44),"",TRUNC(0.042172*(G44+687.7)^2)-20000)</f>
        <v>503</v>
      </c>
      <c r="H45" s="33">
        <f>IF(ISBLANK(H44),"",TRUNC(0.042172*(H44+687.7)^2)-20000)</f>
        <v>438</v>
      </c>
      <c r="I45" s="34">
        <f>I44</f>
        <v>1452</v>
      </c>
      <c r="J45" s="34"/>
    </row>
    <row r="46" spans="1:10" ht="12.75">
      <c r="A46" s="10">
        <f>A45+1</f>
        <v>20</v>
      </c>
      <c r="B46" s="22" t="s">
        <v>850</v>
      </c>
      <c r="C46" s="23" t="s">
        <v>734</v>
      </c>
      <c r="D46" s="24" t="s">
        <v>851</v>
      </c>
      <c r="E46" s="23" t="s">
        <v>108</v>
      </c>
      <c r="F46" s="25" t="s">
        <v>198</v>
      </c>
      <c r="G46" s="26">
        <v>7.73</v>
      </c>
      <c r="H46" s="26">
        <v>8.53</v>
      </c>
      <c r="I46" s="27">
        <f>SUM(F47:H47)</f>
        <v>1330</v>
      </c>
      <c r="J46" s="27"/>
    </row>
    <row r="47" spans="1:10" ht="12.75">
      <c r="A47" s="28">
        <f>A46</f>
        <v>20</v>
      </c>
      <c r="B47" s="29"/>
      <c r="C47" s="30" t="s">
        <v>737</v>
      </c>
      <c r="D47" s="31"/>
      <c r="E47" s="30"/>
      <c r="F47" s="32">
        <f>IF(ISBLANK(F46),"",TRUNC(15.8*(F46-11)^2))</f>
        <v>493</v>
      </c>
      <c r="G47" s="16">
        <f>IF(ISBLANK(G46),"",TRUNC(0.042172*(G46+687.7)^2)-20000)</f>
        <v>395</v>
      </c>
      <c r="H47" s="33">
        <f>IF(ISBLANK(H46),"",TRUNC(0.042172*(H46+687.7)^2)-20000)</f>
        <v>442</v>
      </c>
      <c r="I47" s="34">
        <f>I46</f>
        <v>1330</v>
      </c>
      <c r="J47" s="34"/>
    </row>
    <row r="48" spans="1:10" ht="12.75">
      <c r="A48" s="10">
        <f>A47+1</f>
        <v>21</v>
      </c>
      <c r="B48" s="22" t="s">
        <v>852</v>
      </c>
      <c r="C48" s="23" t="s">
        <v>337</v>
      </c>
      <c r="D48" s="24" t="s">
        <v>853</v>
      </c>
      <c r="E48" s="23" t="s">
        <v>1</v>
      </c>
      <c r="F48" s="25" t="s">
        <v>415</v>
      </c>
      <c r="G48" s="26">
        <v>11.8</v>
      </c>
      <c r="H48" s="26">
        <v>11.04</v>
      </c>
      <c r="I48" s="27">
        <f>SUM(F49:H49)</f>
        <v>1223</v>
      </c>
      <c r="J48" s="27"/>
    </row>
    <row r="49" spans="1:10" ht="12.75">
      <c r="A49" s="28">
        <f>A48</f>
        <v>21</v>
      </c>
      <c r="B49" s="29"/>
      <c r="C49" s="30" t="s">
        <v>626</v>
      </c>
      <c r="D49" s="31"/>
      <c r="E49" s="30"/>
      <c r="F49" s="32"/>
      <c r="G49" s="16">
        <f>IF(ISBLANK(G48),"",TRUNC(0.042172*(G48+687.7)^2)-20000)</f>
        <v>634</v>
      </c>
      <c r="H49" s="33">
        <f>IF(ISBLANK(H48),"",TRUNC(0.042172*(H48+687.7)^2)-20000)</f>
        <v>589</v>
      </c>
      <c r="I49" s="34">
        <f>I48</f>
        <v>1223</v>
      </c>
      <c r="J49" s="34"/>
    </row>
  </sheetData>
  <sheetProtection/>
  <printOptions horizontalCentered="1"/>
  <pageMargins left="0.75" right="0.75" top="0.33" bottom="0.45" header="0.2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viktoras</dc:creator>
  <cp:keywords/>
  <dc:description/>
  <cp:lastModifiedBy>Steponas</cp:lastModifiedBy>
  <dcterms:created xsi:type="dcterms:W3CDTF">2014-03-15T15:20:29Z</dcterms:created>
  <dcterms:modified xsi:type="dcterms:W3CDTF">2014-03-15T16:30:24Z</dcterms:modified>
  <cp:category/>
  <cp:version/>
  <cp:contentType/>
  <cp:contentStatus/>
</cp:coreProperties>
</file>