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9630" activeTab="10"/>
  </bookViews>
  <sheets>
    <sheet name="1-100" sheetId="1" r:id="rId1"/>
    <sheet name="2-Tolis" sheetId="2" r:id="rId2"/>
    <sheet name="3-Rutulys" sheetId="3" r:id="rId3"/>
    <sheet name="4-Aukstis" sheetId="4" r:id="rId4"/>
    <sheet name="5-400" sheetId="5" r:id="rId5"/>
    <sheet name="6-110bb" sheetId="6" r:id="rId6"/>
    <sheet name="7-Diskas" sheetId="7" r:id="rId7"/>
    <sheet name="8-Kartis" sheetId="8" r:id="rId8"/>
    <sheet name="9-Iietis" sheetId="9" r:id="rId9"/>
    <sheet name="10-1500" sheetId="10" r:id="rId10"/>
    <sheet name="REZULTATAI" sheetId="11" r:id="rId11"/>
  </sheets>
  <definedNames>
    <definedName name="Sektoriu_Tolis_V_List" localSheetId="9">#REF!</definedName>
    <definedName name="Sektoriu_Tolis_V_List" localSheetId="0">#REF!</definedName>
    <definedName name="Sektoriu_Tolis_V_List" localSheetId="4">#REF!</definedName>
    <definedName name="Sektoriu_Tolis_V_List" localSheetId="5">#REF!</definedName>
    <definedName name="Sektoriu_Tolis_V_List" localSheetId="10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<sst xmlns="http://schemas.openxmlformats.org/spreadsheetml/2006/main" count="783" uniqueCount="179">
  <si>
    <t xml:space="preserve">LIETUVOS LAF ATVIROS TAURĖS VARŽYBOS </t>
  </si>
  <si>
    <t>LIETUVOS LAF SPORTO KLUBŲ TAURĖS VARŽYBOS</t>
  </si>
  <si>
    <t>Kaunas,</t>
  </si>
  <si>
    <t>2014-05-31</t>
  </si>
  <si>
    <t>100 m bėgimas vyrams</t>
  </si>
  <si>
    <t>10-kovė</t>
  </si>
  <si>
    <t>Vėjas:</t>
  </si>
  <si>
    <t>Nr.</t>
  </si>
  <si>
    <t>Vardas</t>
  </si>
  <si>
    <t>Pavardė</t>
  </si>
  <si>
    <t>Gim.data</t>
  </si>
  <si>
    <t>Miestas</t>
  </si>
  <si>
    <t>SM</t>
  </si>
  <si>
    <t>Klubas</t>
  </si>
  <si>
    <t>Rezultatas</t>
  </si>
  <si>
    <t>Taškai</t>
  </si>
  <si>
    <t>Kv.l.</t>
  </si>
  <si>
    <t>Treneris</t>
  </si>
  <si>
    <t>Kaunas</t>
  </si>
  <si>
    <t>Šuolis į tolį vyrams</t>
  </si>
  <si>
    <t>Bandymai</t>
  </si>
  <si>
    <t>Vieta</t>
  </si>
  <si>
    <t>G.data</t>
  </si>
  <si>
    <t>Komanda</t>
  </si>
  <si>
    <t>Sp.mokykla</t>
  </si>
  <si>
    <t>Rez.</t>
  </si>
  <si>
    <t>Rutulio stūmimas vyrams</t>
  </si>
  <si>
    <t>3</t>
  </si>
  <si>
    <t>1</t>
  </si>
  <si>
    <t>2</t>
  </si>
  <si>
    <t>4</t>
  </si>
  <si>
    <t>5</t>
  </si>
  <si>
    <t>Šuolis į aukštį vyrams ir jaunimui</t>
  </si>
  <si>
    <t>400 m bėgimas vyrams</t>
  </si>
  <si>
    <t>R.l.</t>
  </si>
  <si>
    <t>2014-06-01</t>
  </si>
  <si>
    <t>110 m barjerinis bėgimas vyrams</t>
  </si>
  <si>
    <t>Disko metimas vyrams</t>
  </si>
  <si>
    <t>Tašk.</t>
  </si>
  <si>
    <t>1500 m bėgimas vyrams</t>
  </si>
  <si>
    <t xml:space="preserve">10-kovė </t>
  </si>
  <si>
    <t xml:space="preserve">LIETUVOS DAUGIAKOVIŲ ČEMPIONATAS </t>
  </si>
  <si>
    <t>Vyrai</t>
  </si>
  <si>
    <t>100 m</t>
  </si>
  <si>
    <t>Tolis</t>
  </si>
  <si>
    <t>Rutulys</t>
  </si>
  <si>
    <t>Aukštis</t>
  </si>
  <si>
    <t>400 m</t>
  </si>
  <si>
    <t>110bb</t>
  </si>
  <si>
    <t>Diskas</t>
  </si>
  <si>
    <t>Kartis</t>
  </si>
  <si>
    <t>Ietis</t>
  </si>
  <si>
    <t>1500 m</t>
  </si>
  <si>
    <t>Rezult.</t>
  </si>
  <si>
    <t>rez.</t>
  </si>
  <si>
    <t>vėjas</t>
  </si>
  <si>
    <t>taškai</t>
  </si>
  <si>
    <t>Eilė</t>
  </si>
  <si>
    <t>2014 05 31/ 06 01</t>
  </si>
  <si>
    <t>Tomas</t>
  </si>
  <si>
    <t>Bendoraitis</t>
  </si>
  <si>
    <t>1992-06-12</t>
  </si>
  <si>
    <t>Atletas 2</t>
  </si>
  <si>
    <t>V.Giedraitis, E.Karaškienė, A.Skujytė</t>
  </si>
  <si>
    <t>Jonas</t>
  </si>
  <si>
    <t>Grocas</t>
  </si>
  <si>
    <t>1995-06-24</t>
  </si>
  <si>
    <t>A.Skujytė</t>
  </si>
  <si>
    <t>Žygimantas</t>
  </si>
  <si>
    <t>Kuzminskas</t>
  </si>
  <si>
    <t>1992-11-29</t>
  </si>
  <si>
    <t>"Viltis"</t>
  </si>
  <si>
    <t>Atletas 1</t>
  </si>
  <si>
    <t>V. Streckis, A. Skujytė</t>
  </si>
  <si>
    <t>Egidijus</t>
  </si>
  <si>
    <t>Zaniauskas</t>
  </si>
  <si>
    <t>1987-08-28</t>
  </si>
  <si>
    <t>Klaipėda</t>
  </si>
  <si>
    <t>SK Nikė 1</t>
  </si>
  <si>
    <t>J.Martinkus, V.Zaniauskas</t>
  </si>
  <si>
    <t>Alvydas</t>
  </si>
  <si>
    <t>Misius</t>
  </si>
  <si>
    <t>1993-02-14</t>
  </si>
  <si>
    <t>Vilnius</t>
  </si>
  <si>
    <t>VLAM</t>
  </si>
  <si>
    <t>A.Izergin</t>
  </si>
  <si>
    <t>V. Streckis,</t>
  </si>
  <si>
    <t xml:space="preserve"> A. Skujytė</t>
  </si>
  <si>
    <t>V.Giedraitis,</t>
  </si>
  <si>
    <t>E.Karaškienė,</t>
  </si>
  <si>
    <t>V.Zaniauskas</t>
  </si>
  <si>
    <t>J.Martinkus,</t>
  </si>
  <si>
    <t>Kaunas ind.</t>
  </si>
  <si>
    <t>0,4</t>
  </si>
  <si>
    <t>11,71</t>
  </si>
  <si>
    <t>11,44</t>
  </si>
  <si>
    <t>11,45</t>
  </si>
  <si>
    <t>11,82</t>
  </si>
  <si>
    <t>12,03</t>
  </si>
  <si>
    <t>x</t>
  </si>
  <si>
    <t>-1,1</t>
  </si>
  <si>
    <t>-0,2</t>
  </si>
  <si>
    <t>-0,3</t>
  </si>
  <si>
    <t>0,2</t>
  </si>
  <si>
    <t>1,1</t>
  </si>
  <si>
    <t>0,5</t>
  </si>
  <si>
    <t>0,0</t>
  </si>
  <si>
    <t>-0,1</t>
  </si>
  <si>
    <t>-0,6</t>
  </si>
  <si>
    <t>-0,9</t>
  </si>
  <si>
    <t>6,86</t>
  </si>
  <si>
    <t>6,27</t>
  </si>
  <si>
    <t>6,47</t>
  </si>
  <si>
    <t>6,57</t>
  </si>
  <si>
    <t>6,02</t>
  </si>
  <si>
    <t>NM</t>
  </si>
  <si>
    <t>11,83</t>
  </si>
  <si>
    <t>10,62</t>
  </si>
  <si>
    <t>13,07</t>
  </si>
  <si>
    <t>10,94</t>
  </si>
  <si>
    <t>-</t>
  </si>
  <si>
    <t>1,60</t>
  </si>
  <si>
    <t>1,63</t>
  </si>
  <si>
    <t>1,66</t>
  </si>
  <si>
    <t>1,69</t>
  </si>
  <si>
    <t>1,72</t>
  </si>
  <si>
    <t>1,75</t>
  </si>
  <si>
    <t>1,78</t>
  </si>
  <si>
    <t>1,81</t>
  </si>
  <si>
    <t>1,84</t>
  </si>
  <si>
    <t>1,87</t>
  </si>
  <si>
    <t>1,90</t>
  </si>
  <si>
    <t>1,93</t>
  </si>
  <si>
    <t>1,96</t>
  </si>
  <si>
    <t>1,99</t>
  </si>
  <si>
    <t>o</t>
  </si>
  <si>
    <t>51,18</t>
  </si>
  <si>
    <t>51,45</t>
  </si>
  <si>
    <t>54,74</t>
  </si>
  <si>
    <t>59,24</t>
  </si>
  <si>
    <t>55,13</t>
  </si>
  <si>
    <t>DNF</t>
  </si>
  <si>
    <t>15,25</t>
  </si>
  <si>
    <t>16,02</t>
  </si>
  <si>
    <t>15,32</t>
  </si>
  <si>
    <t>17,57</t>
  </si>
  <si>
    <t xml:space="preserve">Šuolis su kartimi vyrams </t>
  </si>
  <si>
    <t>X</t>
  </si>
  <si>
    <t>32,47</t>
  </si>
  <si>
    <t>39,16</t>
  </si>
  <si>
    <t>40,12</t>
  </si>
  <si>
    <t>28,50</t>
  </si>
  <si>
    <t>33,21</t>
  </si>
  <si>
    <t>3,10</t>
  </si>
  <si>
    <t>3,20</t>
  </si>
  <si>
    <t>3,30</t>
  </si>
  <si>
    <t>3,40</t>
  </si>
  <si>
    <t>3,50</t>
  </si>
  <si>
    <t>3,60</t>
  </si>
  <si>
    <t>3,70</t>
  </si>
  <si>
    <t>3,80</t>
  </si>
  <si>
    <t>3,90</t>
  </si>
  <si>
    <t>4,10</t>
  </si>
  <si>
    <t>4,30</t>
  </si>
  <si>
    <t>4,40</t>
  </si>
  <si>
    <t>4,50</t>
  </si>
  <si>
    <t>A.Izergin,</t>
  </si>
  <si>
    <t>E.Ivanauskas</t>
  </si>
  <si>
    <t>54,16</t>
  </si>
  <si>
    <t>53,47</t>
  </si>
  <si>
    <t>50,36</t>
  </si>
  <si>
    <t>44,7</t>
  </si>
  <si>
    <t>33,45</t>
  </si>
  <si>
    <t>Ieties metimas vyrams</t>
  </si>
  <si>
    <t>4:42,45</t>
  </si>
  <si>
    <t>4:35,55</t>
  </si>
  <si>
    <t>5:23,74</t>
  </si>
  <si>
    <t>5:47,98</t>
  </si>
  <si>
    <t>5:28,67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</si>
</sst>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yyyy\-mm\-dd;@"/>
    <numFmt numFmtId="166" formatCode="0.000"/>
    <numFmt numFmtId="167" formatCode="m:ss.00"/>
    <numFmt numFmtId="168" formatCode="ss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0" applyNumberFormat="0" applyBorder="0" applyAlignment="0" applyProtection="0"/>
    <xf numFmtId="0" fontId="22" fillId="9" borderId="0" applyNumberFormat="0" applyBorder="0" applyAlignment="0" applyProtection="0"/>
    <xf numFmtId="0" fontId="41" fillId="41" borderId="1" applyNumberFormat="0" applyAlignment="0" applyProtection="0"/>
    <xf numFmtId="0" fontId="42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" applyNumberFormat="0" applyAlignment="0" applyProtection="0"/>
    <xf numFmtId="0" fontId="23" fillId="13" borderId="6" applyNumberFormat="0" applyAlignment="0" applyProtection="0"/>
    <xf numFmtId="0" fontId="49" fillId="0" borderId="7" applyNumberFormat="0" applyFill="0" applyAlignment="0" applyProtection="0"/>
    <xf numFmtId="0" fontId="50" fillId="45" borderId="0" applyNumberFormat="0" applyBorder="0" applyAlignment="0" applyProtection="0"/>
    <xf numFmtId="0" fontId="2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47" borderId="8" applyNumberFormat="0" applyFont="0" applyAlignment="0" applyProtection="0"/>
    <xf numFmtId="0" fontId="51" fillId="41" borderId="9" applyNumberFormat="0" applyAlignment="0" applyProtection="0"/>
    <xf numFmtId="0" fontId="0" fillId="0" borderId="0">
      <alignment/>
      <protection/>
    </xf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51" borderId="0" applyNumberFormat="0" applyBorder="0" applyAlignment="0" applyProtection="0"/>
    <xf numFmtId="0" fontId="0" fillId="52" borderId="10" applyNumberFormat="0" applyFont="0" applyAlignment="0" applyProtection="0"/>
    <xf numFmtId="9" fontId="0" fillId="0" borderId="0" applyFont="0" applyFill="0" applyBorder="0" applyAlignment="0" applyProtection="0"/>
    <xf numFmtId="0" fontId="26" fillId="53" borderId="6" applyNumberFormat="0" applyAlignment="0" applyProtection="0"/>
    <xf numFmtId="0" fontId="27" fillId="0" borderId="11" applyNumberFormat="0" applyFill="0" applyAlignment="0" applyProtection="0"/>
    <xf numFmtId="0" fontId="28" fillId="54" borderId="12" applyNumberFormat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82" applyFont="1" applyFill="1" applyAlignment="1">
      <alignment horizontal="right"/>
      <protection/>
    </xf>
    <xf numFmtId="0" fontId="3" fillId="0" borderId="0" xfId="82" applyFont="1" applyFill="1">
      <alignment/>
      <protection/>
    </xf>
    <xf numFmtId="49" fontId="3" fillId="0" borderId="0" xfId="82" applyNumberFormat="1" applyFont="1" applyFill="1" applyAlignment="1">
      <alignment horizontal="left"/>
      <protection/>
    </xf>
    <xf numFmtId="0" fontId="3" fillId="0" borderId="0" xfId="82" applyNumberFormat="1" applyFont="1" applyFill="1" applyAlignment="1">
      <alignment horizontal="center"/>
      <protection/>
    </xf>
    <xf numFmtId="49" fontId="4" fillId="0" borderId="0" xfId="82" applyNumberFormat="1" applyFont="1" applyFill="1" applyAlignment="1">
      <alignment horizontal="center"/>
      <protection/>
    </xf>
    <xf numFmtId="0" fontId="5" fillId="0" borderId="0" xfId="0" applyFont="1" applyFill="1" applyAlignment="1">
      <alignment vertical="center"/>
    </xf>
    <xf numFmtId="0" fontId="3" fillId="0" borderId="0" xfId="82" applyFont="1" applyFill="1" applyAlignment="1">
      <alignment horizontal="right" vertical="center"/>
      <protection/>
    </xf>
    <xf numFmtId="0" fontId="3" fillId="0" borderId="0" xfId="82" applyFont="1" applyFill="1" applyAlignment="1">
      <alignment vertical="center"/>
      <protection/>
    </xf>
    <xf numFmtId="49" fontId="3" fillId="0" borderId="0" xfId="82" applyNumberFormat="1" applyFont="1" applyFill="1" applyAlignment="1">
      <alignment horizontal="left" vertical="center"/>
      <protection/>
    </xf>
    <xf numFmtId="0" fontId="3" fillId="0" borderId="0" xfId="82" applyNumberFormat="1" applyFont="1" applyFill="1" applyAlignment="1">
      <alignment horizontal="center" vertical="center"/>
      <protection/>
    </xf>
    <xf numFmtId="49" fontId="4" fillId="0" borderId="0" xfId="82" applyNumberFormat="1" applyFont="1" applyFill="1" applyAlignment="1">
      <alignment horizontal="center" vertical="center"/>
      <protection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82" applyFont="1" applyFill="1" applyAlignment="1">
      <alignment horizontal="right"/>
      <protection/>
    </xf>
    <xf numFmtId="0" fontId="8" fillId="0" borderId="0" xfId="82" applyFont="1" applyFill="1">
      <alignment/>
      <protection/>
    </xf>
    <xf numFmtId="49" fontId="8" fillId="0" borderId="0" xfId="82" applyNumberFormat="1" applyFont="1" applyFill="1" applyAlignment="1">
      <alignment horizontal="left"/>
      <protection/>
    </xf>
    <xf numFmtId="0" fontId="8" fillId="0" borderId="0" xfId="82" applyNumberFormat="1" applyFont="1" applyFill="1" applyAlignment="1">
      <alignment horizontal="center"/>
      <protection/>
    </xf>
    <xf numFmtId="49" fontId="9" fillId="0" borderId="0" xfId="0" applyNumberFormat="1" applyFont="1" applyFill="1" applyAlignment="1">
      <alignment horizontal="right"/>
    </xf>
    <xf numFmtId="0" fontId="8" fillId="0" borderId="0" xfId="82" applyFont="1" applyFill="1" applyAlignment="1">
      <alignment horizontal="center"/>
      <protection/>
    </xf>
    <xf numFmtId="0" fontId="7" fillId="0" borderId="0" xfId="82" applyFont="1" applyFill="1" applyAlignment="1">
      <alignment horizontal="left"/>
      <protection/>
    </xf>
    <xf numFmtId="49" fontId="7" fillId="0" borderId="0" xfId="82" applyNumberFormat="1" applyFont="1" applyFill="1">
      <alignment/>
      <protection/>
    </xf>
    <xf numFmtId="14" fontId="10" fillId="0" borderId="0" xfId="82" applyNumberFormat="1" applyFont="1" applyFill="1" applyAlignment="1">
      <alignment horizontal="right"/>
      <protection/>
    </xf>
    <xf numFmtId="0" fontId="6" fillId="0" borderId="0" xfId="82" applyFont="1" applyFill="1" applyAlignment="1">
      <alignment horizontal="center"/>
      <protection/>
    </xf>
    <xf numFmtId="0" fontId="6" fillId="0" borderId="0" xfId="82" applyFont="1" applyFill="1">
      <alignment/>
      <protection/>
    </xf>
    <xf numFmtId="49" fontId="6" fillId="0" borderId="0" xfId="82" applyNumberFormat="1" applyFont="1" applyFill="1" applyAlignment="1">
      <alignment horizontal="left"/>
      <protection/>
    </xf>
    <xf numFmtId="0" fontId="6" fillId="0" borderId="0" xfId="82" applyFont="1" applyFill="1" applyAlignment="1">
      <alignment horizontal="left"/>
      <protection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164" fontId="8" fillId="0" borderId="0" xfId="82" applyNumberFormat="1" applyFont="1" applyFill="1" applyAlignment="1">
      <alignment horizontal="center"/>
      <protection/>
    </xf>
    <xf numFmtId="0" fontId="4" fillId="0" borderId="14" xfId="82" applyFont="1" applyFill="1" applyBorder="1" applyAlignment="1">
      <alignment horizontal="center" vertical="center"/>
      <protection/>
    </xf>
    <xf numFmtId="0" fontId="4" fillId="0" borderId="15" xfId="82" applyFont="1" applyFill="1" applyBorder="1" applyAlignment="1">
      <alignment horizontal="center" vertical="center"/>
      <protection/>
    </xf>
    <xf numFmtId="0" fontId="4" fillId="0" borderId="16" xfId="82" applyFont="1" applyFill="1" applyBorder="1" applyAlignment="1">
      <alignment horizontal="right" vertical="center"/>
      <protection/>
    </xf>
    <xf numFmtId="0" fontId="4" fillId="0" borderId="17" xfId="82" applyFont="1" applyFill="1" applyBorder="1" applyAlignment="1">
      <alignment horizontal="left" vertical="center"/>
      <protection/>
    </xf>
    <xf numFmtId="49" fontId="4" fillId="0" borderId="18" xfId="82" applyNumberFormat="1" applyFont="1" applyFill="1" applyBorder="1" applyAlignment="1">
      <alignment horizontal="center" vertical="center"/>
      <protection/>
    </xf>
    <xf numFmtId="0" fontId="4" fillId="0" borderId="17" xfId="82" applyFont="1" applyFill="1" applyBorder="1" applyAlignment="1">
      <alignment horizontal="center" vertical="center"/>
      <protection/>
    </xf>
    <xf numFmtId="49" fontId="4" fillId="0" borderId="16" xfId="82" applyNumberFormat="1" applyFont="1" applyFill="1" applyBorder="1" applyAlignment="1">
      <alignment horizontal="center" vertical="center"/>
      <protection/>
    </xf>
    <xf numFmtId="0" fontId="4" fillId="0" borderId="19" xfId="82" applyFont="1" applyFill="1" applyBorder="1" applyAlignment="1">
      <alignment horizontal="center" vertical="center"/>
      <protection/>
    </xf>
    <xf numFmtId="0" fontId="8" fillId="0" borderId="0" xfId="82" applyFont="1" applyFill="1" applyAlignment="1">
      <alignment vertical="center"/>
      <protection/>
    </xf>
    <xf numFmtId="0" fontId="8" fillId="0" borderId="20" xfId="82" applyFont="1" applyFill="1" applyBorder="1" applyAlignment="1">
      <alignment horizontal="center" vertical="center"/>
      <protection/>
    </xf>
    <xf numFmtId="0" fontId="8" fillId="0" borderId="21" xfId="82" applyFont="1" applyFill="1" applyBorder="1" applyAlignment="1">
      <alignment horizontal="center" vertical="center"/>
      <protection/>
    </xf>
    <xf numFmtId="0" fontId="8" fillId="0" borderId="21" xfId="82" applyFont="1" applyFill="1" applyBorder="1" applyAlignment="1">
      <alignment horizontal="right" vertical="center"/>
      <protection/>
    </xf>
    <xf numFmtId="0" fontId="6" fillId="0" borderId="22" xfId="82" applyFont="1" applyFill="1" applyBorder="1" applyAlignment="1">
      <alignment horizontal="left" vertical="center"/>
      <protection/>
    </xf>
    <xf numFmtId="49" fontId="8" fillId="0" borderId="22" xfId="82" applyNumberFormat="1" applyFont="1" applyFill="1" applyBorder="1" applyAlignment="1">
      <alignment horizontal="center" vertical="center"/>
      <protection/>
    </xf>
    <xf numFmtId="0" fontId="11" fillId="0" borderId="20" xfId="82" applyFont="1" applyFill="1" applyBorder="1" applyAlignment="1">
      <alignment horizontal="left" vertical="center"/>
      <protection/>
    </xf>
    <xf numFmtId="0" fontId="4" fillId="0" borderId="20" xfId="82" applyFont="1" applyFill="1" applyBorder="1" applyAlignment="1">
      <alignment horizontal="left" vertical="center"/>
      <protection/>
    </xf>
    <xf numFmtId="0" fontId="4" fillId="0" borderId="0" xfId="82" applyFont="1" applyFill="1">
      <alignment/>
      <protection/>
    </xf>
    <xf numFmtId="0" fontId="3" fillId="0" borderId="0" xfId="82" applyFont="1" applyAlignment="1">
      <alignment horizontal="right"/>
      <protection/>
    </xf>
    <xf numFmtId="0" fontId="3" fillId="0" borderId="0" xfId="82" applyFont="1">
      <alignment/>
      <protection/>
    </xf>
    <xf numFmtId="49" fontId="3" fillId="0" borderId="0" xfId="82" applyNumberFormat="1" applyFont="1" applyAlignment="1">
      <alignment horizontal="left"/>
      <protection/>
    </xf>
    <xf numFmtId="0" fontId="3" fillId="0" borderId="0" xfId="82" applyNumberFormat="1" applyFont="1" applyAlignment="1">
      <alignment horizontal="center"/>
      <protection/>
    </xf>
    <xf numFmtId="49" fontId="4" fillId="0" borderId="0" xfId="82" applyNumberFormat="1" applyFont="1" applyAlignment="1">
      <alignment horizontal="center"/>
      <protection/>
    </xf>
    <xf numFmtId="0" fontId="3" fillId="0" borderId="0" xfId="82" applyFont="1" applyAlignment="1">
      <alignment horizontal="right" vertical="center"/>
      <protection/>
    </xf>
    <xf numFmtId="0" fontId="3" fillId="0" borderId="0" xfId="82" applyFont="1" applyAlignment="1">
      <alignment vertical="center"/>
      <protection/>
    </xf>
    <xf numFmtId="49" fontId="3" fillId="0" borderId="0" xfId="82" applyNumberFormat="1" applyFont="1" applyAlignment="1">
      <alignment horizontal="left" vertical="center"/>
      <protection/>
    </xf>
    <xf numFmtId="0" fontId="3" fillId="0" borderId="0" xfId="82" applyNumberFormat="1" applyFont="1" applyAlignment="1">
      <alignment horizontal="center" vertical="center"/>
      <protection/>
    </xf>
    <xf numFmtId="49" fontId="4" fillId="0" borderId="0" xfId="82" applyNumberFormat="1" applyFont="1" applyAlignment="1">
      <alignment horizontal="center" vertical="center"/>
      <protection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82" applyFont="1" applyAlignment="1">
      <alignment horizontal="right"/>
      <protection/>
    </xf>
    <xf numFmtId="0" fontId="8" fillId="0" borderId="0" xfId="82" applyFont="1">
      <alignment/>
      <protection/>
    </xf>
    <xf numFmtId="49" fontId="8" fillId="0" borderId="0" xfId="82" applyNumberFormat="1" applyFont="1" applyAlignment="1">
      <alignment horizontal="left"/>
      <protection/>
    </xf>
    <xf numFmtId="0" fontId="8" fillId="0" borderId="0" xfId="82" applyNumberFormat="1" applyFont="1" applyAlignment="1">
      <alignment horizontal="center"/>
      <protection/>
    </xf>
    <xf numFmtId="49" fontId="9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82" applyFont="1" applyBorder="1" applyAlignment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0" borderId="28" xfId="82" applyFont="1" applyBorder="1" applyAlignment="1">
      <alignment horizontal="center" vertical="center"/>
      <protection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9" fontId="8" fillId="0" borderId="2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6" fillId="0" borderId="0" xfId="79" applyNumberFormat="1" applyFont="1" applyAlignment="1">
      <alignment horizontal="right"/>
      <protection/>
    </xf>
    <xf numFmtId="0" fontId="7" fillId="0" borderId="0" xfId="79" applyFont="1">
      <alignment/>
      <protection/>
    </xf>
    <xf numFmtId="49" fontId="9" fillId="0" borderId="0" xfId="79" applyNumberFormat="1" applyFont="1" applyAlignment="1">
      <alignment horizontal="right"/>
      <protection/>
    </xf>
    <xf numFmtId="2" fontId="12" fillId="0" borderId="20" xfId="79" applyNumberFormat="1" applyFont="1" applyFill="1" applyBorder="1" applyAlignment="1">
      <alignment horizontal="center"/>
      <protection/>
    </xf>
    <xf numFmtId="166" fontId="4" fillId="0" borderId="20" xfId="79" applyNumberFormat="1" applyFont="1" applyFill="1" applyBorder="1" applyAlignment="1">
      <alignment horizontal="center"/>
      <protection/>
    </xf>
    <xf numFmtId="0" fontId="7" fillId="0" borderId="0" xfId="79" applyFont="1" applyFill="1">
      <alignment/>
      <protection/>
    </xf>
    <xf numFmtId="0" fontId="2" fillId="0" borderId="0" xfId="82" applyFont="1" applyFill="1">
      <alignment/>
      <protection/>
    </xf>
    <xf numFmtId="0" fontId="5" fillId="0" borderId="0" xfId="82" applyFont="1" applyFill="1" applyAlignment="1">
      <alignment vertical="center"/>
      <protection/>
    </xf>
    <xf numFmtId="49" fontId="6" fillId="0" borderId="0" xfId="79" applyNumberFormat="1" applyFont="1" applyFill="1" applyAlignment="1">
      <alignment horizontal="right"/>
      <protection/>
    </xf>
    <xf numFmtId="0" fontId="2" fillId="0" borderId="0" xfId="82" applyFont="1" applyFill="1" applyAlignment="1">
      <alignment horizontal="left"/>
      <protection/>
    </xf>
    <xf numFmtId="49" fontId="9" fillId="0" borderId="0" xfId="79" applyNumberFormat="1" applyFont="1" applyFill="1" applyAlignment="1">
      <alignment horizontal="right"/>
      <protection/>
    </xf>
    <xf numFmtId="0" fontId="6" fillId="0" borderId="0" xfId="82" applyFont="1" applyFill="1" applyAlignment="1">
      <alignment horizontal="right"/>
      <protection/>
    </xf>
    <xf numFmtId="49" fontId="4" fillId="0" borderId="0" xfId="79" applyNumberFormat="1" applyFont="1" applyFill="1">
      <alignment/>
      <protection/>
    </xf>
    <xf numFmtId="49" fontId="4" fillId="0" borderId="0" xfId="79" applyNumberFormat="1" applyFont="1" applyFill="1" applyAlignment="1">
      <alignment horizontal="right"/>
      <protection/>
    </xf>
    <xf numFmtId="166" fontId="17" fillId="0" borderId="20" xfId="79" applyNumberFormat="1" applyFont="1" applyFill="1" applyBorder="1" applyAlignment="1">
      <alignment horizontal="center"/>
      <protection/>
    </xf>
    <xf numFmtId="0" fontId="7" fillId="0" borderId="0" xfId="79" applyNumberFormat="1" applyFont="1" applyFill="1">
      <alignment/>
      <protection/>
    </xf>
    <xf numFmtId="49" fontId="8" fillId="0" borderId="0" xfId="79" applyNumberFormat="1" applyFont="1" applyFill="1" applyAlignment="1">
      <alignment horizontal="right"/>
      <protection/>
    </xf>
    <xf numFmtId="0" fontId="8" fillId="0" borderId="0" xfId="79" applyNumberFormat="1" applyFont="1" applyFill="1" applyAlignment="1">
      <alignment horizontal="center"/>
      <protection/>
    </xf>
    <xf numFmtId="0" fontId="7" fillId="0" borderId="0" xfId="79" applyFont="1" applyFill="1" applyAlignment="1">
      <alignment horizontal="left"/>
      <protection/>
    </xf>
    <xf numFmtId="49" fontId="8" fillId="0" borderId="0" xfId="79" applyNumberFormat="1" applyFont="1" applyFill="1" applyAlignment="1">
      <alignment horizontal="center"/>
      <protection/>
    </xf>
    <xf numFmtId="0" fontId="7" fillId="0" borderId="0" xfId="79" applyFont="1" applyFill="1" applyAlignment="1">
      <alignment horizontal="center"/>
      <protection/>
    </xf>
    <xf numFmtId="0" fontId="8" fillId="0" borderId="0" xfId="79" applyFont="1" applyFill="1" applyAlignment="1">
      <alignment horizontal="center"/>
      <protection/>
    </xf>
    <xf numFmtId="2" fontId="5" fillId="0" borderId="0" xfId="79" applyNumberFormat="1" applyFont="1" applyFill="1" applyAlignment="1">
      <alignment horizontal="left"/>
      <protection/>
    </xf>
    <xf numFmtId="0" fontId="4" fillId="0" borderId="0" xfId="79" applyFont="1" applyFill="1" applyAlignment="1">
      <alignment horizontal="center"/>
      <protection/>
    </xf>
    <xf numFmtId="0" fontId="8" fillId="0" borderId="0" xfId="79" applyNumberFormat="1" applyFont="1" applyFill="1">
      <alignment/>
      <protection/>
    </xf>
    <xf numFmtId="49" fontId="8" fillId="0" borderId="0" xfId="79" applyNumberFormat="1" applyFont="1" applyFill="1">
      <alignment/>
      <protection/>
    </xf>
    <xf numFmtId="49" fontId="6" fillId="0" borderId="0" xfId="79" applyNumberFormat="1" applyFont="1" applyFill="1">
      <alignment/>
      <protection/>
    </xf>
    <xf numFmtId="0" fontId="8" fillId="0" borderId="14" xfId="79" applyNumberFormat="1" applyFont="1" applyFill="1" applyBorder="1" applyAlignment="1">
      <alignment horizontal="center" vertical="center"/>
      <protection/>
    </xf>
    <xf numFmtId="49" fontId="8" fillId="0" borderId="16" xfId="79" applyNumberFormat="1" applyFont="1" applyFill="1" applyBorder="1" applyAlignment="1">
      <alignment horizontal="right" vertical="center"/>
      <protection/>
    </xf>
    <xf numFmtId="49" fontId="8" fillId="0" borderId="17" xfId="79" applyNumberFormat="1" applyFont="1" applyFill="1" applyBorder="1" applyAlignment="1">
      <alignment horizontal="left" vertical="center"/>
      <protection/>
    </xf>
    <xf numFmtId="49" fontId="4" fillId="0" borderId="23" xfId="79" applyNumberFormat="1" applyFont="1" applyFill="1" applyBorder="1" applyAlignment="1">
      <alignment horizontal="center" vertical="center"/>
      <protection/>
    </xf>
    <xf numFmtId="0" fontId="4" fillId="0" borderId="23" xfId="79" applyFont="1" applyFill="1" applyBorder="1" applyAlignment="1">
      <alignment horizontal="center" vertical="center"/>
      <protection/>
    </xf>
    <xf numFmtId="49" fontId="6" fillId="0" borderId="24" xfId="79" applyNumberFormat="1" applyFont="1" applyFill="1" applyBorder="1" applyAlignment="1">
      <alignment horizontal="center" vertical="center"/>
      <protection/>
    </xf>
    <xf numFmtId="49" fontId="6" fillId="0" borderId="25" xfId="79" applyNumberFormat="1" applyFont="1" applyFill="1" applyBorder="1" applyAlignment="1">
      <alignment horizontal="center" vertical="center"/>
      <protection/>
    </xf>
    <xf numFmtId="49" fontId="8" fillId="0" borderId="14" xfId="79" applyNumberFormat="1" applyFont="1" applyFill="1" applyBorder="1" applyAlignment="1">
      <alignment horizontal="center" vertical="center"/>
      <protection/>
    </xf>
    <xf numFmtId="49" fontId="8" fillId="0" borderId="17" xfId="79" applyNumberFormat="1" applyFont="1" applyFill="1" applyBorder="1" applyAlignment="1">
      <alignment horizontal="center" vertical="center"/>
      <protection/>
    </xf>
    <xf numFmtId="49" fontId="8" fillId="0" borderId="18" xfId="79" applyNumberFormat="1" applyFont="1" applyFill="1" applyBorder="1" applyAlignment="1">
      <alignment horizontal="center" vertical="center"/>
      <protection/>
    </xf>
    <xf numFmtId="0" fontId="4" fillId="0" borderId="28" xfId="82" applyFont="1" applyFill="1" applyBorder="1" applyAlignment="1">
      <alignment horizontal="center" vertical="center"/>
      <protection/>
    </xf>
    <xf numFmtId="0" fontId="8" fillId="0" borderId="20" xfId="79" applyNumberFormat="1" applyFont="1" applyFill="1" applyBorder="1" applyAlignment="1">
      <alignment horizontal="center" vertical="center"/>
      <protection/>
    </xf>
    <xf numFmtId="0" fontId="8" fillId="0" borderId="21" xfId="79" applyFont="1" applyFill="1" applyBorder="1" applyAlignment="1">
      <alignment horizontal="right" vertical="center"/>
      <protection/>
    </xf>
    <xf numFmtId="0" fontId="6" fillId="0" borderId="22" xfId="79" applyFont="1" applyFill="1" applyBorder="1" applyAlignment="1">
      <alignment horizontal="left" vertical="center"/>
      <protection/>
    </xf>
    <xf numFmtId="49" fontId="4" fillId="0" borderId="20" xfId="79" applyNumberFormat="1" applyFont="1" applyFill="1" applyBorder="1" applyAlignment="1">
      <alignment horizontal="center" vertical="center"/>
      <protection/>
    </xf>
    <xf numFmtId="49" fontId="4" fillId="0" borderId="20" xfId="79" applyNumberFormat="1" applyFont="1" applyFill="1" applyBorder="1" applyAlignment="1">
      <alignment horizontal="left" vertical="center"/>
      <protection/>
    </xf>
    <xf numFmtId="0" fontId="8" fillId="0" borderId="20" xfId="79" applyFont="1" applyFill="1" applyBorder="1" applyAlignment="1">
      <alignment horizontal="left" vertical="center"/>
      <protection/>
    </xf>
    <xf numFmtId="2" fontId="8" fillId="0" borderId="20" xfId="79" applyNumberFormat="1" applyFont="1" applyFill="1" applyBorder="1" applyAlignment="1">
      <alignment horizontal="center" vertical="center"/>
      <protection/>
    </xf>
    <xf numFmtId="49" fontId="8" fillId="0" borderId="20" xfId="79" applyNumberFormat="1" applyFont="1" applyFill="1" applyBorder="1" applyAlignment="1">
      <alignment vertical="center"/>
      <protection/>
    </xf>
    <xf numFmtId="49" fontId="8" fillId="0" borderId="0" xfId="79" applyNumberFormat="1" applyFont="1" applyFill="1" applyAlignment="1">
      <alignment vertical="center"/>
      <protection/>
    </xf>
    <xf numFmtId="49" fontId="8" fillId="0" borderId="29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0" xfId="79" applyNumberFormat="1" applyFont="1" applyAlignment="1">
      <alignment horizontal="center"/>
      <protection/>
    </xf>
    <xf numFmtId="0" fontId="7" fillId="0" borderId="0" xfId="79" applyFont="1" applyAlignment="1">
      <alignment horizontal="left"/>
      <protection/>
    </xf>
    <xf numFmtId="0" fontId="7" fillId="0" borderId="0" xfId="79" applyFont="1" applyAlignment="1">
      <alignment horizontal="center"/>
      <protection/>
    </xf>
    <xf numFmtId="0" fontId="8" fillId="0" borderId="0" xfId="79" applyFont="1" applyAlignment="1">
      <alignment horizontal="center"/>
      <protection/>
    </xf>
    <xf numFmtId="2" fontId="5" fillId="0" borderId="0" xfId="79" applyNumberFormat="1" applyFont="1" applyAlignment="1">
      <alignment horizontal="left"/>
      <protection/>
    </xf>
    <xf numFmtId="0" fontId="4" fillId="0" borderId="0" xfId="79" applyFont="1" applyAlignment="1">
      <alignment horizontal="center"/>
      <protection/>
    </xf>
    <xf numFmtId="49" fontId="8" fillId="0" borderId="0" xfId="79" applyNumberFormat="1" applyFont="1">
      <alignment/>
      <protection/>
    </xf>
    <xf numFmtId="49" fontId="6" fillId="0" borderId="0" xfId="79" applyNumberFormat="1" applyFont="1">
      <alignment/>
      <protection/>
    </xf>
    <xf numFmtId="49" fontId="8" fillId="0" borderId="14" xfId="79" applyNumberFormat="1" applyFont="1" applyBorder="1" applyAlignment="1">
      <alignment horizontal="center" vertical="center"/>
      <protection/>
    </xf>
    <xf numFmtId="49" fontId="8" fillId="0" borderId="16" xfId="79" applyNumberFormat="1" applyFont="1" applyBorder="1" applyAlignment="1">
      <alignment horizontal="right" vertical="center"/>
      <protection/>
    </xf>
    <xf numFmtId="49" fontId="8" fillId="0" borderId="17" xfId="79" applyNumberFormat="1" applyFont="1" applyBorder="1" applyAlignment="1">
      <alignment horizontal="left" vertical="center"/>
      <protection/>
    </xf>
    <xf numFmtId="49" fontId="4" fillId="0" borderId="23" xfId="79" applyNumberFormat="1" applyFont="1" applyBorder="1" applyAlignment="1">
      <alignment horizontal="center" vertical="center"/>
      <protection/>
    </xf>
    <xf numFmtId="0" fontId="4" fillId="0" borderId="23" xfId="79" applyFont="1" applyBorder="1" applyAlignment="1">
      <alignment horizontal="center" vertical="center"/>
      <protection/>
    </xf>
    <xf numFmtId="49" fontId="6" fillId="0" borderId="24" xfId="79" applyNumberFormat="1" applyFont="1" applyBorder="1" applyAlignment="1">
      <alignment horizontal="center" vertical="center"/>
      <protection/>
    </xf>
    <xf numFmtId="49" fontId="6" fillId="0" borderId="25" xfId="79" applyNumberFormat="1" applyFont="1" applyBorder="1" applyAlignment="1">
      <alignment horizontal="center" vertical="center"/>
      <protection/>
    </xf>
    <xf numFmtId="49" fontId="6" fillId="0" borderId="26" xfId="79" applyNumberFormat="1" applyFont="1" applyBorder="1" applyAlignment="1">
      <alignment horizontal="center" vertical="center"/>
      <protection/>
    </xf>
    <xf numFmtId="49" fontId="8" fillId="0" borderId="18" xfId="79" applyNumberFormat="1" applyFont="1" applyBorder="1" applyAlignment="1">
      <alignment horizontal="center" vertical="center"/>
      <protection/>
    </xf>
    <xf numFmtId="49" fontId="9" fillId="0" borderId="0" xfId="0" applyNumberFormat="1" applyFont="1" applyFill="1" applyAlignment="1">
      <alignment horizontal="right"/>
    </xf>
    <xf numFmtId="0" fontId="6" fillId="0" borderId="0" xfId="82" applyFont="1" applyFill="1">
      <alignment/>
      <protection/>
    </xf>
    <xf numFmtId="49" fontId="6" fillId="0" borderId="0" xfId="82" applyNumberFormat="1" applyFont="1" applyFill="1" applyAlignment="1">
      <alignment horizontal="left"/>
      <protection/>
    </xf>
    <xf numFmtId="0" fontId="6" fillId="0" borderId="0" xfId="82" applyFont="1" applyFill="1" applyAlignment="1">
      <alignment horizontal="left"/>
      <protection/>
    </xf>
    <xf numFmtId="164" fontId="8" fillId="0" borderId="0" xfId="82" applyNumberFormat="1" applyFont="1" applyFill="1">
      <alignment/>
      <protection/>
    </xf>
    <xf numFmtId="0" fontId="8" fillId="0" borderId="21" xfId="82" applyFont="1" applyFill="1" applyBorder="1" applyAlignment="1">
      <alignment horizontal="right" vertical="center"/>
      <protection/>
    </xf>
    <xf numFmtId="0" fontId="6" fillId="0" borderId="22" xfId="82" applyFont="1" applyFill="1" applyBorder="1" applyAlignment="1">
      <alignment horizontal="left" vertical="center"/>
      <protection/>
    </xf>
    <xf numFmtId="49" fontId="8" fillId="0" borderId="22" xfId="82" applyNumberFormat="1" applyFont="1" applyFill="1" applyBorder="1" applyAlignment="1">
      <alignment horizontal="center" vertical="center"/>
      <protection/>
    </xf>
    <xf numFmtId="0" fontId="11" fillId="0" borderId="20" xfId="82" applyFont="1" applyFill="1" applyBorder="1" applyAlignment="1">
      <alignment horizontal="left" vertical="center"/>
      <protection/>
    </xf>
    <xf numFmtId="0" fontId="4" fillId="0" borderId="20" xfId="82" applyFont="1" applyFill="1" applyBorder="1" applyAlignment="1">
      <alignment horizontal="left" vertical="center"/>
      <protection/>
    </xf>
    <xf numFmtId="167" fontId="18" fillId="0" borderId="2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5" xfId="79" applyNumberFormat="1" applyFont="1" applyFill="1" applyBorder="1" applyAlignment="1">
      <alignment horizontal="center" vertical="center"/>
      <protection/>
    </xf>
    <xf numFmtId="0" fontId="8" fillId="0" borderId="21" xfId="79" applyNumberFormat="1" applyFont="1" applyFill="1" applyBorder="1" applyAlignment="1">
      <alignment horizontal="center" vertical="center"/>
      <protection/>
    </xf>
    <xf numFmtId="49" fontId="8" fillId="0" borderId="15" xfId="79" applyNumberFormat="1" applyFont="1" applyBorder="1" applyAlignment="1">
      <alignment horizontal="center" vertical="center"/>
      <protection/>
    </xf>
    <xf numFmtId="166" fontId="4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20" xfId="82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4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/>
    </xf>
    <xf numFmtId="49" fontId="8" fillId="0" borderId="48" xfId="0" applyNumberFormat="1" applyFont="1" applyFill="1" applyBorder="1" applyAlignment="1">
      <alignment horizontal="center"/>
    </xf>
    <xf numFmtId="1" fontId="19" fillId="0" borderId="47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left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1" fontId="6" fillId="0" borderId="51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left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1" fontId="6" fillId="0" borderId="39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18" fillId="0" borderId="20" xfId="79" applyNumberFormat="1" applyFont="1" applyFill="1" applyBorder="1" applyAlignment="1">
      <alignment horizontal="center"/>
      <protection/>
    </xf>
    <xf numFmtId="49" fontId="9" fillId="0" borderId="0" xfId="79" applyNumberFormat="1" applyFont="1" applyFill="1" applyAlignment="1">
      <alignment horizontal="right"/>
      <protection/>
    </xf>
    <xf numFmtId="0" fontId="4" fillId="0" borderId="20" xfId="82" applyFont="1" applyFill="1" applyBorder="1" applyAlignment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/>
    </xf>
    <xf numFmtId="0" fontId="8" fillId="0" borderId="0" xfId="82" applyFont="1" applyFill="1" applyAlignment="1">
      <alignment horizontal="left"/>
      <protection/>
    </xf>
    <xf numFmtId="49" fontId="8" fillId="0" borderId="20" xfId="79" applyNumberFormat="1" applyFont="1" applyFill="1" applyBorder="1" applyAlignment="1">
      <alignment horizontal="center" vertical="center"/>
      <protection/>
    </xf>
    <xf numFmtId="49" fontId="8" fillId="0" borderId="21" xfId="79" applyNumberFormat="1" applyFont="1" applyFill="1" applyBorder="1" applyAlignment="1">
      <alignment horizontal="center" vertical="center"/>
      <protection/>
    </xf>
    <xf numFmtId="0" fontId="8" fillId="0" borderId="21" xfId="79" applyFont="1" applyFill="1" applyBorder="1" applyAlignment="1">
      <alignment horizontal="right" vertical="center"/>
      <protection/>
    </xf>
    <xf numFmtId="0" fontId="6" fillId="0" borderId="22" xfId="79" applyFont="1" applyFill="1" applyBorder="1" applyAlignment="1">
      <alignment horizontal="left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14" fontId="10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8" fillId="0" borderId="54" xfId="0" applyNumberFormat="1" applyFont="1" applyBorder="1" applyAlignment="1">
      <alignment horizontal="left" vertical="center"/>
    </xf>
    <xf numFmtId="0" fontId="8" fillId="0" borderId="39" xfId="0" applyNumberFormat="1" applyFont="1" applyBorder="1" applyAlignment="1">
      <alignment horizontal="left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2" fontId="8" fillId="0" borderId="54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2" fontId="8" fillId="0" borderId="47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165" fontId="4" fillId="0" borderId="47" xfId="0" applyNumberFormat="1" applyFont="1" applyBorder="1" applyAlignment="1">
      <alignment horizontal="center" vertical="center"/>
    </xf>
    <xf numFmtId="165" fontId="4" fillId="0" borderId="42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49" fontId="8" fillId="55" borderId="47" xfId="0" applyNumberFormat="1" applyFont="1" applyFill="1" applyBorder="1" applyAlignment="1">
      <alignment horizontal="center" vertical="center"/>
    </xf>
    <xf numFmtId="49" fontId="8" fillId="55" borderId="4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6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59" xfId="79" applyNumberFormat="1" applyFont="1" applyFill="1" applyBorder="1" applyAlignment="1">
      <alignment horizontal="center"/>
      <protection/>
    </xf>
    <xf numFmtId="49" fontId="8" fillId="0" borderId="30" xfId="79" applyNumberFormat="1" applyFont="1" applyFill="1" applyBorder="1" applyAlignment="1">
      <alignment horizontal="center"/>
      <protection/>
    </xf>
    <xf numFmtId="49" fontId="8" fillId="0" borderId="60" xfId="79" applyNumberFormat="1" applyFont="1" applyFill="1" applyBorder="1" applyAlignment="1">
      <alignment horizontal="center"/>
      <protection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2" fontId="6" fillId="0" borderId="47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49" fontId="8" fillId="0" borderId="59" xfId="79" applyNumberFormat="1" applyFont="1" applyBorder="1" applyAlignment="1">
      <alignment horizontal="center"/>
      <protection/>
    </xf>
    <xf numFmtId="49" fontId="8" fillId="0" borderId="30" xfId="79" applyNumberFormat="1" applyFont="1" applyBorder="1" applyAlignment="1">
      <alignment horizontal="center"/>
      <protection/>
    </xf>
    <xf numFmtId="49" fontId="8" fillId="0" borderId="60" xfId="79" applyNumberFormat="1" applyFont="1" applyBorder="1" applyAlignment="1">
      <alignment horizontal="center"/>
      <protection/>
    </xf>
    <xf numFmtId="0" fontId="8" fillId="0" borderId="40" xfId="0" applyFont="1" applyFill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Įvestis" xfId="72"/>
    <cellStyle name="Linked Cell" xfId="73"/>
    <cellStyle name="Neutral" xfId="74"/>
    <cellStyle name="Neutralus" xfId="75"/>
    <cellStyle name="Normal 13" xfId="76"/>
    <cellStyle name="Normal 2" xfId="77"/>
    <cellStyle name="Normal 3" xfId="78"/>
    <cellStyle name="Normal 4" xfId="79"/>
    <cellStyle name="Note" xfId="80"/>
    <cellStyle name="Output" xfId="81"/>
    <cellStyle name="Paprastas 2" xfId="82"/>
    <cellStyle name="Paryškinimas 1" xfId="83"/>
    <cellStyle name="Paryškinimas 2" xfId="84"/>
    <cellStyle name="Paryškinimas 3" xfId="85"/>
    <cellStyle name="Paryškinimas 4" xfId="86"/>
    <cellStyle name="Paryškinimas 5" xfId="87"/>
    <cellStyle name="Paryškinimas 6" xfId="88"/>
    <cellStyle name="Pastaba" xfId="89"/>
    <cellStyle name="Percent" xfId="90"/>
    <cellStyle name="Skaičiavimas" xfId="91"/>
    <cellStyle name="Susietas langelis" xfId="92"/>
    <cellStyle name="Tikrinimo langelis" xfId="93"/>
    <cellStyle name="Title" xfId="94"/>
    <cellStyle name="Total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28125" style="20" customWidth="1"/>
    <col min="2" max="2" width="5.28125" style="20" hidden="1" customWidth="1"/>
    <col min="3" max="3" width="10.7109375" style="15" customWidth="1"/>
    <col min="4" max="4" width="12.421875" style="16" customWidth="1"/>
    <col min="5" max="5" width="9.140625" style="17" customWidth="1"/>
    <col min="6" max="7" width="9.00390625" style="16" customWidth="1"/>
    <col min="8" max="8" width="13.00390625" style="16" customWidth="1"/>
    <col min="9" max="10" width="7.7109375" style="18" customWidth="1"/>
    <col min="11" max="11" width="5.7109375" style="18" customWidth="1"/>
    <col min="12" max="12" width="4.421875" style="6" customWidth="1"/>
    <col min="13" max="13" width="25.28125" style="16" customWidth="1"/>
    <col min="14" max="16384" width="9.140625" style="16" customWidth="1"/>
  </cols>
  <sheetData>
    <row r="1" spans="1:12" s="3" customFormat="1" ht="20.25">
      <c r="A1" s="1" t="s">
        <v>0</v>
      </c>
      <c r="B1" s="1"/>
      <c r="C1" s="2"/>
      <c r="E1" s="4"/>
      <c r="I1" s="5"/>
      <c r="J1" s="5"/>
      <c r="K1" s="5"/>
      <c r="L1" s="6"/>
    </row>
    <row r="2" spans="1:13" s="9" customFormat="1" ht="14.25" customHeight="1">
      <c r="A2" s="7" t="s">
        <v>1</v>
      </c>
      <c r="B2" s="7"/>
      <c r="C2" s="8"/>
      <c r="E2" s="10"/>
      <c r="I2" s="11"/>
      <c r="J2" s="11"/>
      <c r="K2" s="11"/>
      <c r="L2" s="12"/>
      <c r="M2" s="13" t="s">
        <v>2</v>
      </c>
    </row>
    <row r="3" spans="1:13" ht="15" customHeight="1">
      <c r="A3" s="14"/>
      <c r="B3" s="14"/>
      <c r="M3" s="19" t="s">
        <v>3</v>
      </c>
    </row>
    <row r="4" spans="1:13" ht="15" customHeight="1">
      <c r="A4" s="14"/>
      <c r="B4" s="14"/>
      <c r="M4" s="19"/>
    </row>
    <row r="5" spans="3:13" ht="15.75" customHeight="1">
      <c r="C5" s="21" t="s">
        <v>4</v>
      </c>
      <c r="E5" s="22"/>
      <c r="F5" s="210" t="s">
        <v>5</v>
      </c>
      <c r="M5" s="23"/>
    </row>
    <row r="6" spans="3:7" ht="12.75">
      <c r="C6" s="24"/>
      <c r="D6" s="25"/>
      <c r="E6" s="26"/>
      <c r="F6" s="27"/>
      <c r="G6" s="28"/>
    </row>
    <row r="7" spans="9:12" ht="7.5" customHeight="1">
      <c r="I7" s="6"/>
      <c r="J7" s="6"/>
      <c r="L7" s="18"/>
    </row>
    <row r="8" spans="3:12" ht="13.5" thickBot="1">
      <c r="C8" s="24"/>
      <c r="D8" s="25"/>
      <c r="E8" s="26"/>
      <c r="F8" s="27"/>
      <c r="G8" s="29" t="s">
        <v>6</v>
      </c>
      <c r="H8" s="30">
        <v>0.4</v>
      </c>
      <c r="I8" s="6"/>
      <c r="J8" s="6"/>
      <c r="L8" s="18"/>
    </row>
    <row r="9" spans="1:13" s="39" customFormat="1" ht="13.5" thickBot="1">
      <c r="A9" s="31" t="s">
        <v>21</v>
      </c>
      <c r="B9" s="32" t="s">
        <v>7</v>
      </c>
      <c r="C9" s="33" t="s">
        <v>8</v>
      </c>
      <c r="D9" s="34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7" t="s">
        <v>14</v>
      </c>
      <c r="J9" s="36" t="s">
        <v>34</v>
      </c>
      <c r="K9" s="37" t="s">
        <v>15</v>
      </c>
      <c r="L9" s="37" t="s">
        <v>16</v>
      </c>
      <c r="M9" s="38" t="s">
        <v>17</v>
      </c>
    </row>
    <row r="10" spans="1:19" ht="16.5" customHeight="1">
      <c r="A10" s="40">
        <v>1</v>
      </c>
      <c r="B10" s="41">
        <v>275</v>
      </c>
      <c r="C10" s="42" t="s">
        <v>68</v>
      </c>
      <c r="D10" s="43" t="s">
        <v>69</v>
      </c>
      <c r="E10" s="44" t="s">
        <v>70</v>
      </c>
      <c r="F10" s="45" t="s">
        <v>18</v>
      </c>
      <c r="G10" s="45" t="s">
        <v>71</v>
      </c>
      <c r="H10" s="46" t="s">
        <v>72</v>
      </c>
      <c r="I10" s="197">
        <v>11.44</v>
      </c>
      <c r="J10" s="209">
        <v>0.211</v>
      </c>
      <c r="K10" s="211">
        <f>IF(ISBLANK(I10),"",TRUNC(25.4347*(18-I10)^1.81))</f>
        <v>765</v>
      </c>
      <c r="L10" s="212" t="str">
        <f>IF(ISBLANK(I10),"",IF(I10&gt;12.64,"",IF(I10&lt;=10.28,"TSM",IF(I10&lt;=10.58,"SM",IF(I10&lt;=10.9,"KSM",IF(I10&lt;=11.34,"I A",IF(I10&lt;=11.94,"II A",IF(I10&lt;=12.64,"III A"))))))))</f>
        <v>II A</v>
      </c>
      <c r="M10" s="46" t="s">
        <v>73</v>
      </c>
      <c r="N10" s="18"/>
      <c r="O10" s="18"/>
      <c r="P10" s="6"/>
      <c r="Q10" s="6"/>
      <c r="S10" s="47"/>
    </row>
    <row r="11" spans="1:19" ht="14.25">
      <c r="A11" s="40">
        <v>2</v>
      </c>
      <c r="B11" s="41">
        <v>276</v>
      </c>
      <c r="C11" s="42" t="s">
        <v>59</v>
      </c>
      <c r="D11" s="43" t="s">
        <v>60</v>
      </c>
      <c r="E11" s="44" t="s">
        <v>61</v>
      </c>
      <c r="F11" s="45" t="s">
        <v>92</v>
      </c>
      <c r="G11" s="45"/>
      <c r="H11" s="46" t="s">
        <v>62</v>
      </c>
      <c r="I11" s="197">
        <v>11.45</v>
      </c>
      <c r="J11" s="209">
        <v>0.182</v>
      </c>
      <c r="K11" s="211">
        <f>IF(ISBLANK(I11),"",TRUNC(25.4347*(18-I11)^1.81))</f>
        <v>763</v>
      </c>
      <c r="L11" s="212" t="str">
        <f>IF(ISBLANK(I11),"",IF(I11&gt;12.64,"",IF(I11&lt;=10.28,"TSM",IF(I11&lt;=10.58,"SM",IF(I11&lt;=10.9,"KSM",IF(I11&lt;=11.34,"I A",IF(I11&lt;=11.94,"II A",IF(I11&lt;=12.64,"III A"))))))))</f>
        <v>II A</v>
      </c>
      <c r="M11" s="46" t="s">
        <v>63</v>
      </c>
      <c r="N11" s="18"/>
      <c r="O11" s="18"/>
      <c r="P11" s="6"/>
      <c r="Q11" s="6"/>
      <c r="S11" s="47"/>
    </row>
    <row r="12" spans="1:19" ht="14.25">
      <c r="A12" s="40">
        <v>3</v>
      </c>
      <c r="B12" s="41">
        <v>138</v>
      </c>
      <c r="C12" s="42" t="s">
        <v>80</v>
      </c>
      <c r="D12" s="43" t="s">
        <v>81</v>
      </c>
      <c r="E12" s="44" t="s">
        <v>82</v>
      </c>
      <c r="F12" s="45" t="s">
        <v>83</v>
      </c>
      <c r="G12" s="45" t="s">
        <v>84</v>
      </c>
      <c r="H12" s="46"/>
      <c r="I12" s="197">
        <v>11.71</v>
      </c>
      <c r="J12" s="209">
        <v>0.175</v>
      </c>
      <c r="K12" s="211">
        <f>IF(ISBLANK(I12),"",TRUNC(25.4347*(18-I12)^1.81))</f>
        <v>709</v>
      </c>
      <c r="L12" s="212" t="str">
        <f>IF(ISBLANK(I12),"",IF(I12&gt;12.64,"",IF(I12&lt;=10.28,"TSM",IF(I12&lt;=10.58,"SM",IF(I12&lt;=10.9,"KSM",IF(I12&lt;=11.34,"I A",IF(I12&lt;=11.94,"II A",IF(I12&lt;=12.64,"III A"))))))))</f>
        <v>II A</v>
      </c>
      <c r="M12" s="46" t="s">
        <v>85</v>
      </c>
      <c r="N12" s="18"/>
      <c r="O12" s="18"/>
      <c r="P12" s="6"/>
      <c r="Q12" s="6"/>
      <c r="S12" s="47"/>
    </row>
    <row r="13" spans="1:19" ht="14.25">
      <c r="A13" s="40">
        <v>4</v>
      </c>
      <c r="B13" s="41">
        <v>302</v>
      </c>
      <c r="C13" s="42" t="s">
        <v>74</v>
      </c>
      <c r="D13" s="43" t="s">
        <v>75</v>
      </c>
      <c r="E13" s="44" t="s">
        <v>76</v>
      </c>
      <c r="F13" s="45" t="s">
        <v>77</v>
      </c>
      <c r="G13" s="45"/>
      <c r="H13" s="46" t="s">
        <v>78</v>
      </c>
      <c r="I13" s="197">
        <v>11.82</v>
      </c>
      <c r="J13" s="209">
        <v>0.174</v>
      </c>
      <c r="K13" s="211">
        <f>IF(ISBLANK(I13),"",TRUNC(25.4347*(18-I13)^1.81))</f>
        <v>687</v>
      </c>
      <c r="L13" s="212" t="str">
        <f>IF(ISBLANK(I13),"",IF(I13&gt;12.64,"",IF(I13&lt;=10.28,"TSM",IF(I13&lt;=10.58,"SM",IF(I13&lt;=10.9,"KSM",IF(I13&lt;=11.34,"I A",IF(I13&lt;=11.94,"II A",IF(I13&lt;=12.64,"III A"))))))))</f>
        <v>II A</v>
      </c>
      <c r="M13" s="46" t="s">
        <v>79</v>
      </c>
      <c r="N13" s="18"/>
      <c r="O13" s="18"/>
      <c r="P13" s="6"/>
      <c r="Q13" s="6"/>
      <c r="S13" s="47"/>
    </row>
    <row r="14" spans="1:19" ht="14.25">
      <c r="A14" s="40">
        <v>5</v>
      </c>
      <c r="B14" s="41">
        <v>277</v>
      </c>
      <c r="C14" s="42" t="s">
        <v>64</v>
      </c>
      <c r="D14" s="43" t="s">
        <v>65</v>
      </c>
      <c r="E14" s="44" t="s">
        <v>66</v>
      </c>
      <c r="F14" s="45" t="s">
        <v>92</v>
      </c>
      <c r="G14" s="45"/>
      <c r="H14" s="46" t="s">
        <v>62</v>
      </c>
      <c r="I14" s="197">
        <v>12.03</v>
      </c>
      <c r="J14" s="209">
        <v>0.203</v>
      </c>
      <c r="K14" s="211">
        <f>IF(ISBLANK(I14),"",TRUNC(25.4347*(18-I14)^1.81))</f>
        <v>645</v>
      </c>
      <c r="L14" s="212" t="str">
        <f>IF(ISBLANK(I14),"",IF(I14&gt;12.64,"",IF(I14&lt;=10.28,"TSM",IF(I14&lt;=10.58,"SM",IF(I14&lt;=10.9,"KSM",IF(I14&lt;=11.34,"I A",IF(I14&lt;=11.94,"II A",IF(I14&lt;=12.64,"III A"))))))))</f>
        <v>III A</v>
      </c>
      <c r="M14" s="46" t="s">
        <v>67</v>
      </c>
      <c r="N14" s="18"/>
      <c r="O14" s="18"/>
      <c r="P14" s="6"/>
      <c r="Q14" s="6"/>
      <c r="S14" s="4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R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2" width="5.28125" style="20" customWidth="1"/>
    <col min="3" max="3" width="10.7109375" style="15" customWidth="1"/>
    <col min="4" max="4" width="12.421875" style="16" customWidth="1"/>
    <col min="5" max="5" width="10.7109375" style="17" customWidth="1"/>
    <col min="6" max="7" width="9.00390625" style="16" customWidth="1"/>
    <col min="8" max="8" width="13.00390625" style="16" customWidth="1"/>
    <col min="9" max="10" width="7.8515625" style="18" customWidth="1"/>
    <col min="11" max="11" width="5.28125" style="6" customWidth="1"/>
    <col min="12" max="12" width="25.57421875" style="16" customWidth="1"/>
    <col min="13" max="16384" width="9.140625" style="16" customWidth="1"/>
  </cols>
  <sheetData>
    <row r="1" spans="1:11" s="3" customFormat="1" ht="20.25">
      <c r="A1" s="1" t="s">
        <v>0</v>
      </c>
      <c r="B1" s="1"/>
      <c r="C1" s="2"/>
      <c r="E1" s="4"/>
      <c r="I1" s="5"/>
      <c r="J1" s="5"/>
      <c r="K1" s="6"/>
    </row>
    <row r="2" spans="1:12" s="9" customFormat="1" ht="14.25" customHeight="1">
      <c r="A2" s="7" t="s">
        <v>1</v>
      </c>
      <c r="B2" s="7"/>
      <c r="C2" s="8"/>
      <c r="E2" s="10"/>
      <c r="I2" s="11"/>
      <c r="J2" s="11"/>
      <c r="K2" s="12"/>
      <c r="L2" s="13" t="s">
        <v>2</v>
      </c>
    </row>
    <row r="3" spans="1:12" ht="15" customHeight="1">
      <c r="A3" s="193">
        <v>1.1574074074074073E-05</v>
      </c>
      <c r="B3" s="193"/>
      <c r="L3" s="127" t="s">
        <v>35</v>
      </c>
    </row>
    <row r="4" spans="1:12" ht="15" customHeight="1">
      <c r="A4" s="14"/>
      <c r="B4" s="14"/>
      <c r="L4" s="182"/>
    </row>
    <row r="5" spans="3:12" ht="15.75" customHeight="1">
      <c r="C5" s="21" t="s">
        <v>39</v>
      </c>
      <c r="E5" s="22"/>
      <c r="G5" s="210" t="s">
        <v>5</v>
      </c>
      <c r="L5" s="23"/>
    </row>
    <row r="6" spans="9:11" ht="7.5" customHeight="1">
      <c r="I6" s="6"/>
      <c r="J6" s="6"/>
      <c r="K6" s="18"/>
    </row>
    <row r="7" spans="3:11" ht="13.5" thickBot="1">
      <c r="C7" s="24"/>
      <c r="D7" s="183"/>
      <c r="E7" s="184" t="s">
        <v>40</v>
      </c>
      <c r="F7" s="185"/>
      <c r="G7" s="29"/>
      <c r="H7" s="186"/>
      <c r="I7" s="6"/>
      <c r="J7" s="6"/>
      <c r="K7" s="18"/>
    </row>
    <row r="8" spans="1:12" s="39" customFormat="1" ht="13.5" thickBot="1">
      <c r="A8" s="31" t="s">
        <v>21</v>
      </c>
      <c r="B8" s="32" t="s">
        <v>7</v>
      </c>
      <c r="C8" s="33" t="s">
        <v>8</v>
      </c>
      <c r="D8" s="34" t="s">
        <v>9</v>
      </c>
      <c r="E8" s="35" t="s">
        <v>10</v>
      </c>
      <c r="F8" s="36" t="s">
        <v>11</v>
      </c>
      <c r="G8" s="36" t="s">
        <v>12</v>
      </c>
      <c r="H8" s="36" t="s">
        <v>13</v>
      </c>
      <c r="I8" s="36" t="s">
        <v>14</v>
      </c>
      <c r="J8" s="32" t="s">
        <v>15</v>
      </c>
      <c r="K8" s="37" t="s">
        <v>16</v>
      </c>
      <c r="L8" s="38" t="s">
        <v>17</v>
      </c>
    </row>
    <row r="9" spans="1:18" ht="14.25">
      <c r="A9" s="40">
        <v>1</v>
      </c>
      <c r="B9" s="41">
        <v>138</v>
      </c>
      <c r="C9" s="187" t="s">
        <v>80</v>
      </c>
      <c r="D9" s="188" t="s">
        <v>81</v>
      </c>
      <c r="E9" s="189" t="s">
        <v>82</v>
      </c>
      <c r="F9" s="190" t="s">
        <v>83</v>
      </c>
      <c r="G9" s="190" t="s">
        <v>84</v>
      </c>
      <c r="H9" s="191"/>
      <c r="I9" s="192">
        <v>0.0031892361111111114</v>
      </c>
      <c r="J9" s="272">
        <f>IF(ISBLANK(I9),"",INT(0.03768*(480-(I9/$A$3))^1.85))</f>
        <v>709</v>
      </c>
      <c r="K9" s="212" t="str">
        <f>IF(ISBLANK(I9),"",IF(I9&gt;0.00329861111111111,"",IF(I9&lt;=0.00253703703703704,"TSM",IF(I9&lt;=0.00261574074074074,"SM",IF(I9&lt;=0.00271990740740741,"KSM",IF(I9&lt;=0.00287037037037037,"I A",IF(I9&lt;=0.00306712962962963,"II A",IF(I9&lt;=0.00329861111111111,"III A"))))))))</f>
        <v>III A</v>
      </c>
      <c r="L9" s="46" t="s">
        <v>85</v>
      </c>
      <c r="M9" s="18"/>
      <c r="N9" s="18"/>
      <c r="O9" s="6"/>
      <c r="P9" s="6"/>
      <c r="R9" s="47"/>
    </row>
    <row r="10" spans="1:18" ht="14.25">
      <c r="A10" s="40">
        <v>2</v>
      </c>
      <c r="B10" s="41">
        <v>302</v>
      </c>
      <c r="C10" s="187" t="s">
        <v>74</v>
      </c>
      <c r="D10" s="188" t="s">
        <v>75</v>
      </c>
      <c r="E10" s="189" t="s">
        <v>76</v>
      </c>
      <c r="F10" s="190" t="s">
        <v>77</v>
      </c>
      <c r="G10" s="190"/>
      <c r="H10" s="191" t="s">
        <v>78</v>
      </c>
      <c r="I10" s="192">
        <v>0.003269097222222222</v>
      </c>
      <c r="J10" s="272">
        <f>IF(ISBLANK(I10),"",INT(0.03768*(480-(I10/$A$3))^1.85))</f>
        <v>665</v>
      </c>
      <c r="K10" s="212" t="str">
        <f>IF(ISBLANK(I10),"",IF(I10&gt;0.00329861111111111,"",IF(I10&lt;=0.00253703703703704,"TSM",IF(I10&lt;=0.00261574074074074,"SM",IF(I10&lt;=0.00271990740740741,"KSM",IF(I10&lt;=0.00287037037037037,"I A",IF(I10&lt;=0.00306712962962963,"II A",IF(I10&lt;=0.00329861111111111,"III A"))))))))</f>
        <v>III A</v>
      </c>
      <c r="L10" s="46" t="s">
        <v>79</v>
      </c>
      <c r="M10" s="18"/>
      <c r="N10" s="18"/>
      <c r="O10" s="6"/>
      <c r="P10" s="6"/>
      <c r="R10" s="47"/>
    </row>
    <row r="11" spans="1:18" ht="14.25">
      <c r="A11" s="40">
        <v>3</v>
      </c>
      <c r="B11" s="41">
        <v>275</v>
      </c>
      <c r="C11" s="187" t="s">
        <v>68</v>
      </c>
      <c r="D11" s="188" t="s">
        <v>69</v>
      </c>
      <c r="E11" s="189" t="s">
        <v>70</v>
      </c>
      <c r="F11" s="190" t="s">
        <v>18</v>
      </c>
      <c r="G11" s="190" t="s">
        <v>71</v>
      </c>
      <c r="H11" s="191" t="s">
        <v>72</v>
      </c>
      <c r="I11" s="192">
        <v>0.0037469907407407413</v>
      </c>
      <c r="J11" s="272">
        <f>IF(ISBLANK(I11),"",INT(0.03768*(480-(I11/$A$3))^1.85))</f>
        <v>431</v>
      </c>
      <c r="K11" s="212">
        <f>IF(ISBLANK(I11),"",IF(I11&gt;0.00329861111111111,"",IF(I11&lt;=0.00253703703703704,"TSM",IF(I11&lt;=0.00261574074074074,"SM",IF(I11&lt;=0.00271990740740741,"KSM",IF(I11&lt;=0.00287037037037037,"I A",IF(I11&lt;=0.00306712962962963,"II A",IF(I11&lt;=0.00329861111111111,"III A"))))))))</f>
      </c>
      <c r="L11" s="46" t="s">
        <v>73</v>
      </c>
      <c r="M11" s="18"/>
      <c r="N11" s="18"/>
      <c r="O11" s="6"/>
      <c r="P11" s="6"/>
      <c r="R11" s="47"/>
    </row>
    <row r="12" spans="1:18" ht="14.25">
      <c r="A12" s="40">
        <v>4</v>
      </c>
      <c r="B12" s="41">
        <v>276</v>
      </c>
      <c r="C12" s="187" t="s">
        <v>59</v>
      </c>
      <c r="D12" s="188" t="s">
        <v>60</v>
      </c>
      <c r="E12" s="189" t="s">
        <v>61</v>
      </c>
      <c r="F12" s="190" t="s">
        <v>18</v>
      </c>
      <c r="G12" s="190"/>
      <c r="H12" s="191" t="s">
        <v>62</v>
      </c>
      <c r="I12" s="192">
        <v>0.003804050925925926</v>
      </c>
      <c r="J12" s="272">
        <f>IF(ISBLANK(I12),"",INT(0.03768*(480-(I12/$A$3))^1.85))</f>
        <v>406</v>
      </c>
      <c r="K12" s="212">
        <f>IF(ISBLANK(I12),"",IF(I12&gt;0.00329861111111111,"",IF(I12&lt;=0.00253703703703704,"TSM",IF(I12&lt;=0.00261574074074074,"SM",IF(I12&lt;=0.00271990740740741,"KSM",IF(I12&lt;=0.00287037037037037,"I A",IF(I12&lt;=0.00306712962962963,"II A",IF(I12&lt;=0.00329861111111111,"III A"))))))))</f>
      </c>
      <c r="L12" s="46" t="s">
        <v>63</v>
      </c>
      <c r="M12" s="18"/>
      <c r="N12" s="18"/>
      <c r="O12" s="6"/>
      <c r="P12" s="6"/>
      <c r="R12" s="47"/>
    </row>
    <row r="13" spans="1:18" ht="14.25">
      <c r="A13" s="40">
        <v>5</v>
      </c>
      <c r="B13" s="41">
        <v>277</v>
      </c>
      <c r="C13" s="187" t="s">
        <v>64</v>
      </c>
      <c r="D13" s="188" t="s">
        <v>65</v>
      </c>
      <c r="E13" s="189" t="s">
        <v>66</v>
      </c>
      <c r="F13" s="190" t="s">
        <v>18</v>
      </c>
      <c r="G13" s="190"/>
      <c r="H13" s="191" t="s">
        <v>62</v>
      </c>
      <c r="I13" s="192">
        <v>0.004027546296296296</v>
      </c>
      <c r="J13" s="272">
        <f>IF(ISBLANK(I13),"",INT(0.03768*(480-(I13/$A$3))^1.85))</f>
        <v>315</v>
      </c>
      <c r="K13" s="212">
        <f>IF(ISBLANK(I13),"",IF(I13&gt;0.00329861111111111,"",IF(I13&lt;=0.00253703703703704,"TSM",IF(I13&lt;=0.00261574074074074,"SM",IF(I13&lt;=0.00271990740740741,"KSM",IF(I13&lt;=0.00287037037037037,"I A",IF(I13&lt;=0.00306712962962963,"II A",IF(I13&lt;=0.00329861111111111,"III A"))))))))</f>
      </c>
      <c r="L13" s="46" t="s">
        <v>67</v>
      </c>
      <c r="M13" s="18"/>
      <c r="N13" s="18"/>
      <c r="O13" s="6"/>
      <c r="P13" s="6"/>
      <c r="R13" s="4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T22"/>
  <sheetViews>
    <sheetView showZeros="0" tabSelected="1" zoomScale="90" zoomScaleNormal="90" zoomScalePageLayoutView="0" workbookViewId="0" topLeftCell="A1">
      <selection activeCell="Q18" sqref="Q18"/>
    </sheetView>
  </sheetViews>
  <sheetFormatPr defaultColWidth="9.140625" defaultRowHeight="12.75"/>
  <cols>
    <col min="1" max="1" width="4.8515625" style="161" customWidth="1"/>
    <col min="2" max="2" width="10.421875" style="215" customWidth="1"/>
    <col min="3" max="3" width="10.7109375" style="215" customWidth="1"/>
    <col min="4" max="4" width="10.57421875" style="215" customWidth="1"/>
    <col min="5" max="5" width="8.57421875" style="215" customWidth="1"/>
    <col min="6" max="6" width="4.57421875" style="215" customWidth="1"/>
    <col min="7" max="7" width="5.7109375" style="161" customWidth="1"/>
    <col min="8" max="8" width="4.8515625" style="161" customWidth="1"/>
    <col min="9" max="9" width="6.00390625" style="161" customWidth="1"/>
    <col min="10" max="10" width="6.421875" style="161" bestFit="1" customWidth="1"/>
    <col min="11" max="12" width="5.57421875" style="161" customWidth="1"/>
    <col min="13" max="13" width="5.28125" style="161" customWidth="1"/>
    <col min="14" max="14" width="5.28125" style="161" bestFit="1" customWidth="1"/>
    <col min="15" max="15" width="5.28125" style="161" customWidth="1"/>
    <col min="16" max="16" width="6.57421875" style="161" customWidth="1"/>
    <col min="17" max="17" width="7.7109375" style="161" customWidth="1"/>
    <col min="18" max="18" width="6.28125" style="161" customWidth="1"/>
    <col min="19" max="19" width="6.57421875" style="161" customWidth="1"/>
    <col min="20" max="20" width="12.57421875" style="215" customWidth="1"/>
    <col min="21" max="16384" width="9.140625" style="215" customWidth="1"/>
  </cols>
  <sheetData>
    <row r="1" spans="1:20" s="213" customFormat="1" ht="18" customHeight="1">
      <c r="A1" s="1" t="s">
        <v>0</v>
      </c>
      <c r="B1" s="14" t="s">
        <v>41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0" s="213" customFormat="1" ht="18" customHeight="1">
      <c r="A2" s="7" t="s">
        <v>1</v>
      </c>
      <c r="B2" s="14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0" s="213" customFormat="1" ht="17.25" customHeight="1">
      <c r="A3" s="193">
        <v>1.1574074074074073E-05</v>
      </c>
      <c r="B3" s="7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2:20" ht="14.25" customHeight="1">
      <c r="B4" s="214" t="s">
        <v>42</v>
      </c>
      <c r="K4" s="215"/>
      <c r="L4" s="215"/>
      <c r="M4" s="215"/>
      <c r="N4" s="215"/>
      <c r="O4" s="215"/>
      <c r="Q4" s="216"/>
      <c r="R4" s="216"/>
      <c r="S4" s="216"/>
      <c r="T4" s="217" t="s">
        <v>58</v>
      </c>
    </row>
    <row r="5" spans="2:20" ht="18.75">
      <c r="B5" s="14" t="s">
        <v>5</v>
      </c>
      <c r="D5" s="218"/>
      <c r="K5" s="215"/>
      <c r="L5" s="215"/>
      <c r="M5" s="215"/>
      <c r="N5" s="215"/>
      <c r="O5" s="215"/>
      <c r="Q5" s="219"/>
      <c r="R5" s="219"/>
      <c r="S5" s="219"/>
      <c r="T5" s="217" t="s">
        <v>18</v>
      </c>
    </row>
    <row r="6" spans="4:16" ht="7.5" customHeight="1" thickBot="1">
      <c r="D6" s="161"/>
      <c r="F6" s="220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7" spans="1:20" ht="22.5" customHeight="1" thickBot="1">
      <c r="A7" s="221" t="s">
        <v>21</v>
      </c>
      <c r="B7" s="222" t="s">
        <v>8</v>
      </c>
      <c r="C7" s="223" t="s">
        <v>9</v>
      </c>
      <c r="D7" s="224" t="s">
        <v>10</v>
      </c>
      <c r="E7" s="225" t="s">
        <v>23</v>
      </c>
      <c r="F7" s="224"/>
      <c r="G7" s="226" t="s">
        <v>43</v>
      </c>
      <c r="H7" s="227" t="s">
        <v>44</v>
      </c>
      <c r="I7" s="227" t="s">
        <v>45</v>
      </c>
      <c r="J7" s="227" t="s">
        <v>46</v>
      </c>
      <c r="K7" s="227" t="s">
        <v>47</v>
      </c>
      <c r="L7" s="227" t="s">
        <v>48</v>
      </c>
      <c r="M7" s="228" t="s">
        <v>49</v>
      </c>
      <c r="N7" s="228" t="s">
        <v>50</v>
      </c>
      <c r="O7" s="228" t="s">
        <v>51</v>
      </c>
      <c r="P7" s="229" t="s">
        <v>52</v>
      </c>
      <c r="Q7" s="224" t="s">
        <v>53</v>
      </c>
      <c r="R7" s="230" t="s">
        <v>15</v>
      </c>
      <c r="S7" s="230" t="s">
        <v>16</v>
      </c>
      <c r="T7" s="231" t="s">
        <v>17</v>
      </c>
    </row>
    <row r="8" spans="1:20" ht="15" customHeight="1">
      <c r="A8" s="194"/>
      <c r="B8" s="232"/>
      <c r="C8" s="233"/>
      <c r="D8" s="234"/>
      <c r="E8" s="235" t="s">
        <v>77</v>
      </c>
      <c r="F8" s="236" t="s">
        <v>54</v>
      </c>
      <c r="G8" s="237" t="s">
        <v>97</v>
      </c>
      <c r="H8" s="237" t="s">
        <v>113</v>
      </c>
      <c r="I8" s="160" t="s">
        <v>116</v>
      </c>
      <c r="J8" s="237" t="s">
        <v>129</v>
      </c>
      <c r="K8" s="237" t="s">
        <v>138</v>
      </c>
      <c r="L8" s="237" t="s">
        <v>144</v>
      </c>
      <c r="M8" s="237" t="s">
        <v>150</v>
      </c>
      <c r="N8" s="237" t="s">
        <v>164</v>
      </c>
      <c r="O8" s="237" t="s">
        <v>168</v>
      </c>
      <c r="P8" s="158" t="s">
        <v>174</v>
      </c>
      <c r="Q8" s="238">
        <f>Q9</f>
        <v>6790</v>
      </c>
      <c r="R8" s="238"/>
      <c r="S8" s="239"/>
      <c r="T8" s="240" t="s">
        <v>91</v>
      </c>
    </row>
    <row r="9" spans="1:20" ht="13.5" customHeight="1">
      <c r="A9" s="195">
        <v>1</v>
      </c>
      <c r="B9" s="241" t="s">
        <v>74</v>
      </c>
      <c r="C9" s="242" t="s">
        <v>75</v>
      </c>
      <c r="D9" s="243" t="s">
        <v>76</v>
      </c>
      <c r="E9" s="244"/>
      <c r="F9" s="245" t="s">
        <v>55</v>
      </c>
      <c r="G9" s="246" t="s">
        <v>93</v>
      </c>
      <c r="H9" s="246" t="s">
        <v>105</v>
      </c>
      <c r="I9" s="246"/>
      <c r="J9" s="246"/>
      <c r="K9" s="246"/>
      <c r="L9" s="246"/>
      <c r="M9" s="246"/>
      <c r="N9" s="246"/>
      <c r="O9" s="246"/>
      <c r="P9" s="247"/>
      <c r="Q9" s="248">
        <f>SUM(G10:P10)</f>
        <v>6790</v>
      </c>
      <c r="R9" s="248">
        <f>IF(ISBLANK(Q9),"",TRUNC(0.0000009576*(Q9+71880)^2)-5000)</f>
        <v>926</v>
      </c>
      <c r="S9" s="249" t="str">
        <f>IF(ISBLANK(Q9),"",IF(Q9&lt;3700,"",IF(Q9&gt;=7300,"TSM",IF(Q9&gt;=7100,"SM",IF(Q9&gt;=6400,"KSM",IF(Q9&gt;=5600,"I A",IF(Q9&gt;=4600,"II A",IF(Q9&gt;=3700,"III A"))))))))</f>
        <v>KSM</v>
      </c>
      <c r="T9" s="250" t="s">
        <v>90</v>
      </c>
    </row>
    <row r="10" spans="1:20" ht="15" customHeight="1" thickBot="1">
      <c r="A10" s="196"/>
      <c r="B10" s="251"/>
      <c r="C10" s="252"/>
      <c r="D10" s="253"/>
      <c r="E10" s="254" t="s">
        <v>78</v>
      </c>
      <c r="F10" s="255" t="s">
        <v>56</v>
      </c>
      <c r="G10" s="256">
        <f>IF(ISBLANK(G8),"",TRUNC(25.4347*(18-G8)^1.81))</f>
        <v>687</v>
      </c>
      <c r="H10" s="256">
        <f>IF(ISBLANK(H8),"",TRUNC(0.14354*(H8*100-220)^1.4))</f>
        <v>713</v>
      </c>
      <c r="I10" s="256">
        <f>IF(ISBLANK(I8),"",TRUNC(51.39*(I8-1.5)^1.05))</f>
        <v>596</v>
      </c>
      <c r="J10" s="256">
        <f>IF(ISBLANK(J8),"",TRUNC(0.8465*(J8*100-75)^1.42))</f>
        <v>661</v>
      </c>
      <c r="K10" s="256">
        <f>IF(ISBLANK(K8),"",TRUNC(1.53775*(82-K8)^1.81))</f>
        <v>609</v>
      </c>
      <c r="L10" s="256">
        <f>IF(ISBLANK(L8),"",TRUNC(5.74352*(28.5-L8)^1.92))</f>
        <v>811</v>
      </c>
      <c r="M10" s="256">
        <f>IF(ISBLANK(M8),"",TRUNC(12.91*(M8-4)^1.1))</f>
        <v>667</v>
      </c>
      <c r="N10" s="256">
        <f>IF(ISBLANK(N8),"",TRUNC(0.2797*(N8*100-100)^1.35))</f>
        <v>731</v>
      </c>
      <c r="O10" s="256">
        <f>IF(ISBLANK(O8),"",TRUNC(10.14*(O8-7)^1.08))</f>
        <v>650</v>
      </c>
      <c r="P10" s="257">
        <f>IF(ISBLANK(P8),"",INT(0.03768*(480-(P8/$A$3))^1.85))</f>
        <v>665</v>
      </c>
      <c r="Q10" s="258">
        <f>Q9</f>
        <v>6790</v>
      </c>
      <c r="R10" s="258"/>
      <c r="S10" s="259"/>
      <c r="T10" s="260"/>
    </row>
    <row r="11" spans="1:20" ht="15" customHeight="1">
      <c r="A11" s="194"/>
      <c r="B11" s="232"/>
      <c r="C11" s="233"/>
      <c r="D11" s="234"/>
      <c r="E11" s="235" t="s">
        <v>83</v>
      </c>
      <c r="F11" s="236" t="s">
        <v>54</v>
      </c>
      <c r="G11" s="237" t="s">
        <v>94</v>
      </c>
      <c r="H11" s="237" t="s">
        <v>112</v>
      </c>
      <c r="I11" s="160" t="s">
        <v>118</v>
      </c>
      <c r="J11" s="237" t="s">
        <v>130</v>
      </c>
      <c r="K11" s="237" t="s">
        <v>137</v>
      </c>
      <c r="L11" s="237" t="s">
        <v>143</v>
      </c>
      <c r="M11" s="237" t="s">
        <v>149</v>
      </c>
      <c r="N11" s="237" t="s">
        <v>159</v>
      </c>
      <c r="O11" s="237" t="s">
        <v>169</v>
      </c>
      <c r="P11" s="158" t="s">
        <v>175</v>
      </c>
      <c r="Q11" s="238">
        <f>Q12</f>
        <v>6770</v>
      </c>
      <c r="R11" s="238"/>
      <c r="S11" s="239"/>
      <c r="T11" s="240" t="s">
        <v>166</v>
      </c>
    </row>
    <row r="12" spans="1:20" ht="13.5" customHeight="1">
      <c r="A12" s="195">
        <v>2</v>
      </c>
      <c r="B12" s="241" t="s">
        <v>80</v>
      </c>
      <c r="C12" s="242" t="s">
        <v>81</v>
      </c>
      <c r="D12" s="243" t="s">
        <v>82</v>
      </c>
      <c r="E12" s="244" t="s">
        <v>84</v>
      </c>
      <c r="F12" s="245" t="s">
        <v>55</v>
      </c>
      <c r="G12" s="246" t="s">
        <v>93</v>
      </c>
      <c r="H12" s="246" t="s">
        <v>109</v>
      </c>
      <c r="I12" s="246"/>
      <c r="J12" s="246"/>
      <c r="K12" s="246"/>
      <c r="L12" s="246"/>
      <c r="M12" s="246"/>
      <c r="N12" s="246"/>
      <c r="O12" s="246"/>
      <c r="P12" s="247"/>
      <c r="Q12" s="248">
        <f>SUM(G13:P13)</f>
        <v>6770</v>
      </c>
      <c r="R12" s="248">
        <f>IF(ISBLANK(Q12),"",TRUNC(0.0000009576*(Q12+71880)^2)-5000)</f>
        <v>923</v>
      </c>
      <c r="S12" s="249" t="str">
        <f>IF(ISBLANK(Q12),"",IF(Q12&lt;3700,"",IF(Q12&gt;=7300,"TSM",IF(Q12&gt;=7100,"SM",IF(Q12&gt;=6400,"KSM",IF(Q12&gt;=5600,"I A",IF(Q12&gt;=4600,"II A",IF(Q12&gt;=3700,"III A"))))))))</f>
        <v>KSM</v>
      </c>
      <c r="T12" s="250" t="s">
        <v>167</v>
      </c>
    </row>
    <row r="13" spans="1:20" ht="15" customHeight="1" thickBot="1">
      <c r="A13" s="196"/>
      <c r="B13" s="251"/>
      <c r="C13" s="252"/>
      <c r="D13" s="253"/>
      <c r="E13" s="254"/>
      <c r="F13" s="255" t="s">
        <v>56</v>
      </c>
      <c r="G13" s="256">
        <f>IF(ISBLANK(G11),"",TRUNC(25.4347*(18-G11)^1.81))</f>
        <v>709</v>
      </c>
      <c r="H13" s="256">
        <f>IF(ISBLANK(H11),"",TRUNC(0.14354*(H11*100-220)^1.4))</f>
        <v>691</v>
      </c>
      <c r="I13" s="256">
        <f>IF(ISBLANK(I11),"",TRUNC(51.39*(I11-1.5)^1.05))</f>
        <v>672</v>
      </c>
      <c r="J13" s="256">
        <f>IF(ISBLANK(J11),"",TRUNC(0.8465*(J11*100-75)^1.42))</f>
        <v>687</v>
      </c>
      <c r="K13" s="256">
        <f>IF(ISBLANK(K11),"",TRUNC(1.53775*(82-K11)^1.81))</f>
        <v>749</v>
      </c>
      <c r="L13" s="256">
        <f>IF(ISBLANK(L11),"",TRUNC(5.74352*(28.5-L11)^1.92))</f>
        <v>730</v>
      </c>
      <c r="M13" s="256">
        <f>IF(ISBLANK(M11),"",TRUNC(12.91*(M11-4)^1.1))</f>
        <v>648</v>
      </c>
      <c r="N13" s="256">
        <f>IF(ISBLANK(N11),"",TRUNC(0.2797*(N11*100-100)^1.35))</f>
        <v>535</v>
      </c>
      <c r="O13" s="256">
        <f>IF(ISBLANK(O11),"",TRUNC(10.14*(O11-7)^1.08))</f>
        <v>640</v>
      </c>
      <c r="P13" s="257">
        <f>IF(ISBLANK(P11),"",INT(0.03768*(480-(P11/$A$3))^1.85))</f>
        <v>709</v>
      </c>
      <c r="Q13" s="258">
        <f>Q12</f>
        <v>6770</v>
      </c>
      <c r="R13" s="258"/>
      <c r="S13" s="259"/>
      <c r="T13" s="260"/>
    </row>
    <row r="14" spans="1:20" ht="15" customHeight="1">
      <c r="A14" s="194"/>
      <c r="B14" s="232"/>
      <c r="C14" s="233"/>
      <c r="D14" s="234"/>
      <c r="E14" s="235" t="s">
        <v>18</v>
      </c>
      <c r="F14" s="236" t="s">
        <v>54</v>
      </c>
      <c r="G14" s="237" t="s">
        <v>95</v>
      </c>
      <c r="H14" s="237" t="s">
        <v>110</v>
      </c>
      <c r="I14" s="160" t="s">
        <v>119</v>
      </c>
      <c r="J14" s="237" t="s">
        <v>131</v>
      </c>
      <c r="K14" s="237" t="s">
        <v>136</v>
      </c>
      <c r="L14" s="237" t="s">
        <v>142</v>
      </c>
      <c r="M14" s="237" t="s">
        <v>148</v>
      </c>
      <c r="N14" s="237" t="s">
        <v>157</v>
      </c>
      <c r="O14" s="237" t="s">
        <v>170</v>
      </c>
      <c r="P14" s="158" t="s">
        <v>176</v>
      </c>
      <c r="Q14" s="238">
        <f>Q15</f>
        <v>6403</v>
      </c>
      <c r="R14" s="238"/>
      <c r="S14" s="239"/>
      <c r="T14" s="240" t="s">
        <v>86</v>
      </c>
    </row>
    <row r="15" spans="1:20" ht="13.5" customHeight="1">
      <c r="A15" s="195">
        <v>3</v>
      </c>
      <c r="B15" s="241" t="s">
        <v>68</v>
      </c>
      <c r="C15" s="242" t="s">
        <v>69</v>
      </c>
      <c r="D15" s="243" t="s">
        <v>70</v>
      </c>
      <c r="E15" s="244" t="s">
        <v>71</v>
      </c>
      <c r="F15" s="245" t="s">
        <v>55</v>
      </c>
      <c r="G15" s="246" t="s">
        <v>93</v>
      </c>
      <c r="H15" s="246" t="s">
        <v>101</v>
      </c>
      <c r="I15" s="246"/>
      <c r="J15" s="246"/>
      <c r="K15" s="246"/>
      <c r="L15" s="246" t="s">
        <v>104</v>
      </c>
      <c r="M15" s="246"/>
      <c r="N15" s="246"/>
      <c r="O15" s="246"/>
      <c r="P15" s="247"/>
      <c r="Q15" s="248">
        <f>SUM(G16:P16)</f>
        <v>6403</v>
      </c>
      <c r="R15" s="248">
        <f>IF(ISBLANK(Q15),"",TRUNC(0.0000009576*(Q15+71880)^2)-5000)</f>
        <v>868</v>
      </c>
      <c r="S15" s="249" t="str">
        <f>IF(ISBLANK(Q15),"",IF(Q15&lt;3700,"",IF(Q15&gt;=7300,"TSM",IF(Q15&gt;=7100,"SM",IF(Q15&gt;=6400,"KSM",IF(Q15&gt;=5600,"I A",IF(Q15&gt;=4600,"II A",IF(Q15&gt;=3700,"III A"))))))))</f>
        <v>KSM</v>
      </c>
      <c r="T15" s="250" t="s">
        <v>87</v>
      </c>
    </row>
    <row r="16" spans="1:20" ht="15" customHeight="1" thickBot="1">
      <c r="A16" s="196"/>
      <c r="B16" s="251"/>
      <c r="C16" s="252"/>
      <c r="D16" s="253"/>
      <c r="E16" s="254" t="s">
        <v>72</v>
      </c>
      <c r="F16" s="255" t="s">
        <v>56</v>
      </c>
      <c r="G16" s="256">
        <f>IF(ISBLANK(G14),"",TRUNC(25.4347*(18-G14)^1.81))</f>
        <v>765</v>
      </c>
      <c r="H16" s="256">
        <f>IF(ISBLANK(H14),"",TRUNC(0.14354*(H14*100-220)^1.4))</f>
        <v>781</v>
      </c>
      <c r="I16" s="256">
        <f>IF(ISBLANK(I14),"",TRUNC(51.39*(I14-1.5)^1.05))</f>
        <v>542</v>
      </c>
      <c r="J16" s="256">
        <f>IF(ISBLANK(J14),"",TRUNC(0.8465*(J14*100-75)^1.42))</f>
        <v>714</v>
      </c>
      <c r="K16" s="256">
        <f>IF(ISBLANK(K14),"",TRUNC(1.53775*(82-K14)^1.81))</f>
        <v>761</v>
      </c>
      <c r="L16" s="256">
        <f>IF(ISBLANK(L14),"",TRUNC(5.74352*(28.5-L14)^1.92))</f>
        <v>820</v>
      </c>
      <c r="M16" s="256">
        <f>IF(ISBLANK(M14),"",TRUNC(12.91*(M14-4)^1.1))</f>
        <v>513</v>
      </c>
      <c r="N16" s="256">
        <f>IF(ISBLANK(N14),"",TRUNC(0.2797*(N14*100-100)^1.35))</f>
        <v>482</v>
      </c>
      <c r="O16" s="256">
        <f>IF(ISBLANK(O14),"",TRUNC(10.14*(O14-7)^1.08))</f>
        <v>594</v>
      </c>
      <c r="P16" s="257">
        <f>IF(ISBLANK(P14),"",INT(0.03768*(480-(P14/$A$3))^1.85))</f>
        <v>431</v>
      </c>
      <c r="Q16" s="258">
        <f>Q15</f>
        <v>6403</v>
      </c>
      <c r="R16" s="258"/>
      <c r="S16" s="259"/>
      <c r="T16" s="260"/>
    </row>
    <row r="17" spans="1:20" ht="15" customHeight="1">
      <c r="A17" s="194"/>
      <c r="B17" s="232"/>
      <c r="C17" s="233"/>
      <c r="D17" s="234"/>
      <c r="E17" s="235" t="s">
        <v>92</v>
      </c>
      <c r="F17" s="236" t="s">
        <v>54</v>
      </c>
      <c r="G17" s="237" t="s">
        <v>98</v>
      </c>
      <c r="H17" s="237" t="s">
        <v>114</v>
      </c>
      <c r="I17" s="160" t="s">
        <v>117</v>
      </c>
      <c r="J17" s="237" t="s">
        <v>124</v>
      </c>
      <c r="K17" s="237" t="s">
        <v>139</v>
      </c>
      <c r="L17" s="237" t="s">
        <v>145</v>
      </c>
      <c r="M17" s="237" t="s">
        <v>151</v>
      </c>
      <c r="N17" s="237" t="s">
        <v>115</v>
      </c>
      <c r="O17" s="237" t="s">
        <v>171</v>
      </c>
      <c r="P17" s="158" t="s">
        <v>177</v>
      </c>
      <c r="Q17" s="238">
        <f>Q18</f>
        <v>4561</v>
      </c>
      <c r="R17" s="238"/>
      <c r="S17" s="239"/>
      <c r="T17" s="240"/>
    </row>
    <row r="18" spans="1:20" ht="13.5" customHeight="1">
      <c r="A18" s="195">
        <v>4</v>
      </c>
      <c r="B18" s="241" t="s">
        <v>64</v>
      </c>
      <c r="C18" s="242" t="s">
        <v>65</v>
      </c>
      <c r="D18" s="243" t="s">
        <v>66</v>
      </c>
      <c r="E18" s="244"/>
      <c r="F18" s="245" t="s">
        <v>55</v>
      </c>
      <c r="G18" s="246" t="s">
        <v>93</v>
      </c>
      <c r="H18" s="246" t="s">
        <v>106</v>
      </c>
      <c r="I18" s="246"/>
      <c r="J18" s="246"/>
      <c r="K18" s="246"/>
      <c r="L18" s="246"/>
      <c r="M18" s="246"/>
      <c r="N18" s="246"/>
      <c r="O18" s="246"/>
      <c r="P18" s="247"/>
      <c r="Q18" s="248">
        <f>SUM(G19:P19)</f>
        <v>4561</v>
      </c>
      <c r="R18" s="248">
        <f>IF(ISBLANK(Q18),"",TRUNC(0.0000009576*(Q18+71880)^2)-5000)</f>
        <v>595</v>
      </c>
      <c r="S18" s="249" t="str">
        <f>IF(ISBLANK(Q18),"",IF(Q18&lt;3700,"",IF(Q18&gt;=7300,"TSM",IF(Q18&gt;=7100,"SM",IF(Q18&gt;=6400,"KSM",IF(Q18&gt;=5600,"I A",IF(Q18&gt;=4600,"II A",IF(Q18&gt;=3700,"III A"))))))))</f>
        <v>III A</v>
      </c>
      <c r="T18" s="250" t="s">
        <v>67</v>
      </c>
    </row>
    <row r="19" spans="1:20" ht="15" customHeight="1" thickBot="1">
      <c r="A19" s="196"/>
      <c r="B19" s="251"/>
      <c r="C19" s="252"/>
      <c r="D19" s="253"/>
      <c r="E19" s="254" t="s">
        <v>62</v>
      </c>
      <c r="F19" s="255" t="s">
        <v>56</v>
      </c>
      <c r="G19" s="256">
        <f>IF(ISBLANK(G17),"",TRUNC(25.4347*(18-G17)^1.81))</f>
        <v>645</v>
      </c>
      <c r="H19" s="256">
        <f>IF(ISBLANK(H17),"",TRUNC(0.14354*(H17*100-220)^1.4))</f>
        <v>591</v>
      </c>
      <c r="I19" s="256">
        <f>IF(ISBLANK(I17),"",TRUNC(51.39*(I17-1.5)^1.05))</f>
        <v>523</v>
      </c>
      <c r="J19" s="256">
        <f>IF(ISBLANK(J17),"",TRUNC(0.8465*(J17*100-75)^1.42))</f>
        <v>536</v>
      </c>
      <c r="K19" s="256">
        <f>IF(ISBLANK(K17),"",TRUNC(1.53775*(82-K17)^1.81))</f>
        <v>439</v>
      </c>
      <c r="L19" s="256">
        <f>IF(ISBLANK(L17),"",TRUNC(5.74352*(28.5-L17)^1.92))</f>
        <v>566</v>
      </c>
      <c r="M19" s="256">
        <f>IF(ISBLANK(M17),"",TRUNC(12.91*(M17-4)^1.1))</f>
        <v>435</v>
      </c>
      <c r="N19" s="256"/>
      <c r="O19" s="256">
        <f>IF(ISBLANK(O17),"",TRUNC(10.14*(O17-7)^1.08))</f>
        <v>511</v>
      </c>
      <c r="P19" s="257">
        <f>IF(ISBLANK(P17),"",INT(0.03768*(480-(P17/$A$3))^1.85))</f>
        <v>315</v>
      </c>
      <c r="Q19" s="258">
        <f>Q18</f>
        <v>4561</v>
      </c>
      <c r="R19" s="258"/>
      <c r="S19" s="259"/>
      <c r="T19" s="260"/>
    </row>
    <row r="20" spans="1:20" ht="15" customHeight="1">
      <c r="A20" s="194"/>
      <c r="B20" s="232"/>
      <c r="C20" s="233"/>
      <c r="D20" s="234"/>
      <c r="E20" s="235" t="s">
        <v>92</v>
      </c>
      <c r="F20" s="236" t="s">
        <v>54</v>
      </c>
      <c r="G20" s="237" t="s">
        <v>96</v>
      </c>
      <c r="H20" s="237" t="s">
        <v>111</v>
      </c>
      <c r="I20" s="160" t="s">
        <v>115</v>
      </c>
      <c r="J20" s="237" t="s">
        <v>124</v>
      </c>
      <c r="K20" s="237" t="s">
        <v>140</v>
      </c>
      <c r="L20" s="237" t="s">
        <v>141</v>
      </c>
      <c r="M20" s="237" t="s">
        <v>152</v>
      </c>
      <c r="N20" s="237" t="s">
        <v>115</v>
      </c>
      <c r="O20" s="237" t="s">
        <v>172</v>
      </c>
      <c r="P20" s="158" t="s">
        <v>178</v>
      </c>
      <c r="Q20" s="238">
        <f>Q21</f>
        <v>3821</v>
      </c>
      <c r="R20" s="238"/>
      <c r="S20" s="239"/>
      <c r="T20" s="240" t="s">
        <v>88</v>
      </c>
    </row>
    <row r="21" spans="1:20" ht="13.5" customHeight="1">
      <c r="A21" s="195">
        <v>5</v>
      </c>
      <c r="B21" s="241" t="s">
        <v>59</v>
      </c>
      <c r="C21" s="242" t="s">
        <v>60</v>
      </c>
      <c r="D21" s="243" t="s">
        <v>61</v>
      </c>
      <c r="E21" s="244"/>
      <c r="F21" s="245" t="s">
        <v>55</v>
      </c>
      <c r="G21" s="246" t="s">
        <v>93</v>
      </c>
      <c r="H21" s="246" t="s">
        <v>103</v>
      </c>
      <c r="I21" s="246"/>
      <c r="J21" s="246"/>
      <c r="K21" s="246"/>
      <c r="L21" s="246"/>
      <c r="M21" s="246"/>
      <c r="N21" s="246"/>
      <c r="O21" s="246"/>
      <c r="P21" s="247"/>
      <c r="Q21" s="248">
        <f>SUM(G22:P22)</f>
        <v>3821</v>
      </c>
      <c r="R21" s="248">
        <f>IF(ISBLANK(Q21),"",TRUNC(0.0000009576*(Q21+71880)^2)-5000)</f>
        <v>487</v>
      </c>
      <c r="S21" s="249" t="str">
        <f>IF(ISBLANK(Q21),"",IF(Q21&lt;3700,"",IF(Q21&gt;=7300,"TSM",IF(Q21&gt;=7100,"SM",IF(Q21&gt;=6400,"KSM",IF(Q21&gt;=5600,"I A",IF(Q21&gt;=4600,"II A",IF(Q21&gt;=3700,"III A"))))))))</f>
        <v>III A</v>
      </c>
      <c r="T21" s="250" t="s">
        <v>89</v>
      </c>
    </row>
    <row r="22" spans="1:20" ht="15" customHeight="1" thickBot="1">
      <c r="A22" s="196"/>
      <c r="B22" s="251"/>
      <c r="C22" s="252"/>
      <c r="D22" s="253"/>
      <c r="E22" s="254" t="s">
        <v>62</v>
      </c>
      <c r="F22" s="255" t="s">
        <v>56</v>
      </c>
      <c r="G22" s="256">
        <f>IF(ISBLANK(G20),"",TRUNC(25.4347*(18-G20)^1.81))</f>
        <v>763</v>
      </c>
      <c r="H22" s="256">
        <f>IF(ISBLANK(H20),"",TRUNC(0.14354*(H20*100-220)^1.4))</f>
        <v>646</v>
      </c>
      <c r="I22" s="256"/>
      <c r="J22" s="256">
        <f>IF(ISBLANK(J20),"",TRUNC(0.8465*(J20*100-75)^1.42))</f>
        <v>536</v>
      </c>
      <c r="K22" s="256">
        <f>IF(ISBLANK(K20),"",TRUNC(1.53775*(82-K20)^1.81))</f>
        <v>594</v>
      </c>
      <c r="L22" s="256"/>
      <c r="M22" s="256">
        <f>IF(ISBLANK(M20),"",TRUNC(12.91*(M20-4)^1.1))</f>
        <v>528</v>
      </c>
      <c r="N22" s="256"/>
      <c r="O22" s="256">
        <f>IF(ISBLANK(O20),"",TRUNC(10.14*(O20-7)^1.08))</f>
        <v>348</v>
      </c>
      <c r="P22" s="257">
        <f>IF(ISBLANK(P20),"",INT(0.03768*(480-(P20/$A$3))^1.85))</f>
        <v>406</v>
      </c>
      <c r="Q22" s="258">
        <f>Q21</f>
        <v>3821</v>
      </c>
      <c r="R22" s="258"/>
      <c r="S22" s="259"/>
      <c r="T22" s="260" t="s">
        <v>67</v>
      </c>
    </row>
  </sheetData>
  <sheetProtection/>
  <mergeCells count="1">
    <mergeCell ref="G6:P6"/>
  </mergeCells>
  <printOptions horizontalCentered="1"/>
  <pageMargins left="0.15748031496062992" right="0.2362204724409449" top="0.5905511811023623" bottom="0.3937007874015748" header="0.1968503937007874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17"/>
  <sheetViews>
    <sheetView showZeros="0" zoomScalePageLayoutView="0" workbookViewId="0" topLeftCell="A1">
      <selection activeCell="D30" sqref="D30"/>
    </sheetView>
  </sheetViews>
  <sheetFormatPr defaultColWidth="9.140625" defaultRowHeight="12.75"/>
  <cols>
    <col min="1" max="1" width="5.28125" style="83" customWidth="1"/>
    <col min="2" max="2" width="5.28125" style="83" hidden="1" customWidth="1"/>
    <col min="3" max="3" width="9.8515625" style="83" customWidth="1"/>
    <col min="4" max="4" width="11.28125" style="83" customWidth="1"/>
    <col min="5" max="5" width="9.00390625" style="83" bestFit="1" customWidth="1"/>
    <col min="6" max="6" width="12.00390625" style="83" customWidth="1"/>
    <col min="7" max="8" width="11.57421875" style="83" customWidth="1"/>
    <col min="9" max="11" width="7.00390625" style="65" customWidth="1"/>
    <col min="12" max="13" width="5.57421875" style="65" customWidth="1"/>
    <col min="14" max="14" width="5.57421875" style="84" customWidth="1"/>
    <col min="15" max="15" width="27.421875" style="83" customWidth="1"/>
    <col min="16" max="16384" width="9.140625" style="83" customWidth="1"/>
  </cols>
  <sheetData>
    <row r="1" spans="1:11" s="49" customFormat="1" ht="20.25">
      <c r="A1" s="1" t="s">
        <v>0</v>
      </c>
      <c r="B1" s="1"/>
      <c r="C1" s="48"/>
      <c r="E1" s="50"/>
      <c r="I1" s="51"/>
      <c r="J1" s="51"/>
      <c r="K1" s="52"/>
    </row>
    <row r="2" spans="1:15" s="54" customFormat="1" ht="14.25" customHeight="1">
      <c r="A2" s="7" t="s">
        <v>1</v>
      </c>
      <c r="B2" s="7"/>
      <c r="C2" s="53"/>
      <c r="E2" s="55"/>
      <c r="I2" s="56"/>
      <c r="J2" s="56"/>
      <c r="K2" s="57"/>
      <c r="O2" s="58" t="s">
        <v>2</v>
      </c>
    </row>
    <row r="3" spans="1:15" s="61" customFormat="1" ht="15" customHeight="1">
      <c r="A3" s="59"/>
      <c r="B3" s="59"/>
      <c r="C3" s="60"/>
      <c r="E3" s="62"/>
      <c r="I3" s="63"/>
      <c r="J3" s="63"/>
      <c r="K3" s="52"/>
      <c r="O3" s="19" t="s">
        <v>3</v>
      </c>
    </row>
    <row r="4" spans="1:13" s="61" customFormat="1" ht="15" customHeight="1">
      <c r="A4" s="59"/>
      <c r="B4" s="59"/>
      <c r="C4" s="60"/>
      <c r="E4" s="62"/>
      <c r="I4" s="63"/>
      <c r="J4" s="63"/>
      <c r="K4" s="52"/>
      <c r="L4" s="64"/>
      <c r="M4" s="64"/>
    </row>
    <row r="5" spans="1:29" s="67" customFormat="1" ht="16.5" customHeight="1" thickBot="1">
      <c r="A5" s="65"/>
      <c r="B5" s="65"/>
      <c r="C5" s="66" t="s">
        <v>19</v>
      </c>
      <c r="D5" s="66"/>
      <c r="F5" s="68" t="s">
        <v>5</v>
      </c>
      <c r="I5" s="69"/>
      <c r="J5" s="65"/>
      <c r="K5" s="65"/>
      <c r="L5" s="65"/>
      <c r="M5" s="65"/>
      <c r="N5" s="70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5:14" s="71" customFormat="1" ht="13.5" thickBot="1">
      <c r="E6" s="67"/>
      <c r="I6" s="303" t="s">
        <v>20</v>
      </c>
      <c r="J6" s="304"/>
      <c r="K6" s="305"/>
      <c r="L6" s="72"/>
      <c r="M6" s="72"/>
      <c r="N6" s="72"/>
    </row>
    <row r="7" spans="1:15" s="71" customFormat="1" ht="24" customHeight="1" thickBot="1">
      <c r="A7" s="73" t="s">
        <v>57</v>
      </c>
      <c r="B7" s="204" t="s">
        <v>7</v>
      </c>
      <c r="C7" s="74" t="s">
        <v>8</v>
      </c>
      <c r="D7" s="75" t="s">
        <v>9</v>
      </c>
      <c r="E7" s="76" t="s">
        <v>22</v>
      </c>
      <c r="F7" s="77" t="s">
        <v>23</v>
      </c>
      <c r="G7" s="77" t="s">
        <v>24</v>
      </c>
      <c r="H7" s="198" t="s">
        <v>13</v>
      </c>
      <c r="I7" s="201">
        <v>1</v>
      </c>
      <c r="J7" s="202">
        <v>2</v>
      </c>
      <c r="K7" s="203">
        <v>3</v>
      </c>
      <c r="L7" s="199" t="s">
        <v>25</v>
      </c>
      <c r="M7" s="77" t="s">
        <v>15</v>
      </c>
      <c r="N7" s="77" t="s">
        <v>16</v>
      </c>
      <c r="O7" s="78" t="s">
        <v>17</v>
      </c>
    </row>
    <row r="8" spans="1:15" s="80" customFormat="1" ht="12" customHeight="1">
      <c r="A8" s="287">
        <v>1</v>
      </c>
      <c r="B8" s="287">
        <v>275</v>
      </c>
      <c r="C8" s="289" t="s">
        <v>68</v>
      </c>
      <c r="D8" s="291" t="s">
        <v>69</v>
      </c>
      <c r="E8" s="293" t="s">
        <v>70</v>
      </c>
      <c r="F8" s="293" t="s">
        <v>18</v>
      </c>
      <c r="G8" s="285" t="s">
        <v>71</v>
      </c>
      <c r="H8" s="285" t="s">
        <v>72</v>
      </c>
      <c r="I8" s="200">
        <v>6.21</v>
      </c>
      <c r="J8" s="200">
        <v>6.85</v>
      </c>
      <c r="K8" s="200">
        <v>6.86</v>
      </c>
      <c r="L8" s="297">
        <f>MAX(I8:K8)</f>
        <v>6.86</v>
      </c>
      <c r="M8" s="299">
        <f>IF(ISBLANK(L8),"",TRUNC(0.14354*(L8*100-220)^1.4))</f>
        <v>781</v>
      </c>
      <c r="N8" s="301" t="str">
        <f>IF(ISBLANK(L8),"",IF(L8&lt;5.6,"",IF(L8&gt;=8.05,"TSM",IF(L8&gt;=7.65,"SM",IF(L8&gt;=7.2,"KSM",IF(L8&gt;=6.7,"I A",IF(L8&gt;=6.2,"II A",IF(L8&gt;=5.6,"III A"))))))))</f>
        <v>I A</v>
      </c>
      <c r="O8" s="295" t="s">
        <v>73</v>
      </c>
    </row>
    <row r="9" spans="1:15" s="82" customFormat="1" ht="12" customHeight="1">
      <c r="A9" s="288"/>
      <c r="B9" s="288"/>
      <c r="C9" s="290"/>
      <c r="D9" s="292"/>
      <c r="E9" s="294"/>
      <c r="F9" s="294"/>
      <c r="G9" s="286"/>
      <c r="H9" s="286"/>
      <c r="I9" s="81" t="s">
        <v>100</v>
      </c>
      <c r="J9" s="81" t="s">
        <v>101</v>
      </c>
      <c r="K9" s="81" t="s">
        <v>101</v>
      </c>
      <c r="L9" s="298"/>
      <c r="M9" s="300"/>
      <c r="N9" s="302">
        <f>IF(ISBLANK(L9),"",IF(L9&lt;5.6,"",IF(L9&gt;=8.05,"TSM",IF(L9&gt;=7.65,"SM",IF(L9&gt;=7.2,"KSM",IF(L9&gt;=6.7,"I A",IF(L9&gt;=6.2,"II A",IF(L9&gt;=5.6,"III A"))))))))</f>
      </c>
      <c r="O9" s="296"/>
    </row>
    <row r="10" spans="1:15" s="80" customFormat="1" ht="12" customHeight="1">
      <c r="A10" s="287">
        <v>2</v>
      </c>
      <c r="B10" s="287">
        <v>276</v>
      </c>
      <c r="C10" s="289" t="s">
        <v>59</v>
      </c>
      <c r="D10" s="291" t="s">
        <v>60</v>
      </c>
      <c r="E10" s="293" t="s">
        <v>61</v>
      </c>
      <c r="F10" s="293" t="s">
        <v>18</v>
      </c>
      <c r="G10" s="285"/>
      <c r="H10" s="285" t="s">
        <v>62</v>
      </c>
      <c r="I10" s="79">
        <v>5.69</v>
      </c>
      <c r="J10" s="79">
        <v>6.27</v>
      </c>
      <c r="K10" s="79">
        <v>6.15</v>
      </c>
      <c r="L10" s="297">
        <f>MAX(I10:K10)</f>
        <v>6.27</v>
      </c>
      <c r="M10" s="299">
        <f>IF(ISBLANK(L10),"",TRUNC(0.14354*(L10*100-220)^1.4))</f>
        <v>646</v>
      </c>
      <c r="N10" s="301" t="str">
        <f aca="true" t="shared" si="0" ref="N10:N17">IF(ISBLANK(L10),"",IF(L10&lt;5.6,"",IF(L10&gt;=8.05,"TSM",IF(L10&gt;=7.65,"SM",IF(L10&gt;=7.2,"KSM",IF(L10&gt;=6.7,"I A",IF(L10&gt;=6.2,"II A",IF(L10&gt;=5.6,"III A"))))))))</f>
        <v>II A</v>
      </c>
      <c r="O10" s="295" t="s">
        <v>63</v>
      </c>
    </row>
    <row r="11" spans="1:15" s="82" customFormat="1" ht="12" customHeight="1">
      <c r="A11" s="288"/>
      <c r="B11" s="288"/>
      <c r="C11" s="290"/>
      <c r="D11" s="292"/>
      <c r="E11" s="294"/>
      <c r="F11" s="294"/>
      <c r="G11" s="286"/>
      <c r="H11" s="286"/>
      <c r="I11" s="81" t="s">
        <v>102</v>
      </c>
      <c r="J11" s="81" t="s">
        <v>103</v>
      </c>
      <c r="K11" s="81" t="s">
        <v>103</v>
      </c>
      <c r="L11" s="298"/>
      <c r="M11" s="300"/>
      <c r="N11" s="302">
        <f t="shared" si="0"/>
      </c>
      <c r="O11" s="296"/>
    </row>
    <row r="12" spans="1:15" s="80" customFormat="1" ht="12" customHeight="1">
      <c r="A12" s="287">
        <v>3</v>
      </c>
      <c r="B12" s="287">
        <v>302</v>
      </c>
      <c r="C12" s="289" t="s">
        <v>74</v>
      </c>
      <c r="D12" s="291" t="s">
        <v>75</v>
      </c>
      <c r="E12" s="293" t="s">
        <v>76</v>
      </c>
      <c r="F12" s="293" t="s">
        <v>77</v>
      </c>
      <c r="G12" s="285"/>
      <c r="H12" s="285" t="s">
        <v>78</v>
      </c>
      <c r="I12" s="79" t="s">
        <v>99</v>
      </c>
      <c r="J12" s="79">
        <v>6.35</v>
      </c>
      <c r="K12" s="79">
        <v>6.57</v>
      </c>
      <c r="L12" s="297">
        <f>MAX(I12:K12)</f>
        <v>6.57</v>
      </c>
      <c r="M12" s="299">
        <f>IF(ISBLANK(L12),"",TRUNC(0.14354*(L12*100-220)^1.4))</f>
        <v>713</v>
      </c>
      <c r="N12" s="301" t="str">
        <f t="shared" si="0"/>
        <v>II A</v>
      </c>
      <c r="O12" s="295" t="s">
        <v>79</v>
      </c>
    </row>
    <row r="13" spans="1:15" s="82" customFormat="1" ht="12" customHeight="1">
      <c r="A13" s="288"/>
      <c r="B13" s="288"/>
      <c r="C13" s="290"/>
      <c r="D13" s="292"/>
      <c r="E13" s="294"/>
      <c r="F13" s="294"/>
      <c r="G13" s="286"/>
      <c r="H13" s="286"/>
      <c r="I13" s="81"/>
      <c r="J13" s="81" t="s">
        <v>104</v>
      </c>
      <c r="K13" s="81" t="s">
        <v>105</v>
      </c>
      <c r="L13" s="298"/>
      <c r="M13" s="300"/>
      <c r="N13" s="302">
        <f t="shared" si="0"/>
      </c>
      <c r="O13" s="296"/>
    </row>
    <row r="14" spans="1:15" s="80" customFormat="1" ht="12" customHeight="1">
      <c r="A14" s="287">
        <v>4</v>
      </c>
      <c r="B14" s="287">
        <v>277</v>
      </c>
      <c r="C14" s="289" t="s">
        <v>64</v>
      </c>
      <c r="D14" s="291" t="s">
        <v>65</v>
      </c>
      <c r="E14" s="293" t="s">
        <v>66</v>
      </c>
      <c r="F14" s="293" t="s">
        <v>18</v>
      </c>
      <c r="G14" s="285"/>
      <c r="H14" s="285" t="s">
        <v>62</v>
      </c>
      <c r="I14" s="79">
        <v>6.02</v>
      </c>
      <c r="J14" s="79" t="s">
        <v>99</v>
      </c>
      <c r="K14" s="79" t="s">
        <v>99</v>
      </c>
      <c r="L14" s="297">
        <f>MAX(I14:K14)</f>
        <v>6.02</v>
      </c>
      <c r="M14" s="299">
        <f>IF(ISBLANK(L14),"",TRUNC(0.14354*(L14*100-220)^1.4))</f>
        <v>591</v>
      </c>
      <c r="N14" s="301" t="str">
        <f t="shared" si="0"/>
        <v>III A</v>
      </c>
      <c r="O14" s="295" t="s">
        <v>67</v>
      </c>
    </row>
    <row r="15" spans="1:15" s="82" customFormat="1" ht="12" customHeight="1">
      <c r="A15" s="288"/>
      <c r="B15" s="288"/>
      <c r="C15" s="290"/>
      <c r="D15" s="292"/>
      <c r="E15" s="294"/>
      <c r="F15" s="294"/>
      <c r="G15" s="286"/>
      <c r="H15" s="286"/>
      <c r="I15" s="81" t="s">
        <v>106</v>
      </c>
      <c r="J15" s="81"/>
      <c r="K15" s="81"/>
      <c r="L15" s="298"/>
      <c r="M15" s="300"/>
      <c r="N15" s="302">
        <f t="shared" si="0"/>
      </c>
      <c r="O15" s="296"/>
    </row>
    <row r="16" spans="1:15" s="80" customFormat="1" ht="12" customHeight="1">
      <c r="A16" s="287">
        <v>5</v>
      </c>
      <c r="B16" s="287">
        <v>138</v>
      </c>
      <c r="C16" s="289" t="s">
        <v>80</v>
      </c>
      <c r="D16" s="291" t="s">
        <v>81</v>
      </c>
      <c r="E16" s="293" t="s">
        <v>82</v>
      </c>
      <c r="F16" s="293" t="s">
        <v>83</v>
      </c>
      <c r="G16" s="285" t="s">
        <v>84</v>
      </c>
      <c r="H16" s="285"/>
      <c r="I16" s="79">
        <v>6.04</v>
      </c>
      <c r="J16" s="79">
        <v>6.36</v>
      </c>
      <c r="K16" s="79">
        <v>6.47</v>
      </c>
      <c r="L16" s="297">
        <f>MAX(I16:K16)</f>
        <v>6.47</v>
      </c>
      <c r="M16" s="299">
        <f>IF(ISBLANK(L16),"",TRUNC(0.14354*(L16*100-220)^1.4))</f>
        <v>691</v>
      </c>
      <c r="N16" s="301" t="str">
        <f t="shared" si="0"/>
        <v>II A</v>
      </c>
      <c r="O16" s="295" t="s">
        <v>85</v>
      </c>
    </row>
    <row r="17" spans="1:15" s="82" customFormat="1" ht="12" customHeight="1">
      <c r="A17" s="288"/>
      <c r="B17" s="288"/>
      <c r="C17" s="290"/>
      <c r="D17" s="292"/>
      <c r="E17" s="294"/>
      <c r="F17" s="294"/>
      <c r="G17" s="286"/>
      <c r="H17" s="286"/>
      <c r="I17" s="81" t="s">
        <v>107</v>
      </c>
      <c r="J17" s="81" t="s">
        <v>108</v>
      </c>
      <c r="K17" s="81" t="s">
        <v>109</v>
      </c>
      <c r="L17" s="298"/>
      <c r="M17" s="300"/>
      <c r="N17" s="302">
        <f t="shared" si="0"/>
      </c>
      <c r="O17" s="296"/>
    </row>
  </sheetData>
  <sheetProtection/>
  <mergeCells count="61">
    <mergeCell ref="I6:K6"/>
    <mergeCell ref="A8:A9"/>
    <mergeCell ref="C8:C9"/>
    <mergeCell ref="D8:D9"/>
    <mergeCell ref="E8:E9"/>
    <mergeCell ref="F8:F9"/>
    <mergeCell ref="G8:G9"/>
    <mergeCell ref="H8:H9"/>
    <mergeCell ref="A10:A11"/>
    <mergeCell ref="C10:C11"/>
    <mergeCell ref="D10:D11"/>
    <mergeCell ref="E10:E11"/>
    <mergeCell ref="L8:L9"/>
    <mergeCell ref="B8:B9"/>
    <mergeCell ref="F10:F11"/>
    <mergeCell ref="G10:G11"/>
    <mergeCell ref="M8:M9"/>
    <mergeCell ref="N8:N9"/>
    <mergeCell ref="O8:O9"/>
    <mergeCell ref="B10:B11"/>
    <mergeCell ref="M12:M13"/>
    <mergeCell ref="N12:N13"/>
    <mergeCell ref="O12:O13"/>
    <mergeCell ref="H10:H11"/>
    <mergeCell ref="L10:L11"/>
    <mergeCell ref="M10:M11"/>
    <mergeCell ref="N10:N11"/>
    <mergeCell ref="O10:O11"/>
    <mergeCell ref="G12:G13"/>
    <mergeCell ref="A12:A13"/>
    <mergeCell ref="C12:C13"/>
    <mergeCell ref="D12:D13"/>
    <mergeCell ref="E12:E13"/>
    <mergeCell ref="B12:B13"/>
    <mergeCell ref="H12:H13"/>
    <mergeCell ref="L12:L13"/>
    <mergeCell ref="N16:N17"/>
    <mergeCell ref="L16:L17"/>
    <mergeCell ref="M16:M17"/>
    <mergeCell ref="C14:C15"/>
    <mergeCell ref="D14:D15"/>
    <mergeCell ref="E14:E15"/>
    <mergeCell ref="F14:F15"/>
    <mergeCell ref="G14:G15"/>
    <mergeCell ref="F12:F13"/>
    <mergeCell ref="F16:F17"/>
    <mergeCell ref="B16:B17"/>
    <mergeCell ref="O16:O17"/>
    <mergeCell ref="H14:H15"/>
    <mergeCell ref="L14:L15"/>
    <mergeCell ref="M14:M15"/>
    <mergeCell ref="N14:N15"/>
    <mergeCell ref="O14:O15"/>
    <mergeCell ref="H16:H17"/>
    <mergeCell ref="G16:G17"/>
    <mergeCell ref="A14:A15"/>
    <mergeCell ref="A16:A17"/>
    <mergeCell ref="C16:C17"/>
    <mergeCell ref="D16:D17"/>
    <mergeCell ref="E16:E17"/>
    <mergeCell ref="B14:B1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12"/>
  <sheetViews>
    <sheetView showZeros="0" zoomScalePageLayoutView="0" workbookViewId="0" topLeftCell="A1">
      <selection activeCell="D30" sqref="D30"/>
    </sheetView>
  </sheetViews>
  <sheetFormatPr defaultColWidth="9.140625" defaultRowHeight="12.75"/>
  <cols>
    <col min="1" max="1" width="4.28125" style="83" customWidth="1"/>
    <col min="2" max="2" width="4.28125" style="83" hidden="1" customWidth="1"/>
    <col min="3" max="3" width="9.57421875" style="83" customWidth="1"/>
    <col min="4" max="4" width="11.421875" style="83" customWidth="1"/>
    <col min="5" max="5" width="9.57421875" style="83" customWidth="1"/>
    <col min="6" max="6" width="8.8515625" style="83" customWidth="1"/>
    <col min="7" max="7" width="13.8515625" style="83" customWidth="1"/>
    <col min="8" max="8" width="10.140625" style="83" customWidth="1"/>
    <col min="9" max="11" width="8.00390625" style="65" customWidth="1"/>
    <col min="12" max="14" width="5.57421875" style="84" customWidth="1"/>
    <col min="15" max="15" width="28.421875" style="83" customWidth="1"/>
    <col min="16" max="16384" width="9.140625" style="83" customWidth="1"/>
  </cols>
  <sheetData>
    <row r="1" spans="1:11" s="49" customFormat="1" ht="20.25">
      <c r="A1" s="1" t="s">
        <v>0</v>
      </c>
      <c r="B1" s="1"/>
      <c r="C1" s="48"/>
      <c r="E1" s="50"/>
      <c r="I1" s="51"/>
      <c r="J1" s="51"/>
      <c r="K1" s="52"/>
    </row>
    <row r="2" spans="1:15" s="54" customFormat="1" ht="14.25" customHeight="1">
      <c r="A2" s="7" t="s">
        <v>1</v>
      </c>
      <c r="B2" s="7"/>
      <c r="C2" s="53"/>
      <c r="E2" s="55"/>
      <c r="I2" s="56"/>
      <c r="J2" s="56"/>
      <c r="K2" s="57"/>
      <c r="O2" s="58" t="s">
        <v>2</v>
      </c>
    </row>
    <row r="3" spans="1:15" s="61" customFormat="1" ht="15" customHeight="1">
      <c r="A3" s="59"/>
      <c r="B3" s="59"/>
      <c r="C3" s="60"/>
      <c r="E3" s="62"/>
      <c r="I3" s="63"/>
      <c r="J3" s="63"/>
      <c r="K3" s="52"/>
      <c r="O3" s="19" t="s">
        <v>3</v>
      </c>
    </row>
    <row r="4" spans="1:14" s="61" customFormat="1" ht="15" customHeight="1">
      <c r="A4" s="59"/>
      <c r="B4" s="59"/>
      <c r="C4" s="60"/>
      <c r="E4" s="62"/>
      <c r="I4" s="63"/>
      <c r="J4" s="63"/>
      <c r="K4" s="52"/>
      <c r="N4" s="64"/>
    </row>
    <row r="5" spans="1:31" s="67" customFormat="1" ht="15.75" customHeight="1" thickBot="1">
      <c r="A5" s="65"/>
      <c r="B5" s="65"/>
      <c r="C5" s="66" t="s">
        <v>26</v>
      </c>
      <c r="D5" s="66"/>
      <c r="E5" s="65"/>
      <c r="F5" s="68"/>
      <c r="G5" s="68" t="s">
        <v>5</v>
      </c>
      <c r="H5" s="85"/>
      <c r="I5" s="69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9:11" ht="13.5" thickBot="1">
      <c r="I6" s="306" t="s">
        <v>20</v>
      </c>
      <c r="J6" s="307"/>
      <c r="K6" s="308"/>
    </row>
    <row r="7" spans="1:15" ht="26.25" customHeight="1" thickBot="1">
      <c r="A7" s="73" t="s">
        <v>21</v>
      </c>
      <c r="B7" s="204" t="s">
        <v>7</v>
      </c>
      <c r="C7" s="74" t="s">
        <v>8</v>
      </c>
      <c r="D7" s="75" t="s">
        <v>9</v>
      </c>
      <c r="E7" s="76" t="s">
        <v>22</v>
      </c>
      <c r="F7" s="77" t="s">
        <v>23</v>
      </c>
      <c r="G7" s="77" t="s">
        <v>24</v>
      </c>
      <c r="H7" s="77" t="s">
        <v>13</v>
      </c>
      <c r="I7" s="86">
        <v>1</v>
      </c>
      <c r="J7" s="87">
        <v>2</v>
      </c>
      <c r="K7" s="88" t="s">
        <v>27</v>
      </c>
      <c r="L7" s="89" t="s">
        <v>25</v>
      </c>
      <c r="M7" s="77" t="s">
        <v>15</v>
      </c>
      <c r="N7" s="90" t="s">
        <v>16</v>
      </c>
      <c r="O7" s="91" t="s">
        <v>17</v>
      </c>
    </row>
    <row r="8" spans="1:15" s="98" customFormat="1" ht="19.5" customHeight="1">
      <c r="A8" s="92" t="s">
        <v>28</v>
      </c>
      <c r="B8" s="205">
        <v>138</v>
      </c>
      <c r="C8" s="93" t="s">
        <v>80</v>
      </c>
      <c r="D8" s="94" t="s">
        <v>81</v>
      </c>
      <c r="E8" s="81" t="s">
        <v>82</v>
      </c>
      <c r="F8" s="95" t="s">
        <v>83</v>
      </c>
      <c r="G8" s="95" t="s">
        <v>84</v>
      </c>
      <c r="H8" s="96"/>
      <c r="I8" s="79">
        <v>13.05</v>
      </c>
      <c r="J8" s="79">
        <v>12.88</v>
      </c>
      <c r="K8" s="79">
        <v>13.07</v>
      </c>
      <c r="L8" s="262">
        <f>MAX(I8:K8)</f>
        <v>13.07</v>
      </c>
      <c r="M8" s="261">
        <f>IF(ISBLANK(L8),"",TRUNC(51.39*(L8-1.5)^1.05))</f>
        <v>672</v>
      </c>
      <c r="N8" s="262" t="str">
        <f>IF(ISBLANK(L8),"",IF(L8&lt;10.2,"",IF(L8&gt;=19.9,"TSM",IF(L8&gt;=17.5,"SM",IF(L8&gt;=15.6,"KSM",IF(L8&gt;=13.8,"I A",IF(L8&gt;=12,"II A",IF(L8&gt;=10.2,"III A"))))))))</f>
        <v>II A</v>
      </c>
      <c r="O8" s="97" t="s">
        <v>85</v>
      </c>
    </row>
    <row r="9" spans="1:15" s="98" customFormat="1" ht="19.5" customHeight="1">
      <c r="A9" s="92" t="s">
        <v>29</v>
      </c>
      <c r="B9" s="205">
        <v>302</v>
      </c>
      <c r="C9" s="93" t="s">
        <v>74</v>
      </c>
      <c r="D9" s="94" t="s">
        <v>75</v>
      </c>
      <c r="E9" s="81" t="s">
        <v>76</v>
      </c>
      <c r="F9" s="95" t="s">
        <v>77</v>
      </c>
      <c r="G9" s="95"/>
      <c r="H9" s="96" t="s">
        <v>78</v>
      </c>
      <c r="I9" s="79">
        <v>11.83</v>
      </c>
      <c r="J9" s="79">
        <v>11.27</v>
      </c>
      <c r="K9" s="79" t="s">
        <v>99</v>
      </c>
      <c r="L9" s="262">
        <f>MAX(I9:K9)</f>
        <v>11.83</v>
      </c>
      <c r="M9" s="261">
        <f>IF(ISBLANK(L9),"",TRUNC(51.39*(L9-1.5)^1.05))</f>
        <v>596</v>
      </c>
      <c r="N9" s="262" t="str">
        <f>IF(ISBLANK(L9),"",IF(L9&lt;10.2,"",IF(L9&gt;=19.9,"TSM",IF(L9&gt;=17.5,"SM",IF(L9&gt;=15.6,"KSM",IF(L9&gt;=13.8,"I A",IF(L9&gt;=12,"II A",IF(L9&gt;=10.2,"III A"))))))))</f>
        <v>III A</v>
      </c>
      <c r="O9" s="97" t="s">
        <v>79</v>
      </c>
    </row>
    <row r="10" spans="1:15" s="98" customFormat="1" ht="19.5" customHeight="1">
      <c r="A10" s="92" t="s">
        <v>27</v>
      </c>
      <c r="B10" s="205">
        <v>275</v>
      </c>
      <c r="C10" s="93" t="s">
        <v>68</v>
      </c>
      <c r="D10" s="94" t="s">
        <v>69</v>
      </c>
      <c r="E10" s="81" t="s">
        <v>70</v>
      </c>
      <c r="F10" s="95" t="s">
        <v>18</v>
      </c>
      <c r="G10" s="95" t="s">
        <v>71</v>
      </c>
      <c r="H10" s="96" t="s">
        <v>72</v>
      </c>
      <c r="I10" s="79">
        <v>10.94</v>
      </c>
      <c r="J10" s="79">
        <v>10.3</v>
      </c>
      <c r="K10" s="79">
        <v>10.39</v>
      </c>
      <c r="L10" s="262">
        <f>MAX(I10:K10)</f>
        <v>10.94</v>
      </c>
      <c r="M10" s="261">
        <f>IF(ISBLANK(L10),"",TRUNC(51.39*(L10-1.5)^1.05))</f>
        <v>542</v>
      </c>
      <c r="N10" s="262" t="str">
        <f>IF(ISBLANK(L10),"",IF(L10&lt;10.2,"",IF(L10&gt;=19.9,"TSM",IF(L10&gt;=17.5,"SM",IF(L10&gt;=15.6,"KSM",IF(L10&gt;=13.8,"I A",IF(L10&gt;=12,"II A",IF(L10&gt;=10.2,"III A"))))))))</f>
        <v>III A</v>
      </c>
      <c r="O10" s="97" t="s">
        <v>73</v>
      </c>
    </row>
    <row r="11" spans="1:15" s="98" customFormat="1" ht="19.5" customHeight="1">
      <c r="A11" s="92" t="s">
        <v>30</v>
      </c>
      <c r="B11" s="205">
        <v>277</v>
      </c>
      <c r="C11" s="93" t="s">
        <v>64</v>
      </c>
      <c r="D11" s="94" t="s">
        <v>65</v>
      </c>
      <c r="E11" s="81" t="s">
        <v>66</v>
      </c>
      <c r="F11" s="95" t="s">
        <v>18</v>
      </c>
      <c r="G11" s="95"/>
      <c r="H11" s="96" t="s">
        <v>62</v>
      </c>
      <c r="I11" s="79">
        <v>10.31</v>
      </c>
      <c r="J11" s="79">
        <v>10.62</v>
      </c>
      <c r="K11" s="79">
        <v>10.59</v>
      </c>
      <c r="L11" s="262">
        <f>MAX(I11:K11)</f>
        <v>10.62</v>
      </c>
      <c r="M11" s="261">
        <f>IF(ISBLANK(L11),"",TRUNC(51.39*(L11-1.5)^1.05))</f>
        <v>523</v>
      </c>
      <c r="N11" s="262" t="str">
        <f>IF(ISBLANK(L11),"",IF(L11&lt;10.2,"",IF(L11&gt;=19.9,"TSM",IF(L11&gt;=17.5,"SM",IF(L11&gt;=15.6,"KSM",IF(L11&gt;=13.8,"I A",IF(L11&gt;=12,"II A",IF(L11&gt;=10.2,"III A"))))))))</f>
        <v>III A</v>
      </c>
      <c r="O11" s="97" t="s">
        <v>67</v>
      </c>
    </row>
    <row r="12" spans="1:15" s="98" customFormat="1" ht="19.5" customHeight="1">
      <c r="A12" s="92"/>
      <c r="B12" s="205">
        <v>276</v>
      </c>
      <c r="C12" s="93" t="s">
        <v>59</v>
      </c>
      <c r="D12" s="94" t="s">
        <v>60</v>
      </c>
      <c r="E12" s="81" t="s">
        <v>61</v>
      </c>
      <c r="F12" s="95" t="s">
        <v>18</v>
      </c>
      <c r="G12" s="95"/>
      <c r="H12" s="96" t="s">
        <v>62</v>
      </c>
      <c r="I12" s="79" t="s">
        <v>99</v>
      </c>
      <c r="J12" s="79" t="s">
        <v>120</v>
      </c>
      <c r="K12" s="79" t="s">
        <v>120</v>
      </c>
      <c r="L12" s="262" t="s">
        <v>115</v>
      </c>
      <c r="M12" s="261"/>
      <c r="N12" s="262"/>
      <c r="O12" s="97" t="s">
        <v>63</v>
      </c>
    </row>
  </sheetData>
  <sheetProtection/>
  <mergeCells count="1">
    <mergeCell ref="I6:K6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M1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7109375" style="65" customWidth="1"/>
    <col min="2" max="2" width="4.7109375" style="65" hidden="1" customWidth="1"/>
    <col min="3" max="3" width="9.28125" style="67" customWidth="1"/>
    <col min="4" max="4" width="10.57421875" style="67" customWidth="1"/>
    <col min="5" max="5" width="9.57421875" style="67" customWidth="1"/>
    <col min="6" max="6" width="7.28125" style="67" bestFit="1" customWidth="1"/>
    <col min="7" max="7" width="8.57421875" style="67" customWidth="1"/>
    <col min="8" max="8" width="8.00390625" style="67" customWidth="1"/>
    <col min="9" max="35" width="1.7109375" style="65" customWidth="1"/>
    <col min="36" max="36" width="4.57421875" style="67" customWidth="1"/>
    <col min="37" max="37" width="6.00390625" style="67" customWidth="1"/>
    <col min="38" max="38" width="5.00390625" style="67" bestFit="1" customWidth="1"/>
    <col min="39" max="39" width="18.57421875" style="69" customWidth="1"/>
    <col min="40" max="16384" width="9.140625" style="67" customWidth="1"/>
  </cols>
  <sheetData>
    <row r="1" spans="1:10" s="83" customFormat="1" ht="20.25">
      <c r="A1" s="1" t="s">
        <v>0</v>
      </c>
      <c r="B1" s="1"/>
      <c r="E1" s="99"/>
      <c r="F1" s="99"/>
      <c r="G1" s="99"/>
      <c r="H1" s="99"/>
      <c r="J1" s="100"/>
    </row>
    <row r="2" spans="1:39" s="83" customFormat="1" ht="18.75">
      <c r="A2" s="7" t="s">
        <v>1</v>
      </c>
      <c r="B2" s="7"/>
      <c r="E2" s="99"/>
      <c r="F2" s="99"/>
      <c r="G2" s="99"/>
      <c r="H2" s="99"/>
      <c r="AM2" s="58" t="s">
        <v>2</v>
      </c>
    </row>
    <row r="3" spans="1:39" s="83" customFormat="1" ht="15" customHeight="1">
      <c r="A3" s="59"/>
      <c r="B3" s="59"/>
      <c r="E3" s="99"/>
      <c r="F3" s="99"/>
      <c r="G3" s="99"/>
      <c r="H3" s="99"/>
      <c r="AM3" s="19" t="s">
        <v>3</v>
      </c>
    </row>
    <row r="4" spans="1:39" s="83" customFormat="1" ht="15" customHeight="1">
      <c r="A4" s="59"/>
      <c r="B4" s="59"/>
      <c r="E4" s="99"/>
      <c r="F4" s="99"/>
      <c r="G4" s="99"/>
      <c r="H4" s="99"/>
      <c r="AM4" s="64"/>
    </row>
    <row r="5" spans="3:39" ht="18.75">
      <c r="C5" s="66" t="s">
        <v>32</v>
      </c>
      <c r="H5" s="68" t="s">
        <v>5</v>
      </c>
      <c r="I5" s="101"/>
      <c r="AM5" s="70"/>
    </row>
    <row r="6" spans="1:35" s="104" customFormat="1" ht="6" thickBot="1">
      <c r="A6" s="102"/>
      <c r="B6" s="102"/>
      <c r="C6" s="103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</row>
    <row r="7" spans="1:39" ht="13.5" thickBot="1">
      <c r="A7" s="336" t="s">
        <v>21</v>
      </c>
      <c r="B7" s="344" t="s">
        <v>7</v>
      </c>
      <c r="C7" s="338" t="s">
        <v>8</v>
      </c>
      <c r="D7" s="340" t="s">
        <v>9</v>
      </c>
      <c r="E7" s="342" t="s">
        <v>22</v>
      </c>
      <c r="F7" s="342" t="s">
        <v>23</v>
      </c>
      <c r="G7" s="342" t="s">
        <v>24</v>
      </c>
      <c r="H7" s="334" t="s">
        <v>13</v>
      </c>
      <c r="I7" s="329" t="s">
        <v>121</v>
      </c>
      <c r="J7" s="330"/>
      <c r="K7" s="331"/>
      <c r="L7" s="329" t="s">
        <v>122</v>
      </c>
      <c r="M7" s="330"/>
      <c r="N7" s="331"/>
      <c r="O7" s="329" t="s">
        <v>123</v>
      </c>
      <c r="P7" s="330"/>
      <c r="Q7" s="331"/>
      <c r="R7" s="329" t="s">
        <v>124</v>
      </c>
      <c r="S7" s="330"/>
      <c r="T7" s="331"/>
      <c r="U7" s="329" t="s">
        <v>125</v>
      </c>
      <c r="V7" s="330"/>
      <c r="W7" s="331"/>
      <c r="X7" s="329" t="s">
        <v>126</v>
      </c>
      <c r="Y7" s="330"/>
      <c r="Z7" s="331"/>
      <c r="AA7" s="329" t="s">
        <v>127</v>
      </c>
      <c r="AB7" s="330"/>
      <c r="AC7" s="331"/>
      <c r="AD7" s="329" t="s">
        <v>128</v>
      </c>
      <c r="AE7" s="330"/>
      <c r="AF7" s="331"/>
      <c r="AG7" s="329" t="s">
        <v>129</v>
      </c>
      <c r="AH7" s="330"/>
      <c r="AI7" s="331"/>
      <c r="AJ7" s="332" t="s">
        <v>25</v>
      </c>
      <c r="AK7" s="332" t="s">
        <v>15</v>
      </c>
      <c r="AL7" s="332" t="s">
        <v>21</v>
      </c>
      <c r="AM7" s="332" t="s">
        <v>17</v>
      </c>
    </row>
    <row r="8" spans="1:39" ht="13.5" thickBot="1">
      <c r="A8" s="337"/>
      <c r="B8" s="345"/>
      <c r="C8" s="339"/>
      <c r="D8" s="341"/>
      <c r="E8" s="343"/>
      <c r="F8" s="343"/>
      <c r="G8" s="343"/>
      <c r="H8" s="335"/>
      <c r="I8" s="329" t="s">
        <v>130</v>
      </c>
      <c r="J8" s="330"/>
      <c r="K8" s="331"/>
      <c r="L8" s="329" t="s">
        <v>131</v>
      </c>
      <c r="M8" s="330"/>
      <c r="N8" s="331"/>
      <c r="O8" s="329" t="s">
        <v>132</v>
      </c>
      <c r="P8" s="330"/>
      <c r="Q8" s="331"/>
      <c r="R8" s="329" t="s">
        <v>133</v>
      </c>
      <c r="S8" s="330"/>
      <c r="T8" s="331"/>
      <c r="U8" s="329" t="s">
        <v>134</v>
      </c>
      <c r="V8" s="330"/>
      <c r="W8" s="331"/>
      <c r="X8" s="329"/>
      <c r="Y8" s="330"/>
      <c r="Z8" s="331"/>
      <c r="AA8" s="329"/>
      <c r="AB8" s="330"/>
      <c r="AC8" s="331"/>
      <c r="AD8" s="329"/>
      <c r="AE8" s="330"/>
      <c r="AF8" s="331"/>
      <c r="AG8" s="329"/>
      <c r="AH8" s="330"/>
      <c r="AI8" s="331"/>
      <c r="AJ8" s="333"/>
      <c r="AK8" s="333"/>
      <c r="AL8" s="333"/>
      <c r="AM8" s="333"/>
    </row>
    <row r="9" spans="1:39" ht="12.75" customHeight="1">
      <c r="A9" s="311">
        <v>1</v>
      </c>
      <c r="B9" s="321">
        <v>275</v>
      </c>
      <c r="C9" s="313" t="s">
        <v>68</v>
      </c>
      <c r="D9" s="315" t="s">
        <v>69</v>
      </c>
      <c r="E9" s="317" t="s">
        <v>70</v>
      </c>
      <c r="F9" s="319" t="s">
        <v>18</v>
      </c>
      <c r="G9" s="319" t="s">
        <v>71</v>
      </c>
      <c r="H9" s="319" t="s">
        <v>72</v>
      </c>
      <c r="I9" s="105"/>
      <c r="J9" s="106"/>
      <c r="K9" s="107"/>
      <c r="L9" s="105"/>
      <c r="M9" s="106"/>
      <c r="N9" s="107"/>
      <c r="O9" s="105"/>
      <c r="P9" s="106"/>
      <c r="Q9" s="107"/>
      <c r="R9" s="105"/>
      <c r="S9" s="106"/>
      <c r="T9" s="107"/>
      <c r="U9" s="105"/>
      <c r="V9" s="106"/>
      <c r="W9" s="107"/>
      <c r="X9" s="105"/>
      <c r="Y9" s="106"/>
      <c r="Z9" s="107"/>
      <c r="AA9" s="105"/>
      <c r="AB9" s="106"/>
      <c r="AC9" s="107"/>
      <c r="AD9" s="106" t="s">
        <v>135</v>
      </c>
      <c r="AE9" s="106"/>
      <c r="AF9" s="106"/>
      <c r="AG9" s="105" t="s">
        <v>135</v>
      </c>
      <c r="AH9" s="106"/>
      <c r="AI9" s="107"/>
      <c r="AJ9" s="309">
        <v>1.9</v>
      </c>
      <c r="AK9" s="325">
        <f>IF(ISBLANK(AJ9),"",TRUNC(0.8465*(AJ9*100-75)^1.42))</f>
        <v>714</v>
      </c>
      <c r="AL9" s="325" t="str">
        <f>IF(ISBLANK(AJ9),"",IF(AJ9&lt;1.6,"",IF(AJ9&gt;=2.28,"TSM",IF(AJ9&gt;=2.15,"SM",IF(AJ9&gt;=2.03,"KSM",IF(AJ9&gt;=1.9,"I A",IF(AJ9&gt;=1.75,"II A",IF(AJ9&gt;=1.6,"III A"))))))))</f>
        <v>I A</v>
      </c>
      <c r="AM9" s="323" t="s">
        <v>73</v>
      </c>
    </row>
    <row r="10" spans="1:39" ht="12" customHeight="1" thickBot="1">
      <c r="A10" s="312"/>
      <c r="B10" s="322"/>
      <c r="C10" s="314"/>
      <c r="D10" s="316"/>
      <c r="E10" s="318"/>
      <c r="F10" s="320"/>
      <c r="G10" s="320"/>
      <c r="H10" s="320"/>
      <c r="I10" s="108" t="s">
        <v>99</v>
      </c>
      <c r="J10" s="109" t="s">
        <v>135</v>
      </c>
      <c r="K10" s="110"/>
      <c r="L10" s="108" t="s">
        <v>135</v>
      </c>
      <c r="M10" s="109"/>
      <c r="N10" s="110"/>
      <c r="O10" s="108" t="s">
        <v>120</v>
      </c>
      <c r="P10" s="109"/>
      <c r="Q10" s="110"/>
      <c r="R10" s="108" t="s">
        <v>99</v>
      </c>
      <c r="S10" s="109" t="s">
        <v>99</v>
      </c>
      <c r="T10" s="110" t="s">
        <v>99</v>
      </c>
      <c r="U10" s="108"/>
      <c r="V10" s="109"/>
      <c r="W10" s="110"/>
      <c r="X10" s="108"/>
      <c r="Y10" s="109"/>
      <c r="Z10" s="110"/>
      <c r="AA10" s="108"/>
      <c r="AB10" s="109"/>
      <c r="AC10" s="110"/>
      <c r="AD10" s="109"/>
      <c r="AE10" s="109"/>
      <c r="AF10" s="109"/>
      <c r="AG10" s="108"/>
      <c r="AH10" s="109"/>
      <c r="AI10" s="110"/>
      <c r="AJ10" s="310"/>
      <c r="AK10" s="326"/>
      <c r="AL10" s="326"/>
      <c r="AM10" s="324"/>
    </row>
    <row r="11" spans="1:39" ht="12.75" customHeight="1">
      <c r="A11" s="311">
        <v>2</v>
      </c>
      <c r="B11" s="321">
        <v>138</v>
      </c>
      <c r="C11" s="313" t="s">
        <v>80</v>
      </c>
      <c r="D11" s="315" t="s">
        <v>81</v>
      </c>
      <c r="E11" s="317" t="s">
        <v>82</v>
      </c>
      <c r="F11" s="319" t="s">
        <v>83</v>
      </c>
      <c r="G11" s="319" t="s">
        <v>84</v>
      </c>
      <c r="H11" s="319"/>
      <c r="I11" s="105"/>
      <c r="J11" s="106"/>
      <c r="K11" s="107"/>
      <c r="L11" s="105"/>
      <c r="M11" s="106"/>
      <c r="N11" s="107"/>
      <c r="O11" s="105"/>
      <c r="P11" s="106"/>
      <c r="Q11" s="107"/>
      <c r="R11" s="105"/>
      <c r="S11" s="106"/>
      <c r="T11" s="107"/>
      <c r="U11" s="105"/>
      <c r="V11" s="106"/>
      <c r="W11" s="107"/>
      <c r="X11" s="105"/>
      <c r="Y11" s="106"/>
      <c r="Z11" s="107"/>
      <c r="AA11" s="105"/>
      <c r="AB11" s="106"/>
      <c r="AC11" s="107"/>
      <c r="AD11" s="106" t="s">
        <v>135</v>
      </c>
      <c r="AE11" s="106"/>
      <c r="AF11" s="106"/>
      <c r="AG11" s="105" t="s">
        <v>135</v>
      </c>
      <c r="AH11" s="106"/>
      <c r="AI11" s="107"/>
      <c r="AJ11" s="309">
        <v>1.87</v>
      </c>
      <c r="AK11" s="325">
        <f>IF(ISBLANK(AJ11),"",TRUNC(0.8465*(AJ11*100-75)^1.42))</f>
        <v>687</v>
      </c>
      <c r="AL11" s="325" t="str">
        <f>IF(ISBLANK(AJ11),"",IF(AJ11&lt;1.6,"",IF(AJ11&gt;=2.28,"TSM",IF(AJ11&gt;=2.15,"SM",IF(AJ11&gt;=2.03,"KSM",IF(AJ11&gt;=1.9,"I A",IF(AJ11&gt;=1.75,"II A",IF(AJ11&gt;=1.6,"III A"))))))))</f>
        <v>II A</v>
      </c>
      <c r="AM11" s="323" t="s">
        <v>85</v>
      </c>
    </row>
    <row r="12" spans="1:39" ht="12" customHeight="1" thickBot="1">
      <c r="A12" s="312"/>
      <c r="B12" s="322"/>
      <c r="C12" s="314"/>
      <c r="D12" s="316"/>
      <c r="E12" s="318"/>
      <c r="F12" s="320"/>
      <c r="G12" s="320"/>
      <c r="H12" s="320"/>
      <c r="I12" s="108" t="s">
        <v>135</v>
      </c>
      <c r="J12" s="109"/>
      <c r="K12" s="110"/>
      <c r="L12" s="108" t="s">
        <v>99</v>
      </c>
      <c r="M12" s="109" t="s">
        <v>99</v>
      </c>
      <c r="N12" s="110" t="s">
        <v>99</v>
      </c>
      <c r="O12" s="108"/>
      <c r="P12" s="109"/>
      <c r="Q12" s="110"/>
      <c r="R12" s="108"/>
      <c r="S12" s="109"/>
      <c r="T12" s="110"/>
      <c r="U12" s="108"/>
      <c r="V12" s="109"/>
      <c r="W12" s="110"/>
      <c r="X12" s="108"/>
      <c r="Y12" s="109"/>
      <c r="Z12" s="110"/>
      <c r="AA12" s="108"/>
      <c r="AB12" s="109"/>
      <c r="AC12" s="110"/>
      <c r="AD12" s="109"/>
      <c r="AE12" s="109"/>
      <c r="AF12" s="109"/>
      <c r="AG12" s="108"/>
      <c r="AH12" s="109"/>
      <c r="AI12" s="110"/>
      <c r="AJ12" s="310"/>
      <c r="AK12" s="326"/>
      <c r="AL12" s="326"/>
      <c r="AM12" s="324"/>
    </row>
    <row r="13" spans="1:39" ht="12.75" customHeight="1">
      <c r="A13" s="311">
        <v>3</v>
      </c>
      <c r="B13" s="321">
        <v>302</v>
      </c>
      <c r="C13" s="313" t="s">
        <v>74</v>
      </c>
      <c r="D13" s="315" t="s">
        <v>75</v>
      </c>
      <c r="E13" s="317" t="s">
        <v>76</v>
      </c>
      <c r="F13" s="319" t="s">
        <v>77</v>
      </c>
      <c r="G13" s="319"/>
      <c r="H13" s="319" t="s">
        <v>78</v>
      </c>
      <c r="I13" s="105"/>
      <c r="J13" s="106"/>
      <c r="K13" s="107"/>
      <c r="L13" s="105"/>
      <c r="M13" s="106"/>
      <c r="N13" s="107"/>
      <c r="O13" s="105"/>
      <c r="P13" s="106"/>
      <c r="Q13" s="107"/>
      <c r="R13" s="105"/>
      <c r="S13" s="106"/>
      <c r="T13" s="107"/>
      <c r="U13" s="105" t="s">
        <v>99</v>
      </c>
      <c r="V13" s="106" t="s">
        <v>135</v>
      </c>
      <c r="W13" s="107"/>
      <c r="X13" s="105" t="s">
        <v>120</v>
      </c>
      <c r="Y13" s="106"/>
      <c r="Z13" s="107"/>
      <c r="AA13" s="105" t="s">
        <v>135</v>
      </c>
      <c r="AB13" s="106"/>
      <c r="AC13" s="107"/>
      <c r="AD13" s="106" t="s">
        <v>99</v>
      </c>
      <c r="AE13" s="106" t="s">
        <v>135</v>
      </c>
      <c r="AF13" s="106"/>
      <c r="AG13" s="105" t="s">
        <v>99</v>
      </c>
      <c r="AH13" s="106" t="s">
        <v>99</v>
      </c>
      <c r="AI13" s="107" t="s">
        <v>135</v>
      </c>
      <c r="AJ13" s="309">
        <v>1.84</v>
      </c>
      <c r="AK13" s="325">
        <f>IF(ISBLANK(AJ13),"",TRUNC(0.8465*(AJ13*100-75)^1.42))</f>
        <v>661</v>
      </c>
      <c r="AL13" s="325" t="str">
        <f>IF(ISBLANK(AJ13),"",IF(AJ13&lt;1.6,"",IF(AJ13&gt;=2.28,"TSM",IF(AJ13&gt;=2.15,"SM",IF(AJ13&gt;=2.03,"KSM",IF(AJ13&gt;=1.9,"I A",IF(AJ13&gt;=1.75,"II A",IF(AJ13&gt;=1.6,"III A"))))))))</f>
        <v>II A</v>
      </c>
      <c r="AM13" s="323" t="s">
        <v>79</v>
      </c>
    </row>
    <row r="14" spans="1:39" ht="12" customHeight="1" thickBot="1">
      <c r="A14" s="312"/>
      <c r="B14" s="322"/>
      <c r="C14" s="314"/>
      <c r="D14" s="316"/>
      <c r="E14" s="318"/>
      <c r="F14" s="320"/>
      <c r="G14" s="320"/>
      <c r="H14" s="320"/>
      <c r="I14" s="108" t="s">
        <v>99</v>
      </c>
      <c r="J14" s="109" t="s">
        <v>99</v>
      </c>
      <c r="K14" s="110" t="s">
        <v>99</v>
      </c>
      <c r="L14" s="108"/>
      <c r="M14" s="109"/>
      <c r="N14" s="110"/>
      <c r="O14" s="108"/>
      <c r="P14" s="109"/>
      <c r="Q14" s="110"/>
      <c r="R14" s="108"/>
      <c r="S14" s="109"/>
      <c r="T14" s="110"/>
      <c r="U14" s="108"/>
      <c r="V14" s="109"/>
      <c r="W14" s="110"/>
      <c r="X14" s="108"/>
      <c r="Y14" s="109"/>
      <c r="Z14" s="110"/>
      <c r="AA14" s="108"/>
      <c r="AB14" s="109"/>
      <c r="AC14" s="110"/>
      <c r="AD14" s="109"/>
      <c r="AE14" s="109"/>
      <c r="AF14" s="109"/>
      <c r="AG14" s="108"/>
      <c r="AH14" s="109"/>
      <c r="AI14" s="110"/>
      <c r="AJ14" s="310"/>
      <c r="AK14" s="326"/>
      <c r="AL14" s="326"/>
      <c r="AM14" s="324"/>
    </row>
    <row r="15" spans="1:39" ht="12.75" customHeight="1">
      <c r="A15" s="311">
        <v>4</v>
      </c>
      <c r="B15" s="321">
        <v>276</v>
      </c>
      <c r="C15" s="313" t="s">
        <v>59</v>
      </c>
      <c r="D15" s="315" t="s">
        <v>60</v>
      </c>
      <c r="E15" s="317" t="s">
        <v>61</v>
      </c>
      <c r="F15" s="319" t="s">
        <v>18</v>
      </c>
      <c r="G15" s="319"/>
      <c r="H15" s="319" t="s">
        <v>62</v>
      </c>
      <c r="I15" s="105" t="s">
        <v>135</v>
      </c>
      <c r="J15" s="106"/>
      <c r="K15" s="107"/>
      <c r="L15" s="105" t="s">
        <v>120</v>
      </c>
      <c r="M15" s="106"/>
      <c r="N15" s="107"/>
      <c r="O15" s="105" t="s">
        <v>99</v>
      </c>
      <c r="P15" s="106" t="s">
        <v>135</v>
      </c>
      <c r="Q15" s="107"/>
      <c r="R15" s="105" t="s">
        <v>135</v>
      </c>
      <c r="S15" s="106"/>
      <c r="T15" s="107"/>
      <c r="U15" s="105" t="s">
        <v>99</v>
      </c>
      <c r="V15" s="106" t="s">
        <v>99</v>
      </c>
      <c r="W15" s="107" t="s">
        <v>99</v>
      </c>
      <c r="X15" s="105"/>
      <c r="Y15" s="106"/>
      <c r="Z15" s="107"/>
      <c r="AA15" s="105"/>
      <c r="AB15" s="106"/>
      <c r="AC15" s="107"/>
      <c r="AD15" s="106"/>
      <c r="AE15" s="106"/>
      <c r="AF15" s="106"/>
      <c r="AG15" s="105"/>
      <c r="AH15" s="106"/>
      <c r="AI15" s="107"/>
      <c r="AJ15" s="309">
        <v>1.69</v>
      </c>
      <c r="AK15" s="325">
        <f>IF(ISBLANK(AJ15),"",TRUNC(0.8465*(AJ15*100-75)^1.42))</f>
        <v>536</v>
      </c>
      <c r="AL15" s="325" t="str">
        <f>IF(ISBLANK(AJ15),"",IF(AJ15&lt;1.6,"",IF(AJ15&gt;=2.28,"TSM",IF(AJ15&gt;=2.15,"SM",IF(AJ15&gt;=2.03,"KSM",IF(AJ15&gt;=1.9,"I A",IF(AJ15&gt;=1.75,"II A",IF(AJ15&gt;=1.6,"III A"))))))))</f>
        <v>III A</v>
      </c>
      <c r="AM15" s="327" t="s">
        <v>63</v>
      </c>
    </row>
    <row r="16" spans="1:39" ht="12" customHeight="1" thickBot="1">
      <c r="A16" s="312"/>
      <c r="B16" s="322"/>
      <c r="C16" s="314"/>
      <c r="D16" s="316"/>
      <c r="E16" s="318"/>
      <c r="F16" s="320"/>
      <c r="G16" s="320"/>
      <c r="H16" s="320"/>
      <c r="I16" s="108"/>
      <c r="J16" s="109"/>
      <c r="K16" s="110"/>
      <c r="L16" s="108"/>
      <c r="M16" s="109"/>
      <c r="N16" s="110"/>
      <c r="O16" s="108"/>
      <c r="P16" s="109"/>
      <c r="Q16" s="110"/>
      <c r="R16" s="108"/>
      <c r="S16" s="109"/>
      <c r="T16" s="110"/>
      <c r="U16" s="108"/>
      <c r="V16" s="109"/>
      <c r="W16" s="110"/>
      <c r="X16" s="108"/>
      <c r="Y16" s="109"/>
      <c r="Z16" s="110"/>
      <c r="AA16" s="108"/>
      <c r="AB16" s="109"/>
      <c r="AC16" s="110"/>
      <c r="AD16" s="109"/>
      <c r="AE16" s="109"/>
      <c r="AF16" s="109"/>
      <c r="AG16" s="108"/>
      <c r="AH16" s="109"/>
      <c r="AI16" s="110"/>
      <c r="AJ16" s="310"/>
      <c r="AK16" s="326"/>
      <c r="AL16" s="326"/>
      <c r="AM16" s="328"/>
    </row>
    <row r="17" spans="1:39" ht="12.75" customHeight="1">
      <c r="A17" s="311">
        <v>5</v>
      </c>
      <c r="B17" s="321">
        <v>277</v>
      </c>
      <c r="C17" s="313" t="s">
        <v>64</v>
      </c>
      <c r="D17" s="315" t="s">
        <v>65</v>
      </c>
      <c r="E17" s="317" t="s">
        <v>66</v>
      </c>
      <c r="F17" s="319" t="s">
        <v>18</v>
      </c>
      <c r="G17" s="319"/>
      <c r="H17" s="319" t="s">
        <v>62</v>
      </c>
      <c r="I17" s="105" t="s">
        <v>135</v>
      </c>
      <c r="J17" s="106"/>
      <c r="K17" s="107"/>
      <c r="L17" s="105" t="s">
        <v>135</v>
      </c>
      <c r="M17" s="106"/>
      <c r="N17" s="107"/>
      <c r="O17" s="105" t="s">
        <v>99</v>
      </c>
      <c r="P17" s="106" t="s">
        <v>135</v>
      </c>
      <c r="Q17" s="107"/>
      <c r="R17" s="105" t="s">
        <v>99</v>
      </c>
      <c r="S17" s="106" t="s">
        <v>99</v>
      </c>
      <c r="T17" s="107" t="s">
        <v>135</v>
      </c>
      <c r="U17" s="105" t="s">
        <v>99</v>
      </c>
      <c r="V17" s="106" t="s">
        <v>99</v>
      </c>
      <c r="W17" s="107" t="s">
        <v>99</v>
      </c>
      <c r="X17" s="105"/>
      <c r="Y17" s="106"/>
      <c r="Z17" s="107"/>
      <c r="AA17" s="105"/>
      <c r="AB17" s="106"/>
      <c r="AC17" s="107"/>
      <c r="AD17" s="106"/>
      <c r="AE17" s="106"/>
      <c r="AF17" s="106"/>
      <c r="AG17" s="105"/>
      <c r="AH17" s="106"/>
      <c r="AI17" s="107"/>
      <c r="AJ17" s="309">
        <v>1.69</v>
      </c>
      <c r="AK17" s="325">
        <f>IF(ISBLANK(AJ17),"",TRUNC(0.8465*(AJ17*100-75)^1.42))</f>
        <v>536</v>
      </c>
      <c r="AL17" s="325" t="str">
        <f>IF(ISBLANK(AJ17),"",IF(AJ17&lt;1.6,"",IF(AJ17&gt;=2.28,"TSM",IF(AJ17&gt;=2.15,"SM",IF(AJ17&gt;=2.03,"KSM",IF(AJ17&gt;=1.9,"I A",IF(AJ17&gt;=1.75,"II A",IF(AJ17&gt;=1.6,"III A"))))))))</f>
        <v>III A</v>
      </c>
      <c r="AM17" s="323" t="s">
        <v>67</v>
      </c>
    </row>
    <row r="18" spans="1:39" ht="12" customHeight="1" thickBot="1">
      <c r="A18" s="312"/>
      <c r="B18" s="322"/>
      <c r="C18" s="314"/>
      <c r="D18" s="316"/>
      <c r="E18" s="318"/>
      <c r="F18" s="320"/>
      <c r="G18" s="320"/>
      <c r="H18" s="320"/>
      <c r="I18" s="108"/>
      <c r="J18" s="109"/>
      <c r="K18" s="110"/>
      <c r="L18" s="108"/>
      <c r="M18" s="109"/>
      <c r="N18" s="110"/>
      <c r="O18" s="108"/>
      <c r="P18" s="109"/>
      <c r="Q18" s="110"/>
      <c r="R18" s="108"/>
      <c r="S18" s="109"/>
      <c r="T18" s="110"/>
      <c r="U18" s="108"/>
      <c r="V18" s="109"/>
      <c r="W18" s="110"/>
      <c r="X18" s="108"/>
      <c r="Y18" s="109"/>
      <c r="Z18" s="110"/>
      <c r="AA18" s="108"/>
      <c r="AB18" s="109"/>
      <c r="AC18" s="110"/>
      <c r="AD18" s="109"/>
      <c r="AE18" s="109"/>
      <c r="AF18" s="109"/>
      <c r="AG18" s="108"/>
      <c r="AH18" s="109"/>
      <c r="AI18" s="110"/>
      <c r="AJ18" s="310"/>
      <c r="AK18" s="326"/>
      <c r="AL18" s="326"/>
      <c r="AM18" s="324"/>
    </row>
  </sheetData>
  <sheetProtection/>
  <mergeCells count="90">
    <mergeCell ref="A7:A8"/>
    <mergeCell ref="C7:C8"/>
    <mergeCell ref="D7:D8"/>
    <mergeCell ref="E7:E8"/>
    <mergeCell ref="AA7:AC7"/>
    <mergeCell ref="AD7:AF7"/>
    <mergeCell ref="G7:G8"/>
    <mergeCell ref="B7:B8"/>
    <mergeCell ref="F7:F8"/>
    <mergeCell ref="AL7:AL8"/>
    <mergeCell ref="AM7:AM8"/>
    <mergeCell ref="I8:K8"/>
    <mergeCell ref="L8:N8"/>
    <mergeCell ref="O8:Q8"/>
    <mergeCell ref="R8:T8"/>
    <mergeCell ref="U8:W8"/>
    <mergeCell ref="X8:Z8"/>
    <mergeCell ref="AA8:AC8"/>
    <mergeCell ref="AD8:AF8"/>
    <mergeCell ref="AK7:AK8"/>
    <mergeCell ref="G13:G14"/>
    <mergeCell ref="A17:A18"/>
    <mergeCell ref="C17:C18"/>
    <mergeCell ref="D17:D18"/>
    <mergeCell ref="E17:E18"/>
    <mergeCell ref="F17:F18"/>
    <mergeCell ref="A13:A14"/>
    <mergeCell ref="AG8:AI8"/>
    <mergeCell ref="H7:H8"/>
    <mergeCell ref="B17:B18"/>
    <mergeCell ref="AG7:AI7"/>
    <mergeCell ref="AJ7:AJ8"/>
    <mergeCell ref="I7:K7"/>
    <mergeCell ref="L7:N7"/>
    <mergeCell ref="O7:Q7"/>
    <mergeCell ref="R7:T7"/>
    <mergeCell ref="U7:W7"/>
    <mergeCell ref="X7:Z7"/>
    <mergeCell ref="AM17:AM18"/>
    <mergeCell ref="H13:H14"/>
    <mergeCell ref="AJ13:AJ14"/>
    <mergeCell ref="AK13:AK14"/>
    <mergeCell ref="AL13:AL14"/>
    <mergeCell ref="AL15:AL16"/>
    <mergeCell ref="AM15:AM16"/>
    <mergeCell ref="H15:H16"/>
    <mergeCell ref="C13:C14"/>
    <mergeCell ref="D13:D14"/>
    <mergeCell ref="E13:E14"/>
    <mergeCell ref="F13:F14"/>
    <mergeCell ref="D11:D12"/>
    <mergeCell ref="B11:B12"/>
    <mergeCell ref="B13:B14"/>
    <mergeCell ref="AM13:AM14"/>
    <mergeCell ref="H17:H18"/>
    <mergeCell ref="AJ17:AJ18"/>
    <mergeCell ref="AK17:AK18"/>
    <mergeCell ref="AL17:AL18"/>
    <mergeCell ref="G11:G12"/>
    <mergeCell ref="AK15:AK16"/>
    <mergeCell ref="AJ11:AJ12"/>
    <mergeCell ref="AK11:AK12"/>
    <mergeCell ref="G17:G18"/>
    <mergeCell ref="A9:A10"/>
    <mergeCell ref="C9:C10"/>
    <mergeCell ref="D9:D10"/>
    <mergeCell ref="E9:E10"/>
    <mergeCell ref="F9:F10"/>
    <mergeCell ref="A11:A12"/>
    <mergeCell ref="C11:C12"/>
    <mergeCell ref="E11:E12"/>
    <mergeCell ref="F11:F12"/>
    <mergeCell ref="B9:B10"/>
    <mergeCell ref="AM11:AM12"/>
    <mergeCell ref="H9:H10"/>
    <mergeCell ref="AJ9:AJ10"/>
    <mergeCell ref="AK9:AK10"/>
    <mergeCell ref="AL9:AL10"/>
    <mergeCell ref="G9:G10"/>
    <mergeCell ref="AM9:AM10"/>
    <mergeCell ref="H11:H12"/>
    <mergeCell ref="AL11:AL12"/>
    <mergeCell ref="AJ15:AJ16"/>
    <mergeCell ref="A15:A16"/>
    <mergeCell ref="C15:C16"/>
    <mergeCell ref="D15:D16"/>
    <mergeCell ref="E15:E16"/>
    <mergeCell ref="F15:F16"/>
    <mergeCell ref="B15:B16"/>
    <mergeCell ref="G15:G16"/>
  </mergeCells>
  <printOptions horizontalCentered="1"/>
  <pageMargins left="0.3937007874015748" right="0.3937007874015748" top="0.7874015748031497" bottom="0.5905511811023623" header="0.5118110236220472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28125" style="20" customWidth="1"/>
    <col min="2" max="2" width="5.28125" style="20" hidden="1" customWidth="1"/>
    <col min="3" max="3" width="10.7109375" style="15" customWidth="1"/>
    <col min="4" max="4" width="12.421875" style="16" customWidth="1"/>
    <col min="5" max="5" width="10.7109375" style="17" customWidth="1"/>
    <col min="6" max="7" width="9.00390625" style="16" customWidth="1"/>
    <col min="8" max="8" width="13.00390625" style="16" customWidth="1"/>
    <col min="9" max="9" width="7.7109375" style="18" customWidth="1"/>
    <col min="10" max="10" width="5.7109375" style="18" hidden="1" customWidth="1"/>
    <col min="11" max="11" width="5.7109375" style="18" customWidth="1"/>
    <col min="12" max="12" width="4.421875" style="6" customWidth="1"/>
    <col min="13" max="13" width="25.421875" style="16" customWidth="1"/>
    <col min="14" max="16384" width="9.140625" style="16" customWidth="1"/>
  </cols>
  <sheetData>
    <row r="1" spans="1:12" s="3" customFormat="1" ht="20.25">
      <c r="A1" s="1" t="s">
        <v>0</v>
      </c>
      <c r="B1" s="1"/>
      <c r="C1" s="2"/>
      <c r="E1" s="4"/>
      <c r="I1" s="5"/>
      <c r="J1" s="5"/>
      <c r="K1" s="5"/>
      <c r="L1" s="6"/>
    </row>
    <row r="2" spans="1:13" s="9" customFormat="1" ht="14.25" customHeight="1">
      <c r="A2" s="7" t="s">
        <v>1</v>
      </c>
      <c r="B2" s="7"/>
      <c r="C2" s="8"/>
      <c r="E2" s="10"/>
      <c r="I2" s="11"/>
      <c r="J2" s="11"/>
      <c r="K2" s="11"/>
      <c r="L2" s="12"/>
      <c r="M2" s="119" t="s">
        <v>2</v>
      </c>
    </row>
    <row r="3" spans="1:13" ht="15" customHeight="1">
      <c r="A3" s="116"/>
      <c r="B3" s="116"/>
      <c r="M3" s="19" t="s">
        <v>3</v>
      </c>
    </row>
    <row r="4" spans="1:13" ht="15" customHeight="1">
      <c r="A4" s="116"/>
      <c r="B4" s="116"/>
      <c r="M4" s="264"/>
    </row>
    <row r="5" spans="3:13" ht="15.75" customHeight="1">
      <c r="C5" s="21" t="s">
        <v>33</v>
      </c>
      <c r="E5" s="22"/>
      <c r="F5" s="210" t="s">
        <v>5</v>
      </c>
      <c r="M5" s="23"/>
    </row>
    <row r="6" spans="9:12" ht="7.5" customHeight="1">
      <c r="I6" s="6"/>
      <c r="L6" s="18"/>
    </row>
    <row r="7" spans="3:12" ht="12.75">
      <c r="C7" s="24"/>
      <c r="D7" s="184"/>
      <c r="E7" s="16"/>
      <c r="F7" s="185"/>
      <c r="G7" s="124"/>
      <c r="H7" s="186"/>
      <c r="I7" s="6"/>
      <c r="L7" s="18"/>
    </row>
    <row r="8" spans="3:12" ht="13.5" thickBot="1">
      <c r="C8" s="24"/>
      <c r="D8" s="183"/>
      <c r="E8" s="184"/>
      <c r="F8" s="185"/>
      <c r="G8" s="124"/>
      <c r="H8" s="30"/>
      <c r="I8" s="6"/>
      <c r="L8" s="18"/>
    </row>
    <row r="9" spans="1:13" s="39" customFormat="1" ht="13.5" thickBot="1">
      <c r="A9" s="31" t="s">
        <v>21</v>
      </c>
      <c r="B9" s="32" t="s">
        <v>7</v>
      </c>
      <c r="C9" s="33" t="s">
        <v>8</v>
      </c>
      <c r="D9" s="34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6" t="s">
        <v>34</v>
      </c>
      <c r="K9" s="32" t="s">
        <v>15</v>
      </c>
      <c r="L9" s="37" t="s">
        <v>16</v>
      </c>
      <c r="M9" s="38" t="s">
        <v>17</v>
      </c>
    </row>
    <row r="10" spans="1:19" ht="14.25">
      <c r="A10" s="40">
        <v>1</v>
      </c>
      <c r="B10" s="41">
        <v>275</v>
      </c>
      <c r="C10" s="187" t="s">
        <v>68</v>
      </c>
      <c r="D10" s="188" t="s">
        <v>69</v>
      </c>
      <c r="E10" s="189" t="s">
        <v>70</v>
      </c>
      <c r="F10" s="190" t="s">
        <v>18</v>
      </c>
      <c r="G10" s="190" t="s">
        <v>71</v>
      </c>
      <c r="H10" s="191" t="s">
        <v>72</v>
      </c>
      <c r="I10" s="263">
        <v>51.18</v>
      </c>
      <c r="J10" s="115"/>
      <c r="K10" s="211">
        <f>IF(ISBLANK(I10),"",TRUNC(1.53775*(82-I10)^1.81))</f>
        <v>761</v>
      </c>
      <c r="L10" s="265" t="str">
        <f>IF(ISBLANK(I10),"",IF(I10&gt;58.64,"",IF(I10&lt;=45.95,"TSM",IF(I10&lt;=47.5,"SM",IF(I10&lt;=49.2,"KSM",IF(I10&lt;=51.5,"I A",IF(I10&lt;=54.64,"II A",IF(I10&lt;=58.64,"III A"))))))))</f>
        <v>I A</v>
      </c>
      <c r="M10" s="46" t="s">
        <v>73</v>
      </c>
      <c r="N10" s="18"/>
      <c r="O10" s="18"/>
      <c r="P10" s="6"/>
      <c r="Q10" s="6"/>
      <c r="S10" s="47"/>
    </row>
    <row r="11" spans="1:19" ht="14.25">
      <c r="A11" s="40">
        <v>2</v>
      </c>
      <c r="B11" s="41">
        <v>138</v>
      </c>
      <c r="C11" s="187" t="s">
        <v>80</v>
      </c>
      <c r="D11" s="188" t="s">
        <v>81</v>
      </c>
      <c r="E11" s="189" t="s">
        <v>82</v>
      </c>
      <c r="F11" s="190" t="s">
        <v>83</v>
      </c>
      <c r="G11" s="190" t="s">
        <v>84</v>
      </c>
      <c r="H11" s="191"/>
      <c r="I11" s="263">
        <v>51.45</v>
      </c>
      <c r="J11" s="115"/>
      <c r="K11" s="211">
        <f>IF(ISBLANK(I11),"",TRUNC(1.53775*(82-I11)^1.81))</f>
        <v>749</v>
      </c>
      <c r="L11" s="265" t="str">
        <f>IF(ISBLANK(I11),"",IF(I11&gt;58.64,"",IF(I11&lt;=45.95,"TSM",IF(I11&lt;=47.5,"SM",IF(I11&lt;=49.2,"KSM",IF(I11&lt;=51.5,"I A",IF(I11&lt;=54.64,"II A",IF(I11&lt;=58.64,"III A"))))))))</f>
        <v>I A</v>
      </c>
      <c r="M11" s="46" t="s">
        <v>85</v>
      </c>
      <c r="N11" s="18"/>
      <c r="O11" s="18"/>
      <c r="P11" s="6"/>
      <c r="Q11" s="6"/>
      <c r="S11" s="47"/>
    </row>
    <row r="12" spans="1:19" ht="14.25">
      <c r="A12" s="40">
        <v>3</v>
      </c>
      <c r="B12" s="41">
        <v>302</v>
      </c>
      <c r="C12" s="187" t="s">
        <v>74</v>
      </c>
      <c r="D12" s="188" t="s">
        <v>75</v>
      </c>
      <c r="E12" s="189" t="s">
        <v>76</v>
      </c>
      <c r="F12" s="190" t="s">
        <v>77</v>
      </c>
      <c r="G12" s="190"/>
      <c r="H12" s="191" t="s">
        <v>78</v>
      </c>
      <c r="I12" s="263">
        <v>54.74</v>
      </c>
      <c r="J12" s="115"/>
      <c r="K12" s="211">
        <f>IF(ISBLANK(I12),"",TRUNC(1.53775*(82-I12)^1.81))</f>
        <v>609</v>
      </c>
      <c r="L12" s="265" t="str">
        <f>IF(ISBLANK(I12),"",IF(I12&gt;58.64,"",IF(I12&lt;=45.95,"TSM",IF(I12&lt;=47.5,"SM",IF(I12&lt;=49.2,"KSM",IF(I12&lt;=51.5,"I A",IF(I12&lt;=54.64,"II A",IF(I12&lt;=58.64,"III A"))))))))</f>
        <v>III A</v>
      </c>
      <c r="M12" s="46" t="s">
        <v>79</v>
      </c>
      <c r="N12" s="18"/>
      <c r="O12" s="18"/>
      <c r="P12" s="6"/>
      <c r="Q12" s="6"/>
      <c r="S12" s="47"/>
    </row>
    <row r="13" spans="1:19" ht="14.25">
      <c r="A13" s="40">
        <v>4</v>
      </c>
      <c r="B13" s="41">
        <v>276</v>
      </c>
      <c r="C13" s="187" t="s">
        <v>59</v>
      </c>
      <c r="D13" s="188" t="s">
        <v>60</v>
      </c>
      <c r="E13" s="189" t="s">
        <v>61</v>
      </c>
      <c r="F13" s="190" t="s">
        <v>18</v>
      </c>
      <c r="G13" s="190"/>
      <c r="H13" s="191" t="s">
        <v>62</v>
      </c>
      <c r="I13" s="263">
        <v>55.13</v>
      </c>
      <c r="J13" s="115"/>
      <c r="K13" s="211">
        <f>IF(ISBLANK(I13),"",TRUNC(1.53775*(82-I13)^1.81))</f>
        <v>594</v>
      </c>
      <c r="L13" s="265" t="str">
        <f>IF(ISBLANK(I13),"",IF(I13&gt;58.64,"",IF(I13&lt;=45.95,"TSM",IF(I13&lt;=47.5,"SM",IF(I13&lt;=49.2,"KSM",IF(I13&lt;=51.5,"I A",IF(I13&lt;=54.64,"II A",IF(I13&lt;=58.64,"III A"))))))))</f>
        <v>III A</v>
      </c>
      <c r="M13" s="46" t="s">
        <v>63</v>
      </c>
      <c r="N13" s="18"/>
      <c r="O13" s="18"/>
      <c r="P13" s="6"/>
      <c r="Q13" s="6"/>
      <c r="S13" s="47"/>
    </row>
    <row r="14" spans="1:19" ht="14.25">
      <c r="A14" s="40">
        <v>5</v>
      </c>
      <c r="B14" s="41">
        <v>277</v>
      </c>
      <c r="C14" s="187" t="s">
        <v>64</v>
      </c>
      <c r="D14" s="188" t="s">
        <v>65</v>
      </c>
      <c r="E14" s="189" t="s">
        <v>66</v>
      </c>
      <c r="F14" s="190" t="s">
        <v>18</v>
      </c>
      <c r="G14" s="190"/>
      <c r="H14" s="191" t="s">
        <v>62</v>
      </c>
      <c r="I14" s="263">
        <v>59.24</v>
      </c>
      <c r="J14" s="115"/>
      <c r="K14" s="211">
        <f>IF(ISBLANK(I14),"",TRUNC(1.53775*(82-I14)^1.81))</f>
        <v>439</v>
      </c>
      <c r="L14" s="265">
        <f>IF(ISBLANK(I14),"",IF(I14&gt;58.64,"",IF(I14&lt;=45.95,"TSM",IF(I14&lt;=47.5,"SM",IF(I14&lt;=49.2,"KSM",IF(I14&lt;=51.5,"I A",IF(I14&lt;=54.64,"II A",IF(I14&lt;=58.64,"III A"))))))))</f>
      </c>
      <c r="M14" s="46" t="s">
        <v>67</v>
      </c>
      <c r="N14" s="18"/>
      <c r="O14" s="18"/>
      <c r="P14" s="6"/>
      <c r="Q14" s="6"/>
      <c r="S14" s="4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14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421875" style="20" customWidth="1"/>
    <col min="2" max="2" width="5.421875" style="20" hidden="1" customWidth="1"/>
    <col min="3" max="3" width="10.00390625" style="15" customWidth="1"/>
    <col min="4" max="4" width="13.7109375" style="16" customWidth="1"/>
    <col min="5" max="5" width="9.140625" style="17" customWidth="1"/>
    <col min="6" max="6" width="9.00390625" style="16" customWidth="1"/>
    <col min="7" max="7" width="7.7109375" style="16" customWidth="1"/>
    <col min="8" max="8" width="11.57421875" style="16" customWidth="1"/>
    <col min="9" max="9" width="8.28125" style="18" customWidth="1"/>
    <col min="10" max="10" width="5.7109375" style="18" bestFit="1" customWidth="1"/>
    <col min="11" max="11" width="6.421875" style="18" customWidth="1"/>
    <col min="12" max="12" width="6.7109375" style="6" customWidth="1"/>
    <col min="13" max="13" width="25.8515625" style="16" customWidth="1"/>
    <col min="14" max="14" width="9.28125" style="16" customWidth="1"/>
    <col min="15" max="15" width="9.28125" style="16" bestFit="1" customWidth="1"/>
    <col min="16" max="16384" width="9.140625" style="16" customWidth="1"/>
  </cols>
  <sheetData>
    <row r="1" spans="1:12" s="3" customFormat="1" ht="20.25">
      <c r="A1" s="1" t="s">
        <v>0</v>
      </c>
      <c r="B1" s="117"/>
      <c r="C1" s="2"/>
      <c r="E1" s="4"/>
      <c r="I1" s="5"/>
      <c r="J1" s="5"/>
      <c r="K1" s="5"/>
      <c r="L1" s="6"/>
    </row>
    <row r="2" spans="1:13" s="9" customFormat="1" ht="14.25" customHeight="1">
      <c r="A2" s="7" t="s">
        <v>1</v>
      </c>
      <c r="B2" s="118"/>
      <c r="C2" s="8"/>
      <c r="E2" s="10"/>
      <c r="I2" s="11"/>
      <c r="J2" s="11"/>
      <c r="K2" s="11"/>
      <c r="L2" s="12"/>
      <c r="M2" s="119" t="s">
        <v>2</v>
      </c>
    </row>
    <row r="3" spans="1:14" ht="15" customHeight="1">
      <c r="A3" s="116"/>
      <c r="B3" s="120"/>
      <c r="L3" s="18"/>
      <c r="M3" s="19" t="s">
        <v>35</v>
      </c>
      <c r="N3" s="121"/>
    </row>
    <row r="4" spans="3:13" ht="15.75" customHeight="1">
      <c r="C4" s="21" t="s">
        <v>36</v>
      </c>
      <c r="E4" s="22"/>
      <c r="H4" s="210" t="s">
        <v>5</v>
      </c>
      <c r="M4" s="121"/>
    </row>
    <row r="5" ht="5.25" customHeight="1"/>
    <row r="6" ht="7.5" customHeight="1"/>
    <row r="7" spans="2:7" ht="12.75">
      <c r="B7" s="122"/>
      <c r="C7" s="24"/>
      <c r="D7" s="25"/>
      <c r="E7" s="26"/>
      <c r="F7" s="27"/>
      <c r="G7" s="123"/>
    </row>
    <row r="8" spans="2:8" ht="13.5" thickBot="1">
      <c r="B8" s="122"/>
      <c r="C8" s="24"/>
      <c r="D8" s="25"/>
      <c r="E8" s="26"/>
      <c r="F8" s="27"/>
      <c r="G8" s="124" t="s">
        <v>6</v>
      </c>
      <c r="H8" s="267">
        <v>1.1</v>
      </c>
    </row>
    <row r="9" spans="1:13" s="39" customFormat="1" ht="13.5" thickBot="1">
      <c r="A9" s="31" t="s">
        <v>21</v>
      </c>
      <c r="B9" s="32" t="s">
        <v>7</v>
      </c>
      <c r="C9" s="33" t="s">
        <v>8</v>
      </c>
      <c r="D9" s="34" t="s">
        <v>9</v>
      </c>
      <c r="E9" s="35" t="s">
        <v>10</v>
      </c>
      <c r="F9" s="36" t="s">
        <v>11</v>
      </c>
      <c r="G9" s="36" t="s">
        <v>12</v>
      </c>
      <c r="H9" s="36" t="s">
        <v>13</v>
      </c>
      <c r="I9" s="36" t="s">
        <v>14</v>
      </c>
      <c r="J9" s="36" t="s">
        <v>34</v>
      </c>
      <c r="K9" s="32" t="s">
        <v>15</v>
      </c>
      <c r="L9" s="37" t="s">
        <v>16</v>
      </c>
      <c r="M9" s="38" t="s">
        <v>17</v>
      </c>
    </row>
    <row r="10" spans="1:17" ht="15">
      <c r="A10" s="40">
        <v>1</v>
      </c>
      <c r="B10" s="41">
        <v>275</v>
      </c>
      <c r="C10" s="42" t="s">
        <v>68</v>
      </c>
      <c r="D10" s="43" t="s">
        <v>69</v>
      </c>
      <c r="E10" s="44" t="s">
        <v>70</v>
      </c>
      <c r="F10" s="45" t="s">
        <v>18</v>
      </c>
      <c r="G10" s="45" t="s">
        <v>71</v>
      </c>
      <c r="H10" s="46" t="s">
        <v>72</v>
      </c>
      <c r="I10" s="114">
        <v>15.25</v>
      </c>
      <c r="J10" s="125">
        <v>0.198</v>
      </c>
      <c r="K10" s="266">
        <f>IF(ISBLANK(I10),"",TRUNC(5.74352*(28.5-I10)^1.92))</f>
        <v>820</v>
      </c>
      <c r="L10" s="265" t="str">
        <f>IF(ISBLANK(I10),"",IF(I10&gt;18.74,"",IF(I10&lt;=13.628,"TSM",IF(I10&lt;=14.35,"SM",IF(I10&lt;=15.15,"KSM",IF(I10&lt;=16,"I A",IF(I10&lt;=17.24,"II A",IF(I10&lt;=18.74,"III A"))))))))</f>
        <v>I A</v>
      </c>
      <c r="M10" s="46" t="s">
        <v>73</v>
      </c>
      <c r="N10" s="18"/>
      <c r="O10" s="18"/>
      <c r="P10" s="6"/>
      <c r="Q10" s="6"/>
    </row>
    <row r="11" spans="1:17" ht="15">
      <c r="A11" s="40">
        <v>2</v>
      </c>
      <c r="B11" s="41">
        <v>302</v>
      </c>
      <c r="C11" s="42" t="s">
        <v>74</v>
      </c>
      <c r="D11" s="43" t="s">
        <v>75</v>
      </c>
      <c r="E11" s="44" t="s">
        <v>76</v>
      </c>
      <c r="F11" s="45" t="s">
        <v>77</v>
      </c>
      <c r="G11" s="45"/>
      <c r="H11" s="46" t="s">
        <v>78</v>
      </c>
      <c r="I11" s="114">
        <v>15.32</v>
      </c>
      <c r="J11" s="125">
        <v>0.185</v>
      </c>
      <c r="K11" s="266">
        <f>IF(ISBLANK(I11),"",TRUNC(5.74352*(28.5-I11)^1.92))</f>
        <v>811</v>
      </c>
      <c r="L11" s="265" t="str">
        <f>IF(ISBLANK(I11),"",IF(I11&gt;18.74,"",IF(I11&lt;=13.628,"TSM",IF(I11&lt;=14.35,"SM",IF(I11&lt;=15.15,"KSM",IF(I11&lt;=16,"I A",IF(I11&lt;=17.24,"II A",IF(I11&lt;=18.74,"III A"))))))))</f>
        <v>I A</v>
      </c>
      <c r="M11" s="46" t="s">
        <v>79</v>
      </c>
      <c r="N11" s="18"/>
      <c r="O11" s="18"/>
      <c r="P11" s="6"/>
      <c r="Q11" s="6"/>
    </row>
    <row r="12" spans="1:17" ht="15">
      <c r="A12" s="40">
        <v>3</v>
      </c>
      <c r="B12" s="41">
        <v>138</v>
      </c>
      <c r="C12" s="42" t="s">
        <v>80</v>
      </c>
      <c r="D12" s="43" t="s">
        <v>81</v>
      </c>
      <c r="E12" s="44" t="s">
        <v>82</v>
      </c>
      <c r="F12" s="45" t="s">
        <v>83</v>
      </c>
      <c r="G12" s="45" t="s">
        <v>84</v>
      </c>
      <c r="H12" s="46"/>
      <c r="I12" s="114">
        <v>16.02</v>
      </c>
      <c r="J12" s="125">
        <v>0.21</v>
      </c>
      <c r="K12" s="266">
        <f>IF(ISBLANK(I12),"",TRUNC(5.74352*(28.5-I12)^1.92))</f>
        <v>730</v>
      </c>
      <c r="L12" s="265" t="str">
        <f>IF(ISBLANK(I12),"",IF(I12&gt;18.74,"",IF(I12&lt;=13.628,"TSM",IF(I12&lt;=14.35,"SM",IF(I12&lt;=15.15,"KSM",IF(I12&lt;=16,"I A",IF(I12&lt;=17.24,"II A",IF(I12&lt;=18.74,"III A"))))))))</f>
        <v>II A</v>
      </c>
      <c r="M12" s="46" t="s">
        <v>85</v>
      </c>
      <c r="N12" s="18"/>
      <c r="O12" s="18"/>
      <c r="P12" s="6"/>
      <c r="Q12" s="6"/>
    </row>
    <row r="13" spans="1:17" ht="15">
      <c r="A13" s="40">
        <v>4</v>
      </c>
      <c r="B13" s="41">
        <v>277</v>
      </c>
      <c r="C13" s="42" t="s">
        <v>64</v>
      </c>
      <c r="D13" s="43" t="s">
        <v>65</v>
      </c>
      <c r="E13" s="44" t="s">
        <v>66</v>
      </c>
      <c r="F13" s="45" t="s">
        <v>18</v>
      </c>
      <c r="G13" s="45"/>
      <c r="H13" s="46" t="s">
        <v>62</v>
      </c>
      <c r="I13" s="114">
        <v>17.57</v>
      </c>
      <c r="J13" s="125">
        <v>0.205</v>
      </c>
      <c r="K13" s="266">
        <f>IF(ISBLANK(I13),"",TRUNC(5.74352*(28.5-I13)^1.92))</f>
        <v>566</v>
      </c>
      <c r="L13" s="265" t="str">
        <f>IF(ISBLANK(I13),"",IF(I13&gt;18.74,"",IF(I13&lt;=13.628,"TSM",IF(I13&lt;=14.35,"SM",IF(I13&lt;=15.15,"KSM",IF(I13&lt;=16,"I A",IF(I13&lt;=17.24,"II A",IF(I13&lt;=18.74,"III A"))))))))</f>
        <v>III A</v>
      </c>
      <c r="M13" s="46" t="s">
        <v>67</v>
      </c>
      <c r="N13" s="18"/>
      <c r="O13" s="18"/>
      <c r="P13" s="6"/>
      <c r="Q13" s="6"/>
    </row>
    <row r="14" spans="1:17" ht="15">
      <c r="A14" s="40"/>
      <c r="B14" s="41">
        <v>276</v>
      </c>
      <c r="C14" s="42" t="s">
        <v>59</v>
      </c>
      <c r="D14" s="43" t="s">
        <v>60</v>
      </c>
      <c r="E14" s="44" t="s">
        <v>61</v>
      </c>
      <c r="F14" s="45" t="s">
        <v>18</v>
      </c>
      <c r="G14" s="45"/>
      <c r="H14" s="46" t="s">
        <v>62</v>
      </c>
      <c r="I14" s="114" t="s">
        <v>141</v>
      </c>
      <c r="J14" s="125">
        <v>0.379</v>
      </c>
      <c r="K14" s="266"/>
      <c r="L14" s="265">
        <f>IF(ISBLANK(I14),"",IF(I14&gt;18.74,"",IF(I14&lt;=13.628,"TSM",IF(I14&lt;=14.35,"SM",IF(I14&lt;=15.15,"KSM",IF(I14&lt;=16,"I A",IF(I14&lt;=17.24,"II A",IF(I14&lt;=18.74,"III A"))))))))</f>
      </c>
      <c r="M14" s="46" t="s">
        <v>63</v>
      </c>
      <c r="N14" s="18"/>
      <c r="O14" s="18"/>
      <c r="P14" s="6"/>
      <c r="Q14" s="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AC12"/>
  <sheetViews>
    <sheetView showZeros="0" zoomScalePageLayoutView="0" workbookViewId="0" topLeftCell="A1">
      <selection activeCell="I30" sqref="I30"/>
    </sheetView>
  </sheetViews>
  <sheetFormatPr defaultColWidth="9.140625" defaultRowHeight="12.75"/>
  <cols>
    <col min="1" max="1" width="4.28125" style="135" customWidth="1"/>
    <col min="2" max="2" width="4.28125" style="135" hidden="1" customWidth="1"/>
    <col min="3" max="3" width="9.57421875" style="136" customWidth="1"/>
    <col min="4" max="4" width="11.421875" style="136" customWidth="1"/>
    <col min="5" max="5" width="9.57421875" style="136" customWidth="1"/>
    <col min="6" max="6" width="8.8515625" style="136" customWidth="1"/>
    <col min="7" max="7" width="13.8515625" style="136" customWidth="1"/>
    <col min="8" max="8" width="10.140625" style="136" customWidth="1"/>
    <col min="9" max="11" width="8.00390625" style="130" customWidth="1"/>
    <col min="12" max="14" width="5.57421875" style="137" customWidth="1"/>
    <col min="15" max="15" width="29.140625" style="136" customWidth="1"/>
    <col min="16" max="16384" width="9.140625" style="136" customWidth="1"/>
  </cols>
  <sheetData>
    <row r="1" spans="1:11" s="3" customFormat="1" ht="20.25">
      <c r="A1" s="1" t="s">
        <v>0</v>
      </c>
      <c r="B1" s="1"/>
      <c r="C1" s="2"/>
      <c r="E1" s="4"/>
      <c r="I1" s="5"/>
      <c r="J1" s="5"/>
      <c r="K1" s="6"/>
    </row>
    <row r="2" spans="1:15" s="9" customFormat="1" ht="14.25" customHeight="1">
      <c r="A2" s="7" t="s">
        <v>1</v>
      </c>
      <c r="B2" s="7"/>
      <c r="C2" s="8"/>
      <c r="E2" s="10"/>
      <c r="I2" s="11"/>
      <c r="J2" s="11"/>
      <c r="K2" s="12"/>
      <c r="O2" s="119" t="s">
        <v>2</v>
      </c>
    </row>
    <row r="3" spans="1:15" s="16" customFormat="1" ht="15" customHeight="1">
      <c r="A3" s="126"/>
      <c r="B3" s="126"/>
      <c r="C3" s="15"/>
      <c r="E3" s="17"/>
      <c r="I3" s="18"/>
      <c r="J3" s="18"/>
      <c r="K3" s="6"/>
      <c r="O3" s="127" t="s">
        <v>35</v>
      </c>
    </row>
    <row r="4" spans="1:14" s="16" customFormat="1" ht="15" customHeight="1">
      <c r="A4" s="126"/>
      <c r="B4" s="126"/>
      <c r="C4" s="15"/>
      <c r="E4" s="17"/>
      <c r="I4" s="18"/>
      <c r="J4" s="18"/>
      <c r="K4" s="6"/>
      <c r="N4" s="121"/>
    </row>
    <row r="5" spans="1:29" s="132" customFormat="1" ht="15.75" customHeight="1" thickBot="1">
      <c r="A5" s="128"/>
      <c r="B5" s="128"/>
      <c r="C5" s="129" t="s">
        <v>37</v>
      </c>
      <c r="D5" s="129"/>
      <c r="E5" s="130"/>
      <c r="F5" s="131"/>
      <c r="G5" s="210" t="s">
        <v>5</v>
      </c>
      <c r="H5" s="133"/>
      <c r="I5" s="134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</row>
    <row r="6" spans="9:11" ht="13.5" thickBot="1">
      <c r="I6" s="346" t="s">
        <v>20</v>
      </c>
      <c r="J6" s="347"/>
      <c r="K6" s="348"/>
    </row>
    <row r="7" spans="1:15" ht="26.25" customHeight="1" thickBot="1">
      <c r="A7" s="138" t="s">
        <v>21</v>
      </c>
      <c r="B7" s="206" t="s">
        <v>7</v>
      </c>
      <c r="C7" s="139" t="s">
        <v>8</v>
      </c>
      <c r="D7" s="140" t="s">
        <v>9</v>
      </c>
      <c r="E7" s="141" t="s">
        <v>22</v>
      </c>
      <c r="F7" s="142" t="s">
        <v>23</v>
      </c>
      <c r="G7" s="142" t="s">
        <v>24</v>
      </c>
      <c r="H7" s="142" t="s">
        <v>13</v>
      </c>
      <c r="I7" s="143">
        <v>1</v>
      </c>
      <c r="J7" s="144">
        <v>2</v>
      </c>
      <c r="K7" s="144" t="s">
        <v>27</v>
      </c>
      <c r="L7" s="145" t="s">
        <v>25</v>
      </c>
      <c r="M7" s="146" t="s">
        <v>15</v>
      </c>
      <c r="N7" s="147" t="s">
        <v>16</v>
      </c>
      <c r="O7" s="148" t="s">
        <v>17</v>
      </c>
    </row>
    <row r="8" spans="1:15" s="157" customFormat="1" ht="19.5" customHeight="1">
      <c r="A8" s="149">
        <v>1</v>
      </c>
      <c r="B8" s="207">
        <v>302</v>
      </c>
      <c r="C8" s="150" t="s">
        <v>74</v>
      </c>
      <c r="D8" s="151" t="s">
        <v>75</v>
      </c>
      <c r="E8" s="152" t="s">
        <v>76</v>
      </c>
      <c r="F8" s="153" t="s">
        <v>77</v>
      </c>
      <c r="G8" s="153"/>
      <c r="H8" s="154" t="s">
        <v>78</v>
      </c>
      <c r="I8" s="155">
        <v>39.68</v>
      </c>
      <c r="J8" s="155">
        <v>40.12</v>
      </c>
      <c r="K8" s="155" t="s">
        <v>147</v>
      </c>
      <c r="L8" s="262">
        <f>MAX(I8:K8)</f>
        <v>40.12</v>
      </c>
      <c r="M8" s="272">
        <f>IF(ISBLANK(L8),"",TRUNC(12.91*(L8-4)^1.1))</f>
        <v>667</v>
      </c>
      <c r="N8" s="262" t="str">
        <f>IF(ISBLANK(L8),"",IF(L8&lt;30,"",IF(L8&gt;=62.5,"TSM",IF(L8&gt;=56,"SM",IF(L8&gt;=51,"KSM",IF(L8&gt;=45,"I A",IF(L8&gt;=37,"II A",IF(L8&gt;=30,"III A"))))))))</f>
        <v>II A</v>
      </c>
      <c r="O8" s="156" t="s">
        <v>79</v>
      </c>
    </row>
    <row r="9" spans="1:15" s="157" customFormat="1" ht="19.5" customHeight="1">
      <c r="A9" s="149">
        <v>2</v>
      </c>
      <c r="B9" s="207">
        <v>138</v>
      </c>
      <c r="C9" s="150" t="s">
        <v>80</v>
      </c>
      <c r="D9" s="151" t="s">
        <v>81</v>
      </c>
      <c r="E9" s="152" t="s">
        <v>82</v>
      </c>
      <c r="F9" s="153" t="s">
        <v>83</v>
      </c>
      <c r="G9" s="153" t="s">
        <v>84</v>
      </c>
      <c r="H9" s="154"/>
      <c r="I9" s="155">
        <v>35.7</v>
      </c>
      <c r="J9" s="155">
        <v>37.72</v>
      </c>
      <c r="K9" s="155">
        <v>39.16</v>
      </c>
      <c r="L9" s="262">
        <f>MAX(I9:K9)</f>
        <v>39.16</v>
      </c>
      <c r="M9" s="272">
        <f>IF(ISBLANK(L9),"",TRUNC(12.91*(L9-4)^1.1))</f>
        <v>648</v>
      </c>
      <c r="N9" s="262" t="str">
        <f>IF(ISBLANK(L9),"",IF(L9&lt;30,"",IF(L9&gt;=62.5,"TSM",IF(L9&gt;=56,"SM",IF(L9&gt;=51,"KSM",IF(L9&gt;=45,"I A",IF(L9&gt;=37,"II A",IF(L9&gt;=30,"III A"))))))))</f>
        <v>II A</v>
      </c>
      <c r="O9" s="156" t="s">
        <v>85</v>
      </c>
    </row>
    <row r="10" spans="1:15" s="157" customFormat="1" ht="19.5" customHeight="1">
      <c r="A10" s="149">
        <v>3</v>
      </c>
      <c r="B10" s="207">
        <v>276</v>
      </c>
      <c r="C10" s="150" t="s">
        <v>59</v>
      </c>
      <c r="D10" s="151" t="s">
        <v>60</v>
      </c>
      <c r="E10" s="152" t="s">
        <v>61</v>
      </c>
      <c r="F10" s="153" t="s">
        <v>18</v>
      </c>
      <c r="G10" s="153"/>
      <c r="H10" s="154" t="s">
        <v>62</v>
      </c>
      <c r="I10" s="155">
        <v>32.76</v>
      </c>
      <c r="J10" s="155">
        <v>33.21</v>
      </c>
      <c r="K10" s="155">
        <v>30.73</v>
      </c>
      <c r="L10" s="262">
        <f>MAX(I10:K10)</f>
        <v>33.21</v>
      </c>
      <c r="M10" s="272">
        <f>IF(ISBLANK(L10),"",TRUNC(12.91*(L10-4)^1.1))</f>
        <v>528</v>
      </c>
      <c r="N10" s="262" t="str">
        <f>IF(ISBLANK(L10),"",IF(L10&lt;30,"",IF(L10&gt;=62.5,"TSM",IF(L10&gt;=56,"SM",IF(L10&gt;=51,"KSM",IF(L10&gt;=45,"I A",IF(L10&gt;=37,"II A",IF(L10&gt;=30,"III A"))))))))</f>
        <v>III A</v>
      </c>
      <c r="O10" s="156" t="s">
        <v>63</v>
      </c>
    </row>
    <row r="11" spans="1:15" s="157" customFormat="1" ht="19.5" customHeight="1">
      <c r="A11" s="149">
        <v>4</v>
      </c>
      <c r="B11" s="207">
        <v>275</v>
      </c>
      <c r="C11" s="150" t="s">
        <v>68</v>
      </c>
      <c r="D11" s="151" t="s">
        <v>69</v>
      </c>
      <c r="E11" s="152" t="s">
        <v>70</v>
      </c>
      <c r="F11" s="153" t="s">
        <v>18</v>
      </c>
      <c r="G11" s="153" t="s">
        <v>71</v>
      </c>
      <c r="H11" s="154" t="s">
        <v>72</v>
      </c>
      <c r="I11" s="155" t="s">
        <v>147</v>
      </c>
      <c r="J11" s="155">
        <v>29.26</v>
      </c>
      <c r="K11" s="155">
        <v>32.47</v>
      </c>
      <c r="L11" s="262">
        <f>MAX(I11:K11)</f>
        <v>32.47</v>
      </c>
      <c r="M11" s="272">
        <f>IF(ISBLANK(L11),"",TRUNC(12.91*(L11-4)^1.1))</f>
        <v>513</v>
      </c>
      <c r="N11" s="262" t="str">
        <f>IF(ISBLANK(L11),"",IF(L11&lt;30,"",IF(L11&gt;=62.5,"TSM",IF(L11&gt;=56,"SM",IF(L11&gt;=51,"KSM",IF(L11&gt;=45,"I A",IF(L11&gt;=37,"II A",IF(L11&gt;=30,"III A"))))))))</f>
        <v>III A</v>
      </c>
      <c r="O11" s="156" t="s">
        <v>73</v>
      </c>
    </row>
    <row r="12" spans="1:15" s="157" customFormat="1" ht="19.5" customHeight="1">
      <c r="A12" s="149">
        <v>5</v>
      </c>
      <c r="B12" s="207">
        <v>277</v>
      </c>
      <c r="C12" s="150" t="s">
        <v>64</v>
      </c>
      <c r="D12" s="151" t="s">
        <v>65</v>
      </c>
      <c r="E12" s="152" t="s">
        <v>66</v>
      </c>
      <c r="F12" s="153" t="s">
        <v>18</v>
      </c>
      <c r="G12" s="153"/>
      <c r="H12" s="154" t="s">
        <v>62</v>
      </c>
      <c r="I12" s="155">
        <v>26.97</v>
      </c>
      <c r="J12" s="155" t="s">
        <v>147</v>
      </c>
      <c r="K12" s="155">
        <v>28.5</v>
      </c>
      <c r="L12" s="262">
        <f>MAX(I12:K12)</f>
        <v>28.5</v>
      </c>
      <c r="M12" s="272">
        <f>IF(ISBLANK(L12),"",TRUNC(12.91*(L12-4)^1.1))</f>
        <v>435</v>
      </c>
      <c r="N12" s="262">
        <f>IF(ISBLANK(L12),"",IF(L12&lt;30,"",IF(L12&gt;=62.5,"TSM",IF(L12&gt;=56,"SM",IF(L12&gt;=51,"KSM",IF(L12&gt;=45,"I A",IF(L12&gt;=37,"II A",IF(L12&gt;=30,"III A"))))))))</f>
      </c>
      <c r="O12" s="156" t="s">
        <v>67</v>
      </c>
    </row>
  </sheetData>
  <sheetProtection/>
  <mergeCells count="1">
    <mergeCell ref="I6:K6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M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421875" style="277" customWidth="1"/>
    <col min="2" max="2" width="4.421875" style="277" hidden="1" customWidth="1"/>
    <col min="3" max="3" width="10.00390625" style="161" customWidth="1"/>
    <col min="4" max="4" width="11.00390625" style="161" customWidth="1"/>
    <col min="5" max="5" width="10.57421875" style="161" customWidth="1"/>
    <col min="6" max="6" width="8.57421875" style="161" customWidth="1"/>
    <col min="7" max="8" width="9.421875" style="161" customWidth="1"/>
    <col min="9" max="35" width="1.7109375" style="277" customWidth="1"/>
    <col min="36" max="37" width="4.57421875" style="161" customWidth="1"/>
    <col min="38" max="38" width="4.140625" style="161" customWidth="1"/>
    <col min="39" max="39" width="19.421875" style="284" customWidth="1"/>
    <col min="40" max="16384" width="9.140625" style="161" customWidth="1"/>
  </cols>
  <sheetData>
    <row r="1" spans="1:10" s="274" customFormat="1" ht="20.25">
      <c r="A1" s="1" t="s">
        <v>0</v>
      </c>
      <c r="B1" s="1"/>
      <c r="E1" s="275"/>
      <c r="F1" s="275"/>
      <c r="G1" s="275"/>
      <c r="H1" s="275"/>
      <c r="J1" s="276"/>
    </row>
    <row r="2" spans="1:39" s="274" customFormat="1" ht="18.75">
      <c r="A2" s="7" t="s">
        <v>1</v>
      </c>
      <c r="B2" s="7"/>
      <c r="E2" s="275"/>
      <c r="F2" s="275"/>
      <c r="G2" s="275"/>
      <c r="H2" s="275"/>
      <c r="AM2" s="13" t="s">
        <v>2</v>
      </c>
    </row>
    <row r="3" spans="1:39" s="274" customFormat="1" ht="15" customHeight="1">
      <c r="A3" s="14"/>
      <c r="B3" s="14"/>
      <c r="E3" s="275"/>
      <c r="F3" s="275"/>
      <c r="G3" s="275"/>
      <c r="H3" s="275"/>
      <c r="AM3" s="127" t="s">
        <v>35</v>
      </c>
    </row>
    <row r="4" spans="1:39" s="274" customFormat="1" ht="15" customHeight="1">
      <c r="A4" s="14"/>
      <c r="B4" s="14"/>
      <c r="E4" s="275"/>
      <c r="F4" s="275"/>
      <c r="G4" s="275"/>
      <c r="H4" s="275"/>
      <c r="AM4" s="182"/>
    </row>
    <row r="5" spans="3:39" ht="18.75">
      <c r="C5" s="278" t="s">
        <v>146</v>
      </c>
      <c r="F5" s="210"/>
      <c r="G5" s="210" t="s">
        <v>5</v>
      </c>
      <c r="I5" s="279"/>
      <c r="AM5" s="280"/>
    </row>
    <row r="6" spans="1:35" s="283" customFormat="1" ht="6" thickBot="1">
      <c r="A6" s="281"/>
      <c r="B6" s="281"/>
      <c r="C6" s="282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</row>
    <row r="7" spans="1:39" ht="13.5" thickBot="1">
      <c r="A7" s="374" t="s">
        <v>21</v>
      </c>
      <c r="B7" s="370" t="s">
        <v>7</v>
      </c>
      <c r="C7" s="376" t="s">
        <v>8</v>
      </c>
      <c r="D7" s="378" t="s">
        <v>9</v>
      </c>
      <c r="E7" s="368" t="s">
        <v>22</v>
      </c>
      <c r="F7" s="368" t="s">
        <v>23</v>
      </c>
      <c r="G7" s="368" t="s">
        <v>24</v>
      </c>
      <c r="H7" s="372" t="s">
        <v>13</v>
      </c>
      <c r="I7" s="363" t="s">
        <v>153</v>
      </c>
      <c r="J7" s="364"/>
      <c r="K7" s="365"/>
      <c r="L7" s="363" t="s">
        <v>154</v>
      </c>
      <c r="M7" s="364"/>
      <c r="N7" s="365"/>
      <c r="O7" s="363" t="s">
        <v>155</v>
      </c>
      <c r="P7" s="364"/>
      <c r="Q7" s="365"/>
      <c r="R7" s="363" t="s">
        <v>156</v>
      </c>
      <c r="S7" s="364"/>
      <c r="T7" s="365"/>
      <c r="U7" s="363" t="s">
        <v>157</v>
      </c>
      <c r="V7" s="364"/>
      <c r="W7" s="365"/>
      <c r="X7" s="363" t="s">
        <v>158</v>
      </c>
      <c r="Y7" s="364"/>
      <c r="Z7" s="365"/>
      <c r="AA7" s="363" t="s">
        <v>159</v>
      </c>
      <c r="AB7" s="364"/>
      <c r="AC7" s="365"/>
      <c r="AD7" s="363" t="s">
        <v>160</v>
      </c>
      <c r="AE7" s="364"/>
      <c r="AF7" s="365"/>
      <c r="AG7" s="363" t="s">
        <v>161</v>
      </c>
      <c r="AH7" s="364"/>
      <c r="AI7" s="365"/>
      <c r="AJ7" s="366" t="s">
        <v>25</v>
      </c>
      <c r="AK7" s="366" t="s">
        <v>38</v>
      </c>
      <c r="AL7" s="366" t="s">
        <v>16</v>
      </c>
      <c r="AM7" s="366" t="s">
        <v>17</v>
      </c>
    </row>
    <row r="8" spans="1:39" ht="13.5" thickBot="1">
      <c r="A8" s="375"/>
      <c r="B8" s="371"/>
      <c r="C8" s="377"/>
      <c r="D8" s="379"/>
      <c r="E8" s="369"/>
      <c r="F8" s="369"/>
      <c r="G8" s="369"/>
      <c r="H8" s="373"/>
      <c r="I8" s="363" t="s">
        <v>162</v>
      </c>
      <c r="J8" s="364"/>
      <c r="K8" s="365"/>
      <c r="L8" s="363" t="s">
        <v>163</v>
      </c>
      <c r="M8" s="364"/>
      <c r="N8" s="365"/>
      <c r="O8" s="363" t="s">
        <v>164</v>
      </c>
      <c r="P8" s="364"/>
      <c r="Q8" s="365"/>
      <c r="R8" s="363" t="s">
        <v>165</v>
      </c>
      <c r="S8" s="364"/>
      <c r="T8" s="365"/>
      <c r="U8" s="363"/>
      <c r="V8" s="364"/>
      <c r="W8" s="365"/>
      <c r="X8" s="363"/>
      <c r="Y8" s="364"/>
      <c r="Z8" s="365"/>
      <c r="AA8" s="363"/>
      <c r="AB8" s="364"/>
      <c r="AC8" s="365"/>
      <c r="AD8" s="363"/>
      <c r="AE8" s="364"/>
      <c r="AF8" s="365"/>
      <c r="AG8" s="363"/>
      <c r="AH8" s="364"/>
      <c r="AI8" s="365"/>
      <c r="AJ8" s="367"/>
      <c r="AK8" s="367"/>
      <c r="AL8" s="367"/>
      <c r="AM8" s="367"/>
    </row>
    <row r="9" spans="1:39" ht="12.75" customHeight="1">
      <c r="A9" s="349">
        <v>1</v>
      </c>
      <c r="B9" s="353">
        <v>302</v>
      </c>
      <c r="C9" s="355" t="s">
        <v>74</v>
      </c>
      <c r="D9" s="357" t="s">
        <v>75</v>
      </c>
      <c r="E9" s="359" t="s">
        <v>76</v>
      </c>
      <c r="F9" s="361" t="s">
        <v>77</v>
      </c>
      <c r="G9" s="361"/>
      <c r="H9" s="361" t="s">
        <v>78</v>
      </c>
      <c r="I9" s="158"/>
      <c r="J9" s="159"/>
      <c r="K9" s="160"/>
      <c r="L9" s="158"/>
      <c r="M9" s="159"/>
      <c r="N9" s="160">
        <f>IF(ISBLANK(L9),"",IF(L9&lt;30,"",IF(L9&gt;=62.5,"TSM",IF(L9&gt;=56,"SM",IF(L9&gt;=51,"KSM",IF(L9&gt;=45,"I A",IF(L9&gt;=37,"II A",IF(L9&gt;=30,"III A"))))))))</f>
      </c>
      <c r="O9" s="158"/>
      <c r="P9" s="159"/>
      <c r="Q9" s="160"/>
      <c r="R9" s="158"/>
      <c r="S9" s="159"/>
      <c r="T9" s="160"/>
      <c r="U9" s="158"/>
      <c r="V9" s="159"/>
      <c r="W9" s="160"/>
      <c r="X9" s="158"/>
      <c r="Y9" s="159"/>
      <c r="Z9" s="160"/>
      <c r="AA9" s="158"/>
      <c r="AB9" s="159"/>
      <c r="AC9" s="160"/>
      <c r="AD9" s="158"/>
      <c r="AE9" s="159"/>
      <c r="AF9" s="160"/>
      <c r="AG9" s="158" t="s">
        <v>135</v>
      </c>
      <c r="AH9" s="159"/>
      <c r="AI9" s="160"/>
      <c r="AJ9" s="380">
        <v>4.4</v>
      </c>
      <c r="AK9" s="382">
        <f aca="true" t="shared" si="0" ref="AK9:AK14">IF(ISBLANK(AJ9),"",TRUNC(0.2797*(AJ9*100-100)^1.35))</f>
        <v>731</v>
      </c>
      <c r="AL9" s="382" t="str">
        <f aca="true" t="shared" si="1" ref="AL9:AL14">IF(ISBLANK(AJ9),"",IF(AJ9&lt;3.05,"",IF(AJ9&gt;=5.55,"TSM",IF(AJ9&gt;=5.1,"SM",IF(AJ9&gt;=4.6,"KSM",IF(AJ9&gt;=4.1,"I A",IF(AJ9&gt;=3.5,"II A",IF(AJ9&gt;=3.05,"III A"))))))))</f>
        <v>I A</v>
      </c>
      <c r="AM9" s="384" t="s">
        <v>79</v>
      </c>
    </row>
    <row r="10" spans="1:39" ht="12" customHeight="1" thickBot="1">
      <c r="A10" s="350"/>
      <c r="B10" s="354"/>
      <c r="C10" s="356"/>
      <c r="D10" s="358"/>
      <c r="E10" s="360"/>
      <c r="F10" s="362"/>
      <c r="G10" s="362"/>
      <c r="H10" s="362"/>
      <c r="I10" s="162" t="s">
        <v>135</v>
      </c>
      <c r="J10" s="163"/>
      <c r="K10" s="164"/>
      <c r="L10" s="162" t="s">
        <v>135</v>
      </c>
      <c r="M10" s="163"/>
      <c r="N10" s="164"/>
      <c r="O10" s="162" t="s">
        <v>135</v>
      </c>
      <c r="P10" s="163"/>
      <c r="Q10" s="164"/>
      <c r="R10" s="162" t="s">
        <v>99</v>
      </c>
      <c r="S10" s="163" t="s">
        <v>99</v>
      </c>
      <c r="T10" s="164" t="s">
        <v>99</v>
      </c>
      <c r="U10" s="162"/>
      <c r="V10" s="163"/>
      <c r="W10" s="164"/>
      <c r="X10" s="162"/>
      <c r="Y10" s="163"/>
      <c r="Z10" s="164"/>
      <c r="AA10" s="162"/>
      <c r="AB10" s="163"/>
      <c r="AC10" s="164"/>
      <c r="AD10" s="162"/>
      <c r="AE10" s="163"/>
      <c r="AF10" s="164"/>
      <c r="AG10" s="162"/>
      <c r="AH10" s="163"/>
      <c r="AI10" s="164"/>
      <c r="AJ10" s="381"/>
      <c r="AK10" s="383">
        <f t="shared" si="0"/>
      </c>
      <c r="AL10" s="383">
        <f t="shared" si="1"/>
      </c>
      <c r="AM10" s="385"/>
    </row>
    <row r="11" spans="1:39" ht="12.75" customHeight="1">
      <c r="A11" s="349">
        <v>2</v>
      </c>
      <c r="B11" s="353">
        <v>138</v>
      </c>
      <c r="C11" s="355" t="s">
        <v>80</v>
      </c>
      <c r="D11" s="357" t="s">
        <v>81</v>
      </c>
      <c r="E11" s="359" t="s">
        <v>82</v>
      </c>
      <c r="F11" s="361" t="s">
        <v>83</v>
      </c>
      <c r="G11" s="361" t="s">
        <v>84</v>
      </c>
      <c r="H11" s="361"/>
      <c r="I11" s="158"/>
      <c r="J11" s="159"/>
      <c r="K11" s="160"/>
      <c r="L11" s="158" t="s">
        <v>135</v>
      </c>
      <c r="M11" s="159"/>
      <c r="N11" s="160"/>
      <c r="O11" s="158" t="s">
        <v>135</v>
      </c>
      <c r="P11" s="159"/>
      <c r="Q11" s="160"/>
      <c r="R11" s="158" t="s">
        <v>135</v>
      </c>
      <c r="S11" s="159"/>
      <c r="T11" s="160"/>
      <c r="U11" s="158" t="s">
        <v>135</v>
      </c>
      <c r="V11" s="159"/>
      <c r="W11" s="160"/>
      <c r="X11" s="158" t="s">
        <v>135</v>
      </c>
      <c r="Y11" s="159"/>
      <c r="Z11" s="160"/>
      <c r="AA11" s="158" t="s">
        <v>135</v>
      </c>
      <c r="AB11" s="159"/>
      <c r="AC11" s="160"/>
      <c r="AD11" s="158" t="s">
        <v>99</v>
      </c>
      <c r="AE11" s="159" t="s">
        <v>99</v>
      </c>
      <c r="AF11" s="160" t="s">
        <v>99</v>
      </c>
      <c r="AG11" s="158"/>
      <c r="AH11" s="159"/>
      <c r="AI11" s="160"/>
      <c r="AJ11" s="380">
        <v>3.7</v>
      </c>
      <c r="AK11" s="382">
        <f t="shared" si="0"/>
        <v>535</v>
      </c>
      <c r="AL11" s="382" t="str">
        <f t="shared" si="1"/>
        <v>II A</v>
      </c>
      <c r="AM11" s="384" t="s">
        <v>85</v>
      </c>
    </row>
    <row r="12" spans="1:39" ht="12" customHeight="1" thickBot="1">
      <c r="A12" s="350"/>
      <c r="B12" s="354"/>
      <c r="C12" s="356"/>
      <c r="D12" s="358"/>
      <c r="E12" s="360"/>
      <c r="F12" s="362"/>
      <c r="G12" s="362"/>
      <c r="H12" s="362"/>
      <c r="I12" s="162"/>
      <c r="J12" s="163"/>
      <c r="K12" s="164"/>
      <c r="L12" s="162"/>
      <c r="M12" s="163"/>
      <c r="N12" s="164"/>
      <c r="O12" s="162"/>
      <c r="P12" s="163"/>
      <c r="Q12" s="164"/>
      <c r="R12" s="162"/>
      <c r="S12" s="163"/>
      <c r="T12" s="164"/>
      <c r="U12" s="162"/>
      <c r="V12" s="163"/>
      <c r="W12" s="164"/>
      <c r="X12" s="162"/>
      <c r="Y12" s="163"/>
      <c r="Z12" s="164"/>
      <c r="AA12" s="162"/>
      <c r="AB12" s="163"/>
      <c r="AC12" s="164"/>
      <c r="AD12" s="162"/>
      <c r="AE12" s="163"/>
      <c r="AF12" s="164"/>
      <c r="AG12" s="162"/>
      <c r="AH12" s="163"/>
      <c r="AI12" s="164"/>
      <c r="AJ12" s="381"/>
      <c r="AK12" s="383">
        <f t="shared" si="0"/>
      </c>
      <c r="AL12" s="383">
        <f t="shared" si="1"/>
      </c>
      <c r="AM12" s="385"/>
    </row>
    <row r="13" spans="1:39" ht="12.75" customHeight="1">
      <c r="A13" s="349">
        <v>3</v>
      </c>
      <c r="B13" s="353">
        <v>275</v>
      </c>
      <c r="C13" s="355" t="s">
        <v>68</v>
      </c>
      <c r="D13" s="357" t="s">
        <v>69</v>
      </c>
      <c r="E13" s="359" t="s">
        <v>70</v>
      </c>
      <c r="F13" s="361" t="s">
        <v>18</v>
      </c>
      <c r="G13" s="361" t="s">
        <v>71</v>
      </c>
      <c r="H13" s="361" t="s">
        <v>72</v>
      </c>
      <c r="I13" s="158" t="s">
        <v>135</v>
      </c>
      <c r="J13" s="159"/>
      <c r="K13" s="160"/>
      <c r="L13" s="158" t="s">
        <v>135</v>
      </c>
      <c r="M13" s="159"/>
      <c r="N13" s="160"/>
      <c r="O13" s="158" t="s">
        <v>99</v>
      </c>
      <c r="P13" s="159" t="s">
        <v>120</v>
      </c>
      <c r="Q13" s="160"/>
      <c r="R13" s="158" t="s">
        <v>135</v>
      </c>
      <c r="S13" s="159"/>
      <c r="T13" s="160"/>
      <c r="U13" s="158" t="s">
        <v>99</v>
      </c>
      <c r="V13" s="159" t="s">
        <v>99</v>
      </c>
      <c r="W13" s="160" t="s">
        <v>135</v>
      </c>
      <c r="X13" s="158" t="s">
        <v>99</v>
      </c>
      <c r="Y13" s="159" t="s">
        <v>99</v>
      </c>
      <c r="Z13" s="160" t="s">
        <v>99</v>
      </c>
      <c r="AA13" s="158"/>
      <c r="AB13" s="159"/>
      <c r="AC13" s="160"/>
      <c r="AD13" s="158"/>
      <c r="AE13" s="159"/>
      <c r="AF13" s="160"/>
      <c r="AG13" s="158"/>
      <c r="AH13" s="159"/>
      <c r="AI13" s="160"/>
      <c r="AJ13" s="380">
        <v>3.5</v>
      </c>
      <c r="AK13" s="382">
        <f t="shared" si="0"/>
        <v>482</v>
      </c>
      <c r="AL13" s="382" t="str">
        <f t="shared" si="1"/>
        <v>II A</v>
      </c>
      <c r="AM13" s="384" t="s">
        <v>73</v>
      </c>
    </row>
    <row r="14" spans="1:39" ht="12" customHeight="1" thickBot="1">
      <c r="A14" s="350"/>
      <c r="B14" s="354"/>
      <c r="C14" s="356"/>
      <c r="D14" s="358"/>
      <c r="E14" s="360"/>
      <c r="F14" s="362"/>
      <c r="G14" s="362"/>
      <c r="H14" s="362"/>
      <c r="I14" s="162"/>
      <c r="J14" s="163"/>
      <c r="K14" s="164"/>
      <c r="L14" s="162"/>
      <c r="M14" s="163"/>
      <c r="N14" s="164"/>
      <c r="O14" s="162"/>
      <c r="P14" s="163"/>
      <c r="Q14" s="164"/>
      <c r="R14" s="162"/>
      <c r="S14" s="163"/>
      <c r="T14" s="164"/>
      <c r="U14" s="162"/>
      <c r="V14" s="163"/>
      <c r="W14" s="164"/>
      <c r="X14" s="162"/>
      <c r="Y14" s="163"/>
      <c r="Z14" s="164"/>
      <c r="AA14" s="162"/>
      <c r="AB14" s="163"/>
      <c r="AC14" s="164"/>
      <c r="AD14" s="162"/>
      <c r="AE14" s="163"/>
      <c r="AF14" s="164"/>
      <c r="AG14" s="162"/>
      <c r="AH14" s="163"/>
      <c r="AI14" s="164"/>
      <c r="AJ14" s="381"/>
      <c r="AK14" s="383">
        <f t="shared" si="0"/>
      </c>
      <c r="AL14" s="383">
        <f t="shared" si="1"/>
      </c>
      <c r="AM14" s="385"/>
    </row>
    <row r="15" spans="1:39" ht="12.75" customHeight="1">
      <c r="A15" s="349"/>
      <c r="B15" s="353">
        <v>277</v>
      </c>
      <c r="C15" s="355" t="s">
        <v>64</v>
      </c>
      <c r="D15" s="357" t="s">
        <v>65</v>
      </c>
      <c r="E15" s="359" t="s">
        <v>66</v>
      </c>
      <c r="F15" s="361" t="s">
        <v>18</v>
      </c>
      <c r="G15" s="361"/>
      <c r="H15" s="361" t="s">
        <v>62</v>
      </c>
      <c r="I15" s="158" t="s">
        <v>99</v>
      </c>
      <c r="J15" s="159" t="s">
        <v>120</v>
      </c>
      <c r="K15" s="160"/>
      <c r="L15" s="158"/>
      <c r="M15" s="159"/>
      <c r="N15" s="160">
        <f>IF(ISBLANK(L15),"",IF(L15&lt;30,"",IF(L15&gt;=62.5,"TSM",IF(L15&gt;=56,"SM",IF(L15&gt;=51,"KSM",IF(L15&gt;=45,"I A",IF(L15&gt;=37,"II A",IF(L15&gt;=30,"III A"))))))))</f>
      </c>
      <c r="O15" s="158"/>
      <c r="P15" s="159"/>
      <c r="Q15" s="160"/>
      <c r="R15" s="158"/>
      <c r="S15" s="159"/>
      <c r="T15" s="160"/>
      <c r="U15" s="158"/>
      <c r="V15" s="159"/>
      <c r="W15" s="160"/>
      <c r="X15" s="158"/>
      <c r="Y15" s="159"/>
      <c r="Z15" s="160"/>
      <c r="AA15" s="158"/>
      <c r="AB15" s="159"/>
      <c r="AC15" s="160"/>
      <c r="AD15" s="158"/>
      <c r="AE15" s="159"/>
      <c r="AF15" s="160"/>
      <c r="AG15" s="158"/>
      <c r="AH15" s="159"/>
      <c r="AI15" s="160"/>
      <c r="AJ15" s="380" t="s">
        <v>115</v>
      </c>
      <c r="AK15" s="382"/>
      <c r="AL15" s="382"/>
      <c r="AM15" s="384" t="s">
        <v>67</v>
      </c>
    </row>
    <row r="16" spans="1:39" ht="12" customHeight="1" thickBot="1">
      <c r="A16" s="350"/>
      <c r="B16" s="354"/>
      <c r="C16" s="356"/>
      <c r="D16" s="358"/>
      <c r="E16" s="360"/>
      <c r="F16" s="362"/>
      <c r="G16" s="362"/>
      <c r="H16" s="362"/>
      <c r="I16" s="162"/>
      <c r="J16" s="163"/>
      <c r="K16" s="164"/>
      <c r="L16" s="162"/>
      <c r="M16" s="163"/>
      <c r="N16" s="164"/>
      <c r="O16" s="162"/>
      <c r="P16" s="163"/>
      <c r="Q16" s="164"/>
      <c r="R16" s="162"/>
      <c r="S16" s="163"/>
      <c r="T16" s="164"/>
      <c r="U16" s="162"/>
      <c r="V16" s="163"/>
      <c r="W16" s="164"/>
      <c r="X16" s="162"/>
      <c r="Y16" s="163"/>
      <c r="Z16" s="164"/>
      <c r="AA16" s="162"/>
      <c r="AB16" s="163"/>
      <c r="AC16" s="164"/>
      <c r="AD16" s="162"/>
      <c r="AE16" s="163"/>
      <c r="AF16" s="164"/>
      <c r="AG16" s="162"/>
      <c r="AH16" s="163"/>
      <c r="AI16" s="164"/>
      <c r="AJ16" s="381"/>
      <c r="AK16" s="383"/>
      <c r="AL16" s="383"/>
      <c r="AM16" s="385"/>
    </row>
    <row r="17" spans="1:39" ht="12.75" customHeight="1">
      <c r="A17" s="349"/>
      <c r="B17" s="353">
        <v>276</v>
      </c>
      <c r="C17" s="355" t="s">
        <v>59</v>
      </c>
      <c r="D17" s="357" t="s">
        <v>60</v>
      </c>
      <c r="E17" s="359" t="s">
        <v>61</v>
      </c>
      <c r="F17" s="361" t="s">
        <v>18</v>
      </c>
      <c r="G17" s="361"/>
      <c r="H17" s="361" t="s">
        <v>62</v>
      </c>
      <c r="I17" s="158" t="s">
        <v>99</v>
      </c>
      <c r="J17" s="159" t="s">
        <v>120</v>
      </c>
      <c r="K17" s="160"/>
      <c r="L17" s="158"/>
      <c r="M17" s="159"/>
      <c r="N17" s="160">
        <f>IF(ISBLANK(L17),"",IF(L17&lt;30,"",IF(L17&gt;=62.5,"TSM",IF(L17&gt;=56,"SM",IF(L17&gt;=51,"KSM",IF(L17&gt;=45,"I A",IF(L17&gt;=37,"II A",IF(L17&gt;=30,"III A"))))))))</f>
      </c>
      <c r="O17" s="158"/>
      <c r="P17" s="159"/>
      <c r="Q17" s="160"/>
      <c r="R17" s="158"/>
      <c r="S17" s="159"/>
      <c r="T17" s="160"/>
      <c r="U17" s="158"/>
      <c r="V17" s="159"/>
      <c r="W17" s="160"/>
      <c r="X17" s="158"/>
      <c r="Y17" s="159"/>
      <c r="Z17" s="160"/>
      <c r="AA17" s="158"/>
      <c r="AB17" s="159"/>
      <c r="AC17" s="160"/>
      <c r="AD17" s="158"/>
      <c r="AE17" s="159"/>
      <c r="AF17" s="160"/>
      <c r="AG17" s="158"/>
      <c r="AH17" s="159"/>
      <c r="AI17" s="160"/>
      <c r="AJ17" s="380" t="s">
        <v>115</v>
      </c>
      <c r="AK17" s="382"/>
      <c r="AL17" s="382"/>
      <c r="AM17" s="351" t="s">
        <v>63</v>
      </c>
    </row>
    <row r="18" spans="1:39" ht="12" customHeight="1" thickBot="1">
      <c r="A18" s="350"/>
      <c r="B18" s="354"/>
      <c r="C18" s="356"/>
      <c r="D18" s="358"/>
      <c r="E18" s="360"/>
      <c r="F18" s="362"/>
      <c r="G18" s="362"/>
      <c r="H18" s="362"/>
      <c r="I18" s="162"/>
      <c r="J18" s="163"/>
      <c r="K18" s="164"/>
      <c r="L18" s="162"/>
      <c r="M18" s="163"/>
      <c r="N18" s="164"/>
      <c r="O18" s="162"/>
      <c r="P18" s="163"/>
      <c r="Q18" s="164"/>
      <c r="R18" s="162"/>
      <c r="S18" s="163"/>
      <c r="T18" s="164"/>
      <c r="U18" s="162"/>
      <c r="V18" s="163"/>
      <c r="W18" s="164"/>
      <c r="X18" s="162"/>
      <c r="Y18" s="163"/>
      <c r="Z18" s="164"/>
      <c r="AA18" s="162"/>
      <c r="AB18" s="163"/>
      <c r="AC18" s="164"/>
      <c r="AD18" s="162"/>
      <c r="AE18" s="163"/>
      <c r="AF18" s="164"/>
      <c r="AG18" s="162"/>
      <c r="AH18" s="163"/>
      <c r="AI18" s="164"/>
      <c r="AJ18" s="381"/>
      <c r="AK18" s="383"/>
      <c r="AL18" s="383"/>
      <c r="AM18" s="352"/>
    </row>
  </sheetData>
  <sheetProtection/>
  <mergeCells count="90">
    <mergeCell ref="AJ11:AJ12"/>
    <mergeCell ref="AM13:AM14"/>
    <mergeCell ref="AK11:AK12"/>
    <mergeCell ref="AL11:AL12"/>
    <mergeCell ref="AM11:AM12"/>
    <mergeCell ref="D13:D14"/>
    <mergeCell ref="E13:E14"/>
    <mergeCell ref="F13:F14"/>
    <mergeCell ref="G13:G14"/>
    <mergeCell ref="AM15:AM16"/>
    <mergeCell ref="B11:B12"/>
    <mergeCell ref="C11:C12"/>
    <mergeCell ref="D11:D12"/>
    <mergeCell ref="E11:E12"/>
    <mergeCell ref="F11:F12"/>
    <mergeCell ref="G11:G12"/>
    <mergeCell ref="H11:H12"/>
    <mergeCell ref="B13:B14"/>
    <mergeCell ref="C13:C14"/>
    <mergeCell ref="AJ15:AJ16"/>
    <mergeCell ref="AK15:AK16"/>
    <mergeCell ref="H13:H14"/>
    <mergeCell ref="AL15:AL16"/>
    <mergeCell ref="AJ13:AJ14"/>
    <mergeCell ref="AK13:AK14"/>
    <mergeCell ref="AL13:AL14"/>
    <mergeCell ref="AK9:AK10"/>
    <mergeCell ref="AL9:AL10"/>
    <mergeCell ref="AM9:AM10"/>
    <mergeCell ref="B15:B16"/>
    <mergeCell ref="C15:C16"/>
    <mergeCell ref="D15:D16"/>
    <mergeCell ref="E15:E16"/>
    <mergeCell ref="F15:F16"/>
    <mergeCell ref="G15:G16"/>
    <mergeCell ref="H15:H16"/>
    <mergeCell ref="AL17:AL18"/>
    <mergeCell ref="A9:A10"/>
    <mergeCell ref="B9:B10"/>
    <mergeCell ref="C9:C10"/>
    <mergeCell ref="D9:D10"/>
    <mergeCell ref="E9:E10"/>
    <mergeCell ref="F9:F10"/>
    <mergeCell ref="G9:G10"/>
    <mergeCell ref="H9:H10"/>
    <mergeCell ref="AJ9:AJ10"/>
    <mergeCell ref="G17:G18"/>
    <mergeCell ref="H17:H18"/>
    <mergeCell ref="AJ17:AJ18"/>
    <mergeCell ref="AK17:AK18"/>
    <mergeCell ref="L7:N7"/>
    <mergeCell ref="O7:Q7"/>
    <mergeCell ref="R7:T7"/>
    <mergeCell ref="U7:W7"/>
    <mergeCell ref="AJ7:AJ8"/>
    <mergeCell ref="AK7:AK8"/>
    <mergeCell ref="F7:F8"/>
    <mergeCell ref="G7:G8"/>
    <mergeCell ref="B7:B8"/>
    <mergeCell ref="H7:H8"/>
    <mergeCell ref="A7:A8"/>
    <mergeCell ref="C7:C8"/>
    <mergeCell ref="D7:D8"/>
    <mergeCell ref="E7:E8"/>
    <mergeCell ref="AM7:AM8"/>
    <mergeCell ref="I8:K8"/>
    <mergeCell ref="L8:N8"/>
    <mergeCell ref="O8:Q8"/>
    <mergeCell ref="R8:T8"/>
    <mergeCell ref="U8:W8"/>
    <mergeCell ref="X8:Z8"/>
    <mergeCell ref="AA8:AC8"/>
    <mergeCell ref="AD8:AF8"/>
    <mergeCell ref="I7:K7"/>
    <mergeCell ref="AG8:AI8"/>
    <mergeCell ref="AL7:AL8"/>
    <mergeCell ref="X7:Z7"/>
    <mergeCell ref="AA7:AC7"/>
    <mergeCell ref="AD7:AF7"/>
    <mergeCell ref="AG7:AI7"/>
    <mergeCell ref="A13:A14"/>
    <mergeCell ref="A11:A12"/>
    <mergeCell ref="A15:A16"/>
    <mergeCell ref="AM17:AM18"/>
    <mergeCell ref="A17:A18"/>
    <mergeCell ref="B17:B18"/>
    <mergeCell ref="C17:C18"/>
    <mergeCell ref="D17:D18"/>
    <mergeCell ref="E17:E18"/>
    <mergeCell ref="F17:F18"/>
  </mergeCells>
  <printOptions horizontalCentered="1"/>
  <pageMargins left="0.3937007874015748" right="0.3937007874015748" top="0.7874015748031497" bottom="0.5905511811023623" header="0.5118110236220472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2"/>
  <sheetViews>
    <sheetView showZeros="0" zoomScalePageLayoutView="0" workbookViewId="0" topLeftCell="A1">
      <selection activeCell="K30" sqref="K30"/>
    </sheetView>
  </sheetViews>
  <sheetFormatPr defaultColWidth="9.140625" defaultRowHeight="12.75"/>
  <cols>
    <col min="1" max="2" width="4.28125" style="171" customWidth="1"/>
    <col min="3" max="3" width="9.57421875" style="171" customWidth="1"/>
    <col min="4" max="4" width="11.421875" style="171" customWidth="1"/>
    <col min="5" max="5" width="9.57421875" style="171" customWidth="1"/>
    <col min="6" max="6" width="11.140625" style="171" customWidth="1"/>
    <col min="7" max="7" width="9.28125" style="171" customWidth="1"/>
    <col min="8" max="8" width="9.8515625" style="171" customWidth="1"/>
    <col min="9" max="11" width="8.00390625" style="165" customWidth="1"/>
    <col min="12" max="14" width="5.57421875" style="172" customWidth="1"/>
    <col min="15" max="15" width="28.57421875" style="171" customWidth="1"/>
    <col min="16" max="16384" width="9.140625" style="171" customWidth="1"/>
  </cols>
  <sheetData>
    <row r="1" spans="1:11" s="49" customFormat="1" ht="20.25">
      <c r="A1" s="1" t="s">
        <v>0</v>
      </c>
      <c r="B1" s="1"/>
      <c r="C1" s="48"/>
      <c r="E1" s="50"/>
      <c r="I1" s="51"/>
      <c r="J1" s="51"/>
      <c r="K1" s="52"/>
    </row>
    <row r="2" spans="1:15" s="54" customFormat="1" ht="14.25" customHeight="1">
      <c r="A2" s="7" t="s">
        <v>1</v>
      </c>
      <c r="B2" s="7"/>
      <c r="C2" s="53"/>
      <c r="E2" s="55"/>
      <c r="I2" s="56"/>
      <c r="J2" s="56"/>
      <c r="K2" s="57"/>
      <c r="O2" s="111" t="s">
        <v>2</v>
      </c>
    </row>
    <row r="3" spans="1:15" s="61" customFormat="1" ht="15" customHeight="1">
      <c r="A3" s="112"/>
      <c r="B3" s="112"/>
      <c r="C3" s="60"/>
      <c r="E3" s="62"/>
      <c r="I3" s="63"/>
      <c r="J3" s="63"/>
      <c r="K3" s="52"/>
      <c r="O3" s="127" t="s">
        <v>35</v>
      </c>
    </row>
    <row r="4" spans="1:14" s="61" customFormat="1" ht="15" customHeight="1">
      <c r="A4" s="112"/>
      <c r="B4" s="112"/>
      <c r="C4" s="60"/>
      <c r="E4" s="62"/>
      <c r="I4" s="63"/>
      <c r="J4" s="63"/>
      <c r="K4" s="52"/>
      <c r="N4" s="113"/>
    </row>
    <row r="5" spans="1:31" s="168" customFormat="1" ht="15.75" customHeight="1" thickBot="1">
      <c r="A5" s="165"/>
      <c r="B5" s="165"/>
      <c r="C5" s="166" t="s">
        <v>173</v>
      </c>
      <c r="D5" s="166"/>
      <c r="E5" s="165"/>
      <c r="F5" s="167"/>
      <c r="G5" s="210" t="s">
        <v>5</v>
      </c>
      <c r="H5" s="169"/>
      <c r="I5" s="170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</row>
    <row r="6" spans="9:11" ht="13.5" thickBot="1">
      <c r="I6" s="386" t="s">
        <v>20</v>
      </c>
      <c r="J6" s="387"/>
      <c r="K6" s="388"/>
    </row>
    <row r="7" spans="1:15" ht="26.25" customHeight="1" thickBot="1">
      <c r="A7" s="173" t="s">
        <v>21</v>
      </c>
      <c r="B7" s="208" t="s">
        <v>7</v>
      </c>
      <c r="C7" s="174" t="s">
        <v>8</v>
      </c>
      <c r="D7" s="175" t="s">
        <v>9</v>
      </c>
      <c r="E7" s="176" t="s">
        <v>22</v>
      </c>
      <c r="F7" s="177" t="s">
        <v>23</v>
      </c>
      <c r="G7" s="177" t="s">
        <v>24</v>
      </c>
      <c r="H7" s="177" t="s">
        <v>13</v>
      </c>
      <c r="I7" s="178">
        <v>1</v>
      </c>
      <c r="J7" s="179">
        <v>2</v>
      </c>
      <c r="K7" s="180" t="s">
        <v>27</v>
      </c>
      <c r="L7" s="173" t="s">
        <v>25</v>
      </c>
      <c r="M7" s="173" t="s">
        <v>15</v>
      </c>
      <c r="N7" s="181" t="s">
        <v>16</v>
      </c>
      <c r="O7" s="91" t="s">
        <v>17</v>
      </c>
    </row>
    <row r="8" spans="1:15" s="157" customFormat="1" ht="19.5" customHeight="1">
      <c r="A8" s="268" t="s">
        <v>28</v>
      </c>
      <c r="B8" s="269">
        <v>302</v>
      </c>
      <c r="C8" s="270" t="s">
        <v>74</v>
      </c>
      <c r="D8" s="271" t="s">
        <v>75</v>
      </c>
      <c r="E8" s="152" t="s">
        <v>76</v>
      </c>
      <c r="F8" s="153" t="s">
        <v>77</v>
      </c>
      <c r="G8" s="153"/>
      <c r="H8" s="154" t="s">
        <v>78</v>
      </c>
      <c r="I8" s="155">
        <v>49.18</v>
      </c>
      <c r="J8" s="155">
        <v>53.54</v>
      </c>
      <c r="K8" s="155">
        <v>54.16</v>
      </c>
      <c r="L8" s="262">
        <f>MAX(I8:K8)</f>
        <v>54.16</v>
      </c>
      <c r="M8" s="272">
        <f>IF(ISBLANK(L8),"",TRUNC(10.14*(L8-7)^1.08))</f>
        <v>650</v>
      </c>
      <c r="N8" s="273" t="str">
        <f>IF(ISBLANK(L8),"",IF(L8&lt;45,"",IF(L8&gt;=78,"TSM",IF(L8&gt;=73,"SM",IF(L8&gt;=67,"KSM",IF(L8&gt;=60,"I A",IF(L8&gt;=52,"II A",IF(L8&gt;=45,"III A"))))))))</f>
        <v>II A</v>
      </c>
      <c r="O8" s="156" t="s">
        <v>79</v>
      </c>
    </row>
    <row r="9" spans="1:15" s="157" customFormat="1" ht="19.5" customHeight="1">
      <c r="A9" s="268" t="s">
        <v>29</v>
      </c>
      <c r="B9" s="269">
        <v>138</v>
      </c>
      <c r="C9" s="270" t="s">
        <v>80</v>
      </c>
      <c r="D9" s="271" t="s">
        <v>81</v>
      </c>
      <c r="E9" s="152" t="s">
        <v>82</v>
      </c>
      <c r="F9" s="153" t="s">
        <v>83</v>
      </c>
      <c r="G9" s="153" t="s">
        <v>84</v>
      </c>
      <c r="H9" s="154"/>
      <c r="I9" s="155" t="s">
        <v>147</v>
      </c>
      <c r="J9" s="155">
        <v>53.41</v>
      </c>
      <c r="K9" s="155">
        <v>53.47</v>
      </c>
      <c r="L9" s="262">
        <f>MAX(I9:K9)</f>
        <v>53.47</v>
      </c>
      <c r="M9" s="272">
        <f>IF(ISBLANK(L9),"",TRUNC(10.14*(L9-7)^1.08))</f>
        <v>640</v>
      </c>
      <c r="N9" s="273" t="str">
        <f>IF(ISBLANK(L9),"",IF(L9&lt;45,"",IF(L9&gt;=78,"TSM",IF(L9&gt;=73,"SM",IF(L9&gt;=67,"KSM",IF(L9&gt;=60,"I A",IF(L9&gt;=52,"II A",IF(L9&gt;=45,"III A"))))))))</f>
        <v>II A</v>
      </c>
      <c r="O9" s="156" t="s">
        <v>85</v>
      </c>
    </row>
    <row r="10" spans="1:15" s="157" customFormat="1" ht="19.5" customHeight="1">
      <c r="A10" s="268" t="s">
        <v>27</v>
      </c>
      <c r="B10" s="269">
        <v>275</v>
      </c>
      <c r="C10" s="270" t="s">
        <v>68</v>
      </c>
      <c r="D10" s="271" t="s">
        <v>69</v>
      </c>
      <c r="E10" s="152" t="s">
        <v>70</v>
      </c>
      <c r="F10" s="153" t="s">
        <v>18</v>
      </c>
      <c r="G10" s="153" t="s">
        <v>71</v>
      </c>
      <c r="H10" s="154" t="s">
        <v>72</v>
      </c>
      <c r="I10" s="155">
        <v>50.36</v>
      </c>
      <c r="J10" s="155" t="s">
        <v>120</v>
      </c>
      <c r="K10" s="155" t="s">
        <v>120</v>
      </c>
      <c r="L10" s="262">
        <f>MAX(I10:K10)</f>
        <v>50.36</v>
      </c>
      <c r="M10" s="272">
        <f>IF(ISBLANK(L10),"",TRUNC(10.14*(L10-7)^1.08))</f>
        <v>594</v>
      </c>
      <c r="N10" s="273" t="str">
        <f>IF(ISBLANK(L10),"",IF(L10&lt;45,"",IF(L10&gt;=78,"TSM",IF(L10&gt;=73,"SM",IF(L10&gt;=67,"KSM",IF(L10&gt;=60,"I A",IF(L10&gt;=52,"II A",IF(L10&gt;=45,"III A"))))))))</f>
        <v>III A</v>
      </c>
      <c r="O10" s="156" t="s">
        <v>73</v>
      </c>
    </row>
    <row r="11" spans="1:15" s="157" customFormat="1" ht="19.5" customHeight="1">
      <c r="A11" s="268" t="s">
        <v>30</v>
      </c>
      <c r="B11" s="269">
        <v>277</v>
      </c>
      <c r="C11" s="270" t="s">
        <v>64</v>
      </c>
      <c r="D11" s="271" t="s">
        <v>65</v>
      </c>
      <c r="E11" s="152" t="s">
        <v>66</v>
      </c>
      <c r="F11" s="153" t="s">
        <v>18</v>
      </c>
      <c r="G11" s="153"/>
      <c r="H11" s="154" t="s">
        <v>62</v>
      </c>
      <c r="I11" s="155">
        <v>44.7</v>
      </c>
      <c r="J11" s="155">
        <v>43.2</v>
      </c>
      <c r="K11" s="155">
        <v>37.22</v>
      </c>
      <c r="L11" s="262">
        <f>MAX(I11:K11)</f>
        <v>44.7</v>
      </c>
      <c r="M11" s="272">
        <f>IF(ISBLANK(L11),"",TRUNC(10.14*(L11-7)^1.08))</f>
        <v>511</v>
      </c>
      <c r="N11" s="273">
        <f>IF(ISBLANK(L11),"",IF(L11&lt;45,"",IF(L11&gt;=78,"TSM",IF(L11&gt;=73,"SM",IF(L11&gt;=67,"KSM",IF(L11&gt;=60,"I A",IF(L11&gt;=52,"II A",IF(L11&gt;=45,"III A"))))))))</f>
      </c>
      <c r="O11" s="156" t="s">
        <v>67</v>
      </c>
    </row>
    <row r="12" spans="1:15" s="157" customFormat="1" ht="19.5" customHeight="1">
      <c r="A12" s="268" t="s">
        <v>31</v>
      </c>
      <c r="B12" s="269">
        <v>276</v>
      </c>
      <c r="C12" s="270" t="s">
        <v>59</v>
      </c>
      <c r="D12" s="271" t="s">
        <v>60</v>
      </c>
      <c r="E12" s="152" t="s">
        <v>61</v>
      </c>
      <c r="F12" s="153" t="s">
        <v>18</v>
      </c>
      <c r="G12" s="153"/>
      <c r="H12" s="154" t="s">
        <v>62</v>
      </c>
      <c r="I12" s="155" t="s">
        <v>147</v>
      </c>
      <c r="J12" s="155">
        <v>32.54</v>
      </c>
      <c r="K12" s="155">
        <v>33.45</v>
      </c>
      <c r="L12" s="262">
        <f>MAX(I12:K12)</f>
        <v>33.45</v>
      </c>
      <c r="M12" s="272">
        <f>IF(ISBLANK(L12),"",TRUNC(10.14*(L12-7)^1.08))</f>
        <v>348</v>
      </c>
      <c r="N12" s="273">
        <f>IF(ISBLANK(L12),"",IF(L12&lt;45,"",IF(L12&gt;=78,"TSM",IF(L12&gt;=73,"SM",IF(L12&gt;=67,"KSM",IF(L12&gt;=60,"I A",IF(L12&gt;=52,"II A",IF(L12&gt;=45,"III A"))))))))</f>
      </c>
      <c r="O12" s="156" t="s">
        <v>63</v>
      </c>
    </row>
  </sheetData>
  <sheetProtection/>
  <mergeCells count="1">
    <mergeCell ref="I6:K6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Alfonsas</cp:lastModifiedBy>
  <cp:lastPrinted>2014-06-01T13:14:44Z</cp:lastPrinted>
  <dcterms:created xsi:type="dcterms:W3CDTF">2014-05-29T06:22:15Z</dcterms:created>
  <dcterms:modified xsi:type="dcterms:W3CDTF">2014-06-01T13:36:07Z</dcterms:modified>
  <cp:category/>
  <cp:version/>
  <cp:contentType/>
  <cp:contentStatus/>
</cp:coreProperties>
</file>