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000" windowHeight="6135" tabRatio="753" firstSheet="12" activeTab="21"/>
  </bookViews>
  <sheets>
    <sheet name="Viršelis" sheetId="1" r:id="rId1"/>
    <sheet name="60 M" sheetId="2" r:id="rId2"/>
    <sheet name="60 M f" sheetId="3" r:id="rId3"/>
    <sheet name="60 V" sheetId="4" r:id="rId4"/>
    <sheet name="60 V f" sheetId="5" r:id="rId5"/>
    <sheet name="300 M" sheetId="6" r:id="rId6"/>
    <sheet name="300 M g" sheetId="7" r:id="rId7"/>
    <sheet name="300 V" sheetId="8" r:id="rId8"/>
    <sheet name="300 V g" sheetId="9" r:id="rId9"/>
    <sheet name="1000 M" sheetId="10" r:id="rId10"/>
    <sheet name="1000 V" sheetId="11" r:id="rId11"/>
    <sheet name="4x200 M" sheetId="12" r:id="rId12"/>
    <sheet name="4x200 M g" sheetId="13" r:id="rId13"/>
    <sheet name="4x200 V" sheetId="14" r:id="rId14"/>
    <sheet name="4x200 V g" sheetId="15" r:id="rId15"/>
    <sheet name="Aukstis M" sheetId="16" r:id="rId16"/>
    <sheet name="Aukstis V" sheetId="17" r:id="rId17"/>
    <sheet name="Tolis M" sheetId="18" r:id="rId18"/>
    <sheet name="Tolis V" sheetId="19" r:id="rId19"/>
    <sheet name="Rutulys M" sheetId="20" r:id="rId20"/>
    <sheet name="Rutulys V" sheetId="21" r:id="rId21"/>
    <sheet name="Komandiniai" sheetId="22" r:id="rId22"/>
  </sheets>
  <definedNames>
    <definedName name="_xlnm.Print_Area" localSheetId="19">'Rutulys M'!$A:$IV</definedName>
    <definedName name="_xlnm.Print_Area" localSheetId="20">'Rutulys V'!$A:$IV</definedName>
    <definedName name="_xlnm.Print_Area" localSheetId="17">'Tolis M'!$A:$IV</definedName>
    <definedName name="_xlnm.Print_Area" localSheetId="18">'Tolis V'!$A:$IV</definedName>
  </definedNames>
  <calcPr fullCalcOnLoad="1"/>
</workbook>
</file>

<file path=xl/sharedStrings.xml><?xml version="1.0" encoding="utf-8"?>
<sst xmlns="http://schemas.openxmlformats.org/spreadsheetml/2006/main" count="1849" uniqueCount="294">
  <si>
    <t>Vardas</t>
  </si>
  <si>
    <t>Pavardė</t>
  </si>
  <si>
    <t>Komanda</t>
  </si>
  <si>
    <t>Rezultatas</t>
  </si>
  <si>
    <t>Treneris</t>
  </si>
  <si>
    <t>Rez.par.b.</t>
  </si>
  <si>
    <t>Rezult.</t>
  </si>
  <si>
    <t>Bandymai</t>
  </si>
  <si>
    <t>Gimimo data</t>
  </si>
  <si>
    <t>Šiauliai, maniežas</t>
  </si>
  <si>
    <t>Varžybų vyriausiasis teisėjas</t>
  </si>
  <si>
    <t>Rez.fin.</t>
  </si>
  <si>
    <t>Kv.l.</t>
  </si>
  <si>
    <t>/Nacionalinė kategorija/</t>
  </si>
  <si>
    <t xml:space="preserve">LENGVOSIOS ATLETIKOS VARŽYBOS </t>
  </si>
  <si>
    <t>60 m bėgimas merginos</t>
  </si>
  <si>
    <t>Šuolis į aukštį merginos</t>
  </si>
  <si>
    <t>Šuolis į tolį merginos</t>
  </si>
  <si>
    <t>60 m bėgimas vaikinai</t>
  </si>
  <si>
    <t>1000 m bėgimas vaikinai</t>
  </si>
  <si>
    <t>Šuolis į tolį vaikinai</t>
  </si>
  <si>
    <t>300 m bėgimas merginos</t>
  </si>
  <si>
    <t>300 m bėgimas vaikinai</t>
  </si>
  <si>
    <t>1000 m bėgimas merginos</t>
  </si>
  <si>
    <t>Vilniaus technologijų ir dizaino kolegija</t>
  </si>
  <si>
    <t>G.Petrauskas</t>
  </si>
  <si>
    <t>Tomas</t>
  </si>
  <si>
    <t>Šarūnas</t>
  </si>
  <si>
    <t>Kristina</t>
  </si>
  <si>
    <t>V.Padgureckas</t>
  </si>
  <si>
    <t>Mindaugas</t>
  </si>
  <si>
    <t>V.Kasparaitis</t>
  </si>
  <si>
    <t>Vykintas</t>
  </si>
  <si>
    <t>Dolobauskas</t>
  </si>
  <si>
    <t>Sandra</t>
  </si>
  <si>
    <t>Ingrida</t>
  </si>
  <si>
    <t>Modestas</t>
  </si>
  <si>
    <t>Vilniaus kolegija</t>
  </si>
  <si>
    <t>Vaida</t>
  </si>
  <si>
    <t>Justina</t>
  </si>
  <si>
    <t>Vieta</t>
  </si>
  <si>
    <t>Taškai</t>
  </si>
  <si>
    <t>Šuolis į aukštį vaikinai</t>
  </si>
  <si>
    <t>Simona</t>
  </si>
  <si>
    <t>Neringa</t>
  </si>
  <si>
    <t>Tadas</t>
  </si>
  <si>
    <t>Dovilė</t>
  </si>
  <si>
    <t>Klaipėdos valstybinė kolegija</t>
  </si>
  <si>
    <t>Nr.</t>
  </si>
  <si>
    <t>4 x 200 m bėgimas vaikinai</t>
  </si>
  <si>
    <t>4 x 200 m bėgimas merginos</t>
  </si>
  <si>
    <t>D.Urbonienė</t>
  </si>
  <si>
    <t>Šiaulių valstybinė kolegija</t>
  </si>
  <si>
    <t>Monika</t>
  </si>
  <si>
    <t>Lukas</t>
  </si>
  <si>
    <t>Ričardas</t>
  </si>
  <si>
    <t>Arnas</t>
  </si>
  <si>
    <t>Varžybų vyriausiasis sekretorius</t>
  </si>
  <si>
    <t>Audrius</t>
  </si>
  <si>
    <t>Artūras</t>
  </si>
  <si>
    <t>Viktorija</t>
  </si>
  <si>
    <t>Rimkutė</t>
  </si>
  <si>
    <t>Jakštaitė</t>
  </si>
  <si>
    <t>Gerlikaitė</t>
  </si>
  <si>
    <t>Švambarytė</t>
  </si>
  <si>
    <t>Vytenis</t>
  </si>
  <si>
    <t>Ašmantas</t>
  </si>
  <si>
    <t>Valančius</t>
  </si>
  <si>
    <t>Jonas</t>
  </si>
  <si>
    <t>Andriulis</t>
  </si>
  <si>
    <t>Karolis</t>
  </si>
  <si>
    <t>Prušinskas</t>
  </si>
  <si>
    <t>Eidmantė</t>
  </si>
  <si>
    <t>Rudzinskaitė</t>
  </si>
  <si>
    <t>Komandinė įskaita</t>
  </si>
  <si>
    <t>PODOLSKIS</t>
  </si>
  <si>
    <t>LUKOŠAITIS</t>
  </si>
  <si>
    <t>Kauno miškų ir aplinkos inžinerijos kolegija</t>
  </si>
  <si>
    <t>Titas</t>
  </si>
  <si>
    <t>Laurynas</t>
  </si>
  <si>
    <t>Gedvilas</t>
  </si>
  <si>
    <t>Kairaitis</t>
  </si>
  <si>
    <t>Kakčiukas</t>
  </si>
  <si>
    <t>Irma</t>
  </si>
  <si>
    <t>Ignatavičiūtė</t>
  </si>
  <si>
    <t>Robertas</t>
  </si>
  <si>
    <t>Milius</t>
  </si>
  <si>
    <t>Stankevičius</t>
  </si>
  <si>
    <t>Vaidas</t>
  </si>
  <si>
    <t>Marcinkutė</t>
  </si>
  <si>
    <t>Skaistė</t>
  </si>
  <si>
    <t>Noreikevičiūtė</t>
  </si>
  <si>
    <t>Virginija</t>
  </si>
  <si>
    <t>Panevėžio kolegija</t>
  </si>
  <si>
    <t>Ineta</t>
  </si>
  <si>
    <t>Šeflerytė</t>
  </si>
  <si>
    <t>Jozėnaitė</t>
  </si>
  <si>
    <t>Saida</t>
  </si>
  <si>
    <t>Danutė</t>
  </si>
  <si>
    <t>Minkutė</t>
  </si>
  <si>
    <t>Drevinskaitė</t>
  </si>
  <si>
    <t>Radavičius</t>
  </si>
  <si>
    <t>Pavolis</t>
  </si>
  <si>
    <t>Žukauskas</t>
  </si>
  <si>
    <t>Helena</t>
  </si>
  <si>
    <t>Navickas</t>
  </si>
  <si>
    <t>Aurimas</t>
  </si>
  <si>
    <t>Marius</t>
  </si>
  <si>
    <t>Sadauskas</t>
  </si>
  <si>
    <t>Rimvydas</t>
  </si>
  <si>
    <t>Alminas</t>
  </si>
  <si>
    <t>Arnold</t>
  </si>
  <si>
    <t>Grudzinskij</t>
  </si>
  <si>
    <t>Kauno kolegija</t>
  </si>
  <si>
    <t>Rita</t>
  </si>
  <si>
    <t>Glineckaitė</t>
  </si>
  <si>
    <t>Audronė</t>
  </si>
  <si>
    <t>Miliūtė</t>
  </si>
  <si>
    <t>Didžiulytė</t>
  </si>
  <si>
    <t>Norkutė</t>
  </si>
  <si>
    <t>Urbonaitė</t>
  </si>
  <si>
    <t>Eglė</t>
  </si>
  <si>
    <t>Deimantė</t>
  </si>
  <si>
    <t>Aistė</t>
  </si>
  <si>
    <t>Giedrius</t>
  </si>
  <si>
    <t>Justas</t>
  </si>
  <si>
    <t>Ieva</t>
  </si>
  <si>
    <t>Linas</t>
  </si>
  <si>
    <t>Ragauskas</t>
  </si>
  <si>
    <t>Vilmantas</t>
  </si>
  <si>
    <t>Rožėnas</t>
  </si>
  <si>
    <t>Ignas</t>
  </si>
  <si>
    <t>Martynas</t>
  </si>
  <si>
    <t>2015 m. kovo 18 d.</t>
  </si>
  <si>
    <t>LIETUVOS KOLEGIJŲ STUDENTŲ XV SPORTO ŽAIDYNIŲ</t>
  </si>
  <si>
    <t xml:space="preserve">LIETUVOS KOLEGIJŲ STUDENTŲ XV SPORTO ŽAIDYNIŲ LENGVOSIOS ATLETIKOS VARŽYBOS </t>
  </si>
  <si>
    <t>Šiauliai, 2015 m. kovo 18 d.</t>
  </si>
  <si>
    <t>Eilė</t>
  </si>
  <si>
    <t>Diana</t>
  </si>
  <si>
    <t>Januševskaja</t>
  </si>
  <si>
    <t>Birutė</t>
  </si>
  <si>
    <t>Kazakevičiūtė</t>
  </si>
  <si>
    <t>Aurėja</t>
  </si>
  <si>
    <t>Bačinskaitė</t>
  </si>
  <si>
    <t>Gediminas</t>
  </si>
  <si>
    <t>Laurinaitis</t>
  </si>
  <si>
    <t>Vytis</t>
  </si>
  <si>
    <t>Zubavičius</t>
  </si>
  <si>
    <t>Augys</t>
  </si>
  <si>
    <t>Rugienius</t>
  </si>
  <si>
    <t>Gružauskas</t>
  </si>
  <si>
    <t>I.Lavinskienė</t>
  </si>
  <si>
    <t>Julius</t>
  </si>
  <si>
    <t>Dangira</t>
  </si>
  <si>
    <t>Molotkinas</t>
  </si>
  <si>
    <t>Bajorinaitė</t>
  </si>
  <si>
    <t>Kučiauskaitė</t>
  </si>
  <si>
    <t>Samanta</t>
  </si>
  <si>
    <t>Šopytė</t>
  </si>
  <si>
    <t>Pletkutė</t>
  </si>
  <si>
    <t>Vaitaitytė</t>
  </si>
  <si>
    <t>L.Kryževičienė</t>
  </si>
  <si>
    <t>R.Jakubauskas</t>
  </si>
  <si>
    <t>B.Kraujelis</t>
  </si>
  <si>
    <t>Railaitė</t>
  </si>
  <si>
    <t>Toma</t>
  </si>
  <si>
    <t>Zajenčkauskaitė</t>
  </si>
  <si>
    <t>Labanauskaitė</t>
  </si>
  <si>
    <t>Malakauskaitė</t>
  </si>
  <si>
    <t>Japkinaitė</t>
  </si>
  <si>
    <t>Alasauskytė</t>
  </si>
  <si>
    <t>Šimonytė</t>
  </si>
  <si>
    <t>Šliogeris</t>
  </si>
  <si>
    <t>Lianzbergas</t>
  </si>
  <si>
    <t>Aurelijus</t>
  </si>
  <si>
    <t>Tvarijonas</t>
  </si>
  <si>
    <t>Liudas</t>
  </si>
  <si>
    <t>Ivaškevičius</t>
  </si>
  <si>
    <t>Optas</t>
  </si>
  <si>
    <t>Gražvydas</t>
  </si>
  <si>
    <t>Garbačenokas</t>
  </si>
  <si>
    <t>Romas Ramūnas</t>
  </si>
  <si>
    <t>Baranauskas</t>
  </si>
  <si>
    <t>Andrej</t>
  </si>
  <si>
    <t>Timofejev</t>
  </si>
  <si>
    <t>Rafal</t>
  </si>
  <si>
    <t>Račko</t>
  </si>
  <si>
    <t>Raimund</t>
  </si>
  <si>
    <t>Narvoiš</t>
  </si>
  <si>
    <t>Gatavyna</t>
  </si>
  <si>
    <t>Makuška</t>
  </si>
  <si>
    <t>Radvilas</t>
  </si>
  <si>
    <t>Bakūnas</t>
  </si>
  <si>
    <t>Airidas Valentas</t>
  </si>
  <si>
    <t>Pašilytė</t>
  </si>
  <si>
    <t>Anisimova</t>
  </si>
  <si>
    <t>Misiūnaitė</t>
  </si>
  <si>
    <t>Violė</t>
  </si>
  <si>
    <t>Pyragaitė</t>
  </si>
  <si>
    <t>Kruopytė</t>
  </si>
  <si>
    <t>Paškevičiūtė</t>
  </si>
  <si>
    <t>Jovita</t>
  </si>
  <si>
    <t>P.Vyšniauskas</t>
  </si>
  <si>
    <t>Kimbirauskas</t>
  </si>
  <si>
    <t>Mickevičius</t>
  </si>
  <si>
    <t>Tarasevičiuis</t>
  </si>
  <si>
    <t>Zareckas</t>
  </si>
  <si>
    <t>Apanavičius</t>
  </si>
  <si>
    <t>Eimantas</t>
  </si>
  <si>
    <t>Degėsys</t>
  </si>
  <si>
    <t>Mockus</t>
  </si>
  <si>
    <t>Dainius</t>
  </si>
  <si>
    <t>Akranglis</t>
  </si>
  <si>
    <t>Serapinaitė</t>
  </si>
  <si>
    <t>Justyna</t>
  </si>
  <si>
    <t>Mašaro</t>
  </si>
  <si>
    <t>Greta</t>
  </si>
  <si>
    <t>Mačiulytė</t>
  </si>
  <si>
    <t>Rusnė</t>
  </si>
  <si>
    <t>Urbikaitė</t>
  </si>
  <si>
    <t>Trusulevič</t>
  </si>
  <si>
    <t>Austė</t>
  </si>
  <si>
    <t>Macaitytė</t>
  </si>
  <si>
    <t>Trumpaitė</t>
  </si>
  <si>
    <t>Z.Vaitkevičius</t>
  </si>
  <si>
    <t>J.Dumskis</t>
  </si>
  <si>
    <t>Žičius</t>
  </si>
  <si>
    <t>Remigijus</t>
  </si>
  <si>
    <t>Imbrasas</t>
  </si>
  <si>
    <t>Žilvinas</t>
  </si>
  <si>
    <t>Šadreika</t>
  </si>
  <si>
    <t>Darius</t>
  </si>
  <si>
    <t>Stonkus</t>
  </si>
  <si>
    <t>Kibildis</t>
  </si>
  <si>
    <t>Lukoševičius</t>
  </si>
  <si>
    <t>Mačėnas</t>
  </si>
  <si>
    <t>Danielis</t>
  </si>
  <si>
    <t>Minkovskij</t>
  </si>
  <si>
    <t>Takas</t>
  </si>
  <si>
    <t>B.Petraitienė</t>
  </si>
  <si>
    <t>Kazlauskas</t>
  </si>
  <si>
    <t>Paliulytė</t>
  </si>
  <si>
    <t>Inga</t>
  </si>
  <si>
    <t>Karalytė</t>
  </si>
  <si>
    <t>Valikonytė</t>
  </si>
  <si>
    <t>Rūta</t>
  </si>
  <si>
    <t>Pelegrimaitė</t>
  </si>
  <si>
    <t>Mulevičius</t>
  </si>
  <si>
    <t>Skirka</t>
  </si>
  <si>
    <t>Rutulio stūmimas vaikinai (6 kg)</t>
  </si>
  <si>
    <t>Rutulio stūmimas merginos (4 kg)</t>
  </si>
  <si>
    <t>bėgimas</t>
  </si>
  <si>
    <t>Gabrielė</t>
  </si>
  <si>
    <t>Vorobjovaitė</t>
  </si>
  <si>
    <t>x</t>
  </si>
  <si>
    <t>7,61</t>
  </si>
  <si>
    <t>7,65</t>
  </si>
  <si>
    <t>7,74</t>
  </si>
  <si>
    <t>7,77</t>
  </si>
  <si>
    <t>8,87</t>
  </si>
  <si>
    <t>8,74</t>
  </si>
  <si>
    <t>8,02</t>
  </si>
  <si>
    <t>7,83</t>
  </si>
  <si>
    <t>7,38</t>
  </si>
  <si>
    <t>7,91</t>
  </si>
  <si>
    <t>7,79</t>
  </si>
  <si>
    <t>7,53</t>
  </si>
  <si>
    <t>7,75</t>
  </si>
  <si>
    <t>7,72</t>
  </si>
  <si>
    <t>7,94</t>
  </si>
  <si>
    <t>8,52</t>
  </si>
  <si>
    <t>7,20</t>
  </si>
  <si>
    <t>7,33</t>
  </si>
  <si>
    <t>DNS</t>
  </si>
  <si>
    <t>1,60</t>
  </si>
  <si>
    <t>1,65</t>
  </si>
  <si>
    <t>1,70</t>
  </si>
  <si>
    <t>1,75</t>
  </si>
  <si>
    <t>1,80</t>
  </si>
  <si>
    <t>1,85</t>
  </si>
  <si>
    <t>1,90</t>
  </si>
  <si>
    <t>1,95</t>
  </si>
  <si>
    <t>2,00</t>
  </si>
  <si>
    <t>2,05</t>
  </si>
  <si>
    <t>o</t>
  </si>
  <si>
    <t>-</t>
  </si>
  <si>
    <t>III A</t>
  </si>
  <si>
    <t>1,20</t>
  </si>
  <si>
    <t>1,25</t>
  </si>
  <si>
    <t>1,30</t>
  </si>
  <si>
    <t>1,35</t>
  </si>
  <si>
    <t>1,50</t>
  </si>
  <si>
    <t>Bileišis</t>
  </si>
  <si>
    <t>DNF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</si>
</sst>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#,##0.00\ _L_t"/>
    <numFmt numFmtId="208" formatCode="&quot;Taip&quot;;&quot;Taip&quot;;&quot;Ne&quot;"/>
    <numFmt numFmtId="209" formatCode="&quot;Teisinga&quot;;&quot;Teisinga&quot;;&quot;Klaidinga&quot;"/>
    <numFmt numFmtId="210" formatCode="[$€-2]\ ###,000_);[Red]\([$€-2]\ ###,000\)"/>
    <numFmt numFmtId="211" formatCode="[m]:ss.00"/>
  </numFmts>
  <fonts count="6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11"/>
      <name val="Times New Roman Baltic"/>
      <family val="1"/>
    </font>
    <font>
      <sz val="9"/>
      <name val="Times New Roman"/>
      <family val="1"/>
    </font>
    <font>
      <b/>
      <sz val="22"/>
      <name val="Times New Roman Baltic"/>
      <family val="1"/>
    </font>
    <font>
      <sz val="22"/>
      <name val="Times New Roman Baltic"/>
      <family val="0"/>
    </font>
    <font>
      <sz val="22"/>
      <name val="Times New Roman"/>
      <family val="1"/>
    </font>
    <font>
      <b/>
      <sz val="24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202" fontId="6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202" fontId="7" fillId="0" borderId="0" xfId="0" applyNumberFormat="1" applyFont="1" applyAlignment="1">
      <alignment horizontal="left" vertical="center"/>
    </xf>
    <xf numFmtId="202" fontId="5" fillId="0" borderId="0" xfId="0" applyNumberFormat="1" applyFont="1" applyAlignment="1">
      <alignment horizontal="left" vertical="center"/>
    </xf>
    <xf numFmtId="202" fontId="4" fillId="0" borderId="0" xfId="0" applyNumberFormat="1" applyFont="1" applyAlignment="1">
      <alignment horizontal="left" vertical="center"/>
    </xf>
    <xf numFmtId="202" fontId="12" fillId="0" borderId="0" xfId="0" applyNumberFormat="1" applyFont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202" fontId="6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202" fontId="6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" fontId="3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202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0" fillId="0" borderId="17" xfId="0" applyFont="1" applyBorder="1" applyAlignment="1">
      <alignment horizontal="center" vertical="center"/>
    </xf>
    <xf numFmtId="203" fontId="60" fillId="33" borderId="0" xfId="0" applyNumberFormat="1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03" fontId="3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211" fontId="61" fillId="0" borderId="17" xfId="0" applyNumberFormat="1" applyFont="1" applyBorder="1" applyAlignment="1">
      <alignment horizontal="center" vertical="center"/>
    </xf>
    <xf numFmtId="211" fontId="61" fillId="33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211" fontId="3" fillId="0" borderId="27" xfId="0" applyNumberFormat="1" applyFont="1" applyBorder="1" applyAlignment="1">
      <alignment horizontal="center" vertical="center"/>
    </xf>
    <xf numFmtId="211" fontId="61" fillId="0" borderId="30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03" fontId="62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202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17" xfId="57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11" fontId="61" fillId="33" borderId="3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20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20" fillId="33" borderId="13" xfId="58" applyFont="1" applyFill="1" applyBorder="1" applyAlignment="1">
      <alignment horizontal="left"/>
      <protection/>
    </xf>
    <xf numFmtId="0" fontId="21" fillId="33" borderId="13" xfId="0" applyFont="1" applyFill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21" ht="20.25">
      <c r="B16" s="6"/>
      <c r="D16" s="9" t="s">
        <v>134</v>
      </c>
      <c r="U16" s="143"/>
    </row>
    <row r="17" spans="2:21" ht="20.25">
      <c r="B17" s="6"/>
      <c r="D17" s="50"/>
      <c r="U17" s="144"/>
    </row>
    <row r="18" spans="2:21" ht="20.25">
      <c r="B18" s="6"/>
      <c r="D18" s="9" t="s">
        <v>14</v>
      </c>
      <c r="U18" s="144"/>
    </row>
    <row r="19" spans="2:21" ht="17.25" customHeight="1">
      <c r="B19" s="6"/>
      <c r="D19" s="7"/>
      <c r="U19" s="145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.75">
      <c r="B31" s="6"/>
      <c r="D31" s="5" t="s">
        <v>133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.75">
      <c r="B34" s="6"/>
      <c r="D34" s="3" t="s">
        <v>9</v>
      </c>
    </row>
    <row r="35" ht="12.75">
      <c r="B35" s="6"/>
    </row>
    <row r="36" ht="12.75">
      <c r="B36" s="6"/>
    </row>
    <row r="37" ht="12.75">
      <c r="B37" s="6"/>
    </row>
    <row r="38" spans="2:13" ht="12.75">
      <c r="B38" s="6"/>
      <c r="E38" s="2" t="s">
        <v>10</v>
      </c>
      <c r="L38" s="124" t="s">
        <v>55</v>
      </c>
      <c r="M38" s="2" t="s">
        <v>75</v>
      </c>
    </row>
    <row r="39" spans="2:14" ht="12.75">
      <c r="B39" s="6"/>
      <c r="N39" s="1" t="s">
        <v>13</v>
      </c>
    </row>
    <row r="40" ht="12.75">
      <c r="B40" s="6"/>
    </row>
    <row r="41" spans="2:13" ht="12.75">
      <c r="B41" s="6"/>
      <c r="E41" s="2" t="s">
        <v>57</v>
      </c>
      <c r="L41" s="2" t="s">
        <v>56</v>
      </c>
      <c r="M41" s="2" t="s">
        <v>76</v>
      </c>
    </row>
    <row r="42" spans="2:14" ht="12.75">
      <c r="B42" s="6"/>
      <c r="N42" s="1" t="s">
        <v>13</v>
      </c>
    </row>
    <row r="43" ht="12.75">
      <c r="N43" s="1"/>
    </row>
  </sheetData>
  <sheetProtection/>
  <printOptions/>
  <pageMargins left="0.2362204724409449" right="0.15748031496062992" top="0.54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29" customWidth="1"/>
    <col min="8" max="8" width="9.140625" style="71" customWidth="1"/>
    <col min="9" max="9" width="5.28125" style="71" bestFit="1" customWidth="1"/>
    <col min="10" max="10" width="11.140625" style="28" bestFit="1" customWidth="1"/>
    <col min="1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0" s="28" customFormat="1" ht="12" customHeight="1">
      <c r="A3" s="26"/>
      <c r="B3" s="26"/>
      <c r="C3" s="26"/>
      <c r="D3" s="27"/>
      <c r="E3" s="62"/>
      <c r="F3" s="33"/>
      <c r="G3" s="34"/>
      <c r="H3" s="70"/>
      <c r="I3" s="70"/>
      <c r="J3" s="35"/>
    </row>
    <row r="4" ht="12.75">
      <c r="C4" s="27"/>
    </row>
    <row r="5" spans="3:9" s="36" customFormat="1" ht="15.75">
      <c r="C5" s="37" t="s">
        <v>23</v>
      </c>
      <c r="D5" s="37"/>
      <c r="E5" s="61"/>
      <c r="F5" s="41"/>
      <c r="G5" s="44"/>
      <c r="H5" s="72"/>
      <c r="I5" s="71"/>
    </row>
    <row r="6" spans="1:9" s="36" customFormat="1" ht="16.5" customHeight="1" thickBot="1">
      <c r="A6" s="126">
        <v>1.1574074074074073E-05</v>
      </c>
      <c r="C6" s="37"/>
      <c r="D6" s="37"/>
      <c r="E6" s="61"/>
      <c r="F6" s="41"/>
      <c r="G6" s="44"/>
      <c r="H6" s="72"/>
      <c r="I6" s="71"/>
    </row>
    <row r="7" spans="1:10" s="15" customFormat="1" ht="18" customHeight="1" thickBot="1">
      <c r="A7" s="129" t="s">
        <v>40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95" t="s">
        <v>41</v>
      </c>
      <c r="H7" s="95" t="s">
        <v>3</v>
      </c>
      <c r="I7" s="59" t="s">
        <v>12</v>
      </c>
      <c r="J7" s="47" t="s">
        <v>4</v>
      </c>
    </row>
    <row r="8" spans="1:10" ht="18" customHeight="1">
      <c r="A8" s="32">
        <v>1</v>
      </c>
      <c r="B8" s="90">
        <v>173</v>
      </c>
      <c r="C8" s="20" t="s">
        <v>126</v>
      </c>
      <c r="D8" s="22" t="s">
        <v>213</v>
      </c>
      <c r="E8" s="57">
        <v>34734</v>
      </c>
      <c r="F8" s="31" t="s">
        <v>37</v>
      </c>
      <c r="G8" s="187">
        <f aca="true" t="shared" si="0" ref="G8:G14">IF(ISBLANK(H8),"",TRUNC(0.03473*((H8/$A$6)-340.4)^2))</f>
        <v>668</v>
      </c>
      <c r="H8" s="142">
        <v>0.0023342592592592594</v>
      </c>
      <c r="I8" s="18" t="str">
        <f aca="true" t="shared" si="1" ref="I8:I14"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II A</v>
      </c>
      <c r="J8" s="60" t="s">
        <v>224</v>
      </c>
    </row>
    <row r="9" spans="1:10" ht="18" customHeight="1">
      <c r="A9" s="32">
        <v>2</v>
      </c>
      <c r="B9" s="90">
        <v>144</v>
      </c>
      <c r="C9" s="20" t="s">
        <v>123</v>
      </c>
      <c r="D9" s="22" t="s">
        <v>167</v>
      </c>
      <c r="E9" s="57">
        <v>34627</v>
      </c>
      <c r="F9" s="31" t="s">
        <v>52</v>
      </c>
      <c r="G9" s="136">
        <f t="shared" si="0"/>
        <v>661</v>
      </c>
      <c r="H9" s="142">
        <v>0.002341898148148148</v>
      </c>
      <c r="I9" s="18" t="str">
        <f t="shared" si="1"/>
        <v>III A</v>
      </c>
      <c r="J9" s="60" t="s">
        <v>29</v>
      </c>
    </row>
    <row r="10" spans="1:10" ht="18" customHeight="1">
      <c r="A10" s="32">
        <v>3</v>
      </c>
      <c r="B10" s="90">
        <v>132</v>
      </c>
      <c r="C10" s="20" t="s">
        <v>43</v>
      </c>
      <c r="D10" s="22" t="s">
        <v>164</v>
      </c>
      <c r="E10" s="57">
        <v>34963</v>
      </c>
      <c r="F10" s="31" t="s">
        <v>52</v>
      </c>
      <c r="G10" s="136">
        <f t="shared" si="0"/>
        <v>462</v>
      </c>
      <c r="H10" s="142">
        <v>0.0026047453703703705</v>
      </c>
      <c r="I10" s="18" t="str">
        <f t="shared" si="1"/>
        <v>I JA</v>
      </c>
      <c r="J10" s="60" t="s">
        <v>29</v>
      </c>
    </row>
    <row r="11" spans="1:10" ht="18" customHeight="1">
      <c r="A11" s="32">
        <v>4</v>
      </c>
      <c r="B11" s="90">
        <v>134</v>
      </c>
      <c r="C11" s="20" t="s">
        <v>142</v>
      </c>
      <c r="D11" s="22" t="s">
        <v>143</v>
      </c>
      <c r="E11" s="57">
        <v>34819</v>
      </c>
      <c r="F11" s="31" t="s">
        <v>113</v>
      </c>
      <c r="G11" s="136">
        <f t="shared" si="0"/>
        <v>452</v>
      </c>
      <c r="H11" s="142">
        <v>0.002618287037037037</v>
      </c>
      <c r="I11" s="18" t="str">
        <f t="shared" si="1"/>
        <v>I JA</v>
      </c>
      <c r="J11" s="60" t="s">
        <v>151</v>
      </c>
    </row>
    <row r="12" spans="1:10" ht="18" customHeight="1">
      <c r="A12" s="32">
        <v>5</v>
      </c>
      <c r="B12" s="90">
        <v>138</v>
      </c>
      <c r="C12" s="20" t="s">
        <v>157</v>
      </c>
      <c r="D12" s="22" t="s">
        <v>158</v>
      </c>
      <c r="E12" s="57">
        <v>34962</v>
      </c>
      <c r="F12" s="31" t="s">
        <v>93</v>
      </c>
      <c r="G12" s="136">
        <f t="shared" si="0"/>
        <v>333</v>
      </c>
      <c r="H12" s="142">
        <v>0.0028059027777777774</v>
      </c>
      <c r="I12" s="18" t="str">
        <f t="shared" si="1"/>
        <v>II JA</v>
      </c>
      <c r="J12" s="60" t="s">
        <v>163</v>
      </c>
    </row>
    <row r="13" spans="1:10" ht="18" customHeight="1">
      <c r="A13" s="32">
        <v>6</v>
      </c>
      <c r="B13" s="90">
        <v>174</v>
      </c>
      <c r="C13" s="20" t="s">
        <v>214</v>
      </c>
      <c r="D13" s="22" t="s">
        <v>215</v>
      </c>
      <c r="E13" s="57">
        <v>34830</v>
      </c>
      <c r="F13" s="31" t="s">
        <v>37</v>
      </c>
      <c r="G13" s="136">
        <f t="shared" si="0"/>
        <v>306</v>
      </c>
      <c r="H13" s="142">
        <v>0.002851851851851852</v>
      </c>
      <c r="I13" s="18" t="str">
        <f t="shared" si="1"/>
        <v>II JA</v>
      </c>
      <c r="J13" s="60" t="s">
        <v>224</v>
      </c>
    </row>
    <row r="14" spans="1:10" ht="18" customHeight="1">
      <c r="A14" s="32">
        <v>7</v>
      </c>
      <c r="B14" s="90">
        <v>133</v>
      </c>
      <c r="C14" s="20" t="s">
        <v>116</v>
      </c>
      <c r="D14" s="22" t="s">
        <v>115</v>
      </c>
      <c r="E14" s="57">
        <v>34563</v>
      </c>
      <c r="F14" s="31" t="s">
        <v>113</v>
      </c>
      <c r="G14" s="136">
        <f t="shared" si="0"/>
        <v>295</v>
      </c>
      <c r="H14" s="142">
        <v>0.0028729166666666673</v>
      </c>
      <c r="I14" s="18" t="str">
        <f t="shared" si="1"/>
        <v>II JA</v>
      </c>
      <c r="J14" s="60" t="s">
        <v>151</v>
      </c>
    </row>
    <row r="15" spans="1:10" ht="18" customHeight="1">
      <c r="A15" s="32"/>
      <c r="B15" s="90">
        <v>175</v>
      </c>
      <c r="C15" s="20" t="s">
        <v>104</v>
      </c>
      <c r="D15" s="22" t="s">
        <v>220</v>
      </c>
      <c r="E15" s="57">
        <v>34661</v>
      </c>
      <c r="F15" s="31" t="s">
        <v>37</v>
      </c>
      <c r="G15" s="136"/>
      <c r="H15" s="142" t="s">
        <v>273</v>
      </c>
      <c r="I15" s="18"/>
      <c r="J15" s="60" t="s">
        <v>224</v>
      </c>
    </row>
    <row r="16" spans="1:10" ht="18" customHeight="1">
      <c r="A16" s="32"/>
      <c r="B16" s="90">
        <v>145</v>
      </c>
      <c r="C16" s="20" t="s">
        <v>114</v>
      </c>
      <c r="D16" s="22" t="s">
        <v>169</v>
      </c>
      <c r="E16" s="57">
        <v>34787</v>
      </c>
      <c r="F16" s="31" t="s">
        <v>52</v>
      </c>
      <c r="G16" s="136"/>
      <c r="H16" s="142" t="s">
        <v>273</v>
      </c>
      <c r="I16" s="18"/>
      <c r="J16" s="60" t="s">
        <v>29</v>
      </c>
    </row>
  </sheetData>
  <sheetProtection/>
  <printOptions horizontalCentered="1"/>
  <pageMargins left="0.3937007874015748" right="0.3937007874015748" top="0.81" bottom="0.21" header="0.17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29" customWidth="1"/>
    <col min="8" max="8" width="9.140625" style="29" customWidth="1"/>
    <col min="9" max="9" width="5.28125" style="71" bestFit="1" customWidth="1"/>
    <col min="10" max="10" width="10.421875" style="28" bestFit="1" customWidth="1"/>
    <col min="1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3:11" s="37" customFormat="1" ht="15.75">
      <c r="C3" s="41"/>
      <c r="D3" s="61"/>
      <c r="E3" s="51"/>
      <c r="F3" s="51"/>
      <c r="G3" s="40"/>
      <c r="H3" s="69"/>
      <c r="I3" s="70"/>
      <c r="J3" s="40"/>
      <c r="K3" s="52"/>
    </row>
    <row r="4" spans="1:10" s="28" customFormat="1" ht="12" customHeight="1">
      <c r="A4" s="26"/>
      <c r="B4" s="26"/>
      <c r="C4" s="26"/>
      <c r="D4" s="27"/>
      <c r="E4" s="62"/>
      <c r="F4" s="33"/>
      <c r="G4" s="34"/>
      <c r="H4" s="34"/>
      <c r="I4" s="71"/>
      <c r="J4" s="35"/>
    </row>
    <row r="5" spans="3:9" s="36" customFormat="1" ht="15.75">
      <c r="C5" s="37" t="s">
        <v>19</v>
      </c>
      <c r="D5" s="37"/>
      <c r="E5" s="61"/>
      <c r="F5" s="41"/>
      <c r="G5" s="44"/>
      <c r="H5" s="44"/>
      <c r="I5" s="71"/>
    </row>
    <row r="6" spans="1:9" s="36" customFormat="1" ht="16.5" thickBot="1">
      <c r="A6" s="126">
        <v>1.1574074074074073E-05</v>
      </c>
      <c r="C6" s="37"/>
      <c r="D6" s="37"/>
      <c r="E6" s="61"/>
      <c r="F6" s="41"/>
      <c r="G6" s="44"/>
      <c r="H6" s="44"/>
      <c r="I6" s="71"/>
    </row>
    <row r="7" spans="1:10" s="15" customFormat="1" ht="18" customHeight="1" thickBot="1">
      <c r="A7" s="129" t="s">
        <v>40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95" t="s">
        <v>41</v>
      </c>
      <c r="H7" s="95" t="s">
        <v>3</v>
      </c>
      <c r="I7" s="59" t="s">
        <v>12</v>
      </c>
      <c r="J7" s="47" t="s">
        <v>4</v>
      </c>
    </row>
    <row r="8" spans="1:10" ht="18" customHeight="1">
      <c r="A8" s="32">
        <v>1</v>
      </c>
      <c r="B8" s="90">
        <v>166</v>
      </c>
      <c r="C8" s="20" t="s">
        <v>45</v>
      </c>
      <c r="D8" s="22" t="s">
        <v>102</v>
      </c>
      <c r="E8" s="57">
        <v>34542</v>
      </c>
      <c r="F8" s="31" t="s">
        <v>52</v>
      </c>
      <c r="G8" s="136">
        <f aca="true" t="shared" si="0" ref="G8:G21">IF(ISBLANK(H8),"",TRUNC(0.1139*((H8/$A$6)-240)^2))</f>
        <v>654</v>
      </c>
      <c r="H8" s="142">
        <v>0.0019006944444444444</v>
      </c>
      <c r="I8" s="97" t="str">
        <f aca="true" t="shared" si="1" ref="I8:I21">IF(ISBLANK(H8),"",IF(H8&lt;=0.00173032407407407,"KSM",IF(H8&lt;=0.00182291666666667,"I A",IF(H8&lt;=0.00196180555555556,"II A",IF(H8&lt;=0.00211226851851852,"III A",IF(H8&lt;=0.00228587962962963,"I JA",IF(H8&lt;=0.00245949074074074,"II JA",IF(H8&lt;=0.00259837962962963,"III JA"))))))))</f>
        <v>II A</v>
      </c>
      <c r="J8" s="60" t="s">
        <v>29</v>
      </c>
    </row>
    <row r="9" spans="1:10" ht="18" customHeight="1">
      <c r="A9" s="32">
        <v>2</v>
      </c>
      <c r="B9" s="90">
        <v>169</v>
      </c>
      <c r="C9" s="20" t="s">
        <v>109</v>
      </c>
      <c r="D9" s="22" t="s">
        <v>110</v>
      </c>
      <c r="E9" s="57">
        <v>34648</v>
      </c>
      <c r="F9" s="31" t="s">
        <v>24</v>
      </c>
      <c r="G9" s="136">
        <f t="shared" si="0"/>
        <v>549</v>
      </c>
      <c r="H9" s="142">
        <v>0.0019738425925925926</v>
      </c>
      <c r="I9" s="97" t="str">
        <f t="shared" si="1"/>
        <v>III A</v>
      </c>
      <c r="J9" s="60" t="s">
        <v>25</v>
      </c>
    </row>
    <row r="10" spans="1:10" ht="18" customHeight="1">
      <c r="A10" s="32">
        <v>3</v>
      </c>
      <c r="B10" s="90">
        <v>187</v>
      </c>
      <c r="C10" s="20" t="s">
        <v>229</v>
      </c>
      <c r="D10" s="22" t="s">
        <v>230</v>
      </c>
      <c r="E10" s="57">
        <v>34511</v>
      </c>
      <c r="F10" s="31" t="s">
        <v>37</v>
      </c>
      <c r="G10" s="136">
        <f t="shared" si="0"/>
        <v>484</v>
      </c>
      <c r="H10" s="142">
        <v>0.002022685185185185</v>
      </c>
      <c r="I10" s="97" t="str">
        <f t="shared" si="1"/>
        <v>III A</v>
      </c>
      <c r="J10" s="60" t="s">
        <v>225</v>
      </c>
    </row>
    <row r="11" spans="1:10" ht="18" customHeight="1">
      <c r="A11" s="32">
        <v>4</v>
      </c>
      <c r="B11" s="90">
        <v>142</v>
      </c>
      <c r="C11" s="20" t="s">
        <v>54</v>
      </c>
      <c r="D11" s="22" t="s">
        <v>205</v>
      </c>
      <c r="E11" s="57">
        <v>34515</v>
      </c>
      <c r="F11" s="31" t="s">
        <v>77</v>
      </c>
      <c r="G11" s="136">
        <f t="shared" si="0"/>
        <v>458</v>
      </c>
      <c r="H11" s="142">
        <v>0.0020430555555555558</v>
      </c>
      <c r="I11" s="97" t="str">
        <f t="shared" si="1"/>
        <v>III A</v>
      </c>
      <c r="J11" s="60" t="s">
        <v>202</v>
      </c>
    </row>
    <row r="12" spans="1:10" ht="18" customHeight="1">
      <c r="A12" s="32">
        <v>5</v>
      </c>
      <c r="B12" s="90">
        <v>132</v>
      </c>
      <c r="C12" s="20" t="s">
        <v>65</v>
      </c>
      <c r="D12" s="22" t="s">
        <v>66</v>
      </c>
      <c r="E12" s="57">
        <v>33883</v>
      </c>
      <c r="F12" s="31" t="s">
        <v>52</v>
      </c>
      <c r="G12" s="136">
        <f t="shared" si="0"/>
        <v>452</v>
      </c>
      <c r="H12" s="142">
        <v>0.0020486111111111113</v>
      </c>
      <c r="I12" s="97" t="str">
        <f t="shared" si="1"/>
        <v>III A</v>
      </c>
      <c r="J12" s="60" t="s">
        <v>29</v>
      </c>
    </row>
    <row r="13" spans="1:10" ht="18" customHeight="1">
      <c r="A13" s="32">
        <v>6</v>
      </c>
      <c r="B13" s="90">
        <v>167</v>
      </c>
      <c r="C13" s="20" t="s">
        <v>70</v>
      </c>
      <c r="D13" s="22" t="s">
        <v>71</v>
      </c>
      <c r="E13" s="57">
        <v>33726</v>
      </c>
      <c r="F13" s="31" t="s">
        <v>24</v>
      </c>
      <c r="G13" s="136">
        <f t="shared" si="0"/>
        <v>425</v>
      </c>
      <c r="H13" s="142">
        <v>0.0020703703703703704</v>
      </c>
      <c r="I13" s="97" t="str">
        <f t="shared" si="1"/>
        <v>III A</v>
      </c>
      <c r="J13" s="60" t="s">
        <v>25</v>
      </c>
    </row>
    <row r="14" spans="1:10" ht="18" customHeight="1">
      <c r="A14" s="32">
        <v>7</v>
      </c>
      <c r="B14" s="90">
        <v>135</v>
      </c>
      <c r="C14" s="20" t="s">
        <v>132</v>
      </c>
      <c r="D14" s="22" t="s">
        <v>149</v>
      </c>
      <c r="E14" s="57">
        <v>34783</v>
      </c>
      <c r="F14" s="31" t="s">
        <v>113</v>
      </c>
      <c r="G14" s="136">
        <f t="shared" si="0"/>
        <v>397</v>
      </c>
      <c r="H14" s="142">
        <v>0.002094097222222222</v>
      </c>
      <c r="I14" s="97" t="str">
        <f t="shared" si="1"/>
        <v>III A</v>
      </c>
      <c r="J14" s="60" t="s">
        <v>151</v>
      </c>
    </row>
    <row r="15" spans="1:10" ht="18" customHeight="1">
      <c r="A15" s="32">
        <v>8</v>
      </c>
      <c r="B15" s="90">
        <v>139</v>
      </c>
      <c r="C15" s="20" t="s">
        <v>26</v>
      </c>
      <c r="D15" s="22" t="s">
        <v>207</v>
      </c>
      <c r="E15" s="57">
        <v>34405</v>
      </c>
      <c r="F15" s="31" t="s">
        <v>77</v>
      </c>
      <c r="G15" s="136">
        <f t="shared" si="0"/>
        <v>391</v>
      </c>
      <c r="H15" s="142">
        <v>0.0020989583333333333</v>
      </c>
      <c r="I15" s="97" t="str">
        <f t="shared" si="1"/>
        <v>III A</v>
      </c>
      <c r="J15" s="60" t="s">
        <v>202</v>
      </c>
    </row>
    <row r="16" spans="1:10" ht="18" customHeight="1">
      <c r="A16" s="32">
        <v>9</v>
      </c>
      <c r="B16" s="90">
        <v>172</v>
      </c>
      <c r="C16" s="20" t="s">
        <v>124</v>
      </c>
      <c r="D16" s="22" t="s">
        <v>189</v>
      </c>
      <c r="E16" s="57">
        <v>34844</v>
      </c>
      <c r="F16" s="31" t="s">
        <v>24</v>
      </c>
      <c r="G16" s="136">
        <f t="shared" si="0"/>
        <v>378</v>
      </c>
      <c r="H16" s="142">
        <v>0.0021109953703703703</v>
      </c>
      <c r="I16" s="97" t="str">
        <f t="shared" si="1"/>
        <v>III A</v>
      </c>
      <c r="J16" s="60" t="s">
        <v>25</v>
      </c>
    </row>
    <row r="17" spans="1:10" ht="18" customHeight="1">
      <c r="A17" s="32">
        <v>10</v>
      </c>
      <c r="B17" s="90">
        <v>171</v>
      </c>
      <c r="C17" s="20" t="s">
        <v>187</v>
      </c>
      <c r="D17" s="22" t="s">
        <v>188</v>
      </c>
      <c r="E17" s="57">
        <v>35224</v>
      </c>
      <c r="F17" s="31" t="s">
        <v>24</v>
      </c>
      <c r="G17" s="136">
        <f t="shared" si="0"/>
        <v>255</v>
      </c>
      <c r="H17" s="142">
        <v>0.0022300925925925925</v>
      </c>
      <c r="I17" s="97" t="str">
        <f t="shared" si="1"/>
        <v>I JA</v>
      </c>
      <c r="J17" s="60" t="s">
        <v>25</v>
      </c>
    </row>
    <row r="18" spans="1:10" ht="18" customHeight="1">
      <c r="A18" s="32">
        <v>11</v>
      </c>
      <c r="B18" s="90">
        <v>170</v>
      </c>
      <c r="C18" s="20" t="s">
        <v>185</v>
      </c>
      <c r="D18" s="22" t="s">
        <v>186</v>
      </c>
      <c r="E18" s="57">
        <v>34953</v>
      </c>
      <c r="F18" s="31" t="s">
        <v>24</v>
      </c>
      <c r="G18" s="136">
        <f t="shared" si="0"/>
        <v>248</v>
      </c>
      <c r="H18" s="142">
        <v>0.0022375</v>
      </c>
      <c r="I18" s="97" t="str">
        <f t="shared" si="1"/>
        <v>I JA</v>
      </c>
      <c r="J18" s="60" t="s">
        <v>25</v>
      </c>
    </row>
    <row r="19" spans="1:10" ht="18" customHeight="1">
      <c r="A19" s="32">
        <v>12</v>
      </c>
      <c r="B19" s="90">
        <v>138</v>
      </c>
      <c r="C19" s="20" t="s">
        <v>211</v>
      </c>
      <c r="D19" s="22" t="s">
        <v>212</v>
      </c>
      <c r="E19" s="57">
        <v>34667</v>
      </c>
      <c r="F19" s="31" t="s">
        <v>77</v>
      </c>
      <c r="G19" s="136">
        <f t="shared" si="0"/>
        <v>148</v>
      </c>
      <c r="H19" s="142">
        <v>0.002359837962962963</v>
      </c>
      <c r="I19" s="97" t="str">
        <f t="shared" si="1"/>
        <v>II JA</v>
      </c>
      <c r="J19" s="60" t="s">
        <v>202</v>
      </c>
    </row>
    <row r="20" spans="1:10" ht="18" customHeight="1">
      <c r="A20" s="32">
        <v>13</v>
      </c>
      <c r="B20" s="90">
        <v>136</v>
      </c>
      <c r="C20" s="20" t="s">
        <v>36</v>
      </c>
      <c r="D20" s="22" t="s">
        <v>150</v>
      </c>
      <c r="E20" s="57">
        <v>34179</v>
      </c>
      <c r="F20" s="31" t="s">
        <v>113</v>
      </c>
      <c r="G20" s="136">
        <f t="shared" si="0"/>
        <v>96</v>
      </c>
      <c r="H20" s="142">
        <v>0.0024409722222222224</v>
      </c>
      <c r="I20" s="97" t="str">
        <f t="shared" si="1"/>
        <v>II JA</v>
      </c>
      <c r="J20" s="60" t="s">
        <v>151</v>
      </c>
    </row>
    <row r="21" spans="1:10" ht="18" customHeight="1">
      <c r="A21" s="32">
        <v>14</v>
      </c>
      <c r="B21" s="90">
        <v>140</v>
      </c>
      <c r="C21" s="20" t="s">
        <v>70</v>
      </c>
      <c r="D21" s="22" t="s">
        <v>204</v>
      </c>
      <c r="E21" s="57">
        <v>34811</v>
      </c>
      <c r="F21" s="31" t="s">
        <v>77</v>
      </c>
      <c r="G21" s="136">
        <f t="shared" si="0"/>
        <v>91</v>
      </c>
      <c r="H21" s="142">
        <v>0.0024498842592592597</v>
      </c>
      <c r="I21" s="97" t="str">
        <f t="shared" si="1"/>
        <v>II JA</v>
      </c>
      <c r="J21" s="60" t="s">
        <v>202</v>
      </c>
    </row>
    <row r="22" spans="1:10" ht="18" customHeight="1">
      <c r="A22" s="32"/>
      <c r="B22" s="90">
        <v>165</v>
      </c>
      <c r="C22" s="20" t="s">
        <v>152</v>
      </c>
      <c r="D22" s="22" t="s">
        <v>178</v>
      </c>
      <c r="E22" s="57">
        <v>34779</v>
      </c>
      <c r="F22" s="31" t="s">
        <v>52</v>
      </c>
      <c r="G22" s="136"/>
      <c r="H22" s="142" t="s">
        <v>273</v>
      </c>
      <c r="I22" s="97"/>
      <c r="J22" s="60" t="s">
        <v>29</v>
      </c>
    </row>
  </sheetData>
  <sheetProtection/>
  <printOptions horizontalCentered="1"/>
  <pageMargins left="0.3937007874015748" right="0.3937007874015748" top="0.59" bottom="0.15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9.140625" style="71" customWidth="1"/>
    <col min="8" max="8" width="11.140625" style="28" bestFit="1" customWidth="1"/>
    <col min="9" max="16384" width="9.140625" style="26" customWidth="1"/>
  </cols>
  <sheetData>
    <row r="1" spans="1:8" s="37" customFormat="1" ht="15.75">
      <c r="A1" s="37" t="s">
        <v>135</v>
      </c>
      <c r="D1" s="41"/>
      <c r="E1" s="61"/>
      <c r="F1" s="51"/>
      <c r="G1" s="92"/>
      <c r="H1" s="69"/>
    </row>
    <row r="2" spans="1:11" s="37" customFormat="1" ht="15.75">
      <c r="A2" s="37" t="s">
        <v>136</v>
      </c>
      <c r="D2" s="41"/>
      <c r="E2" s="61"/>
      <c r="F2" s="51"/>
      <c r="G2" s="92"/>
      <c r="H2" s="69"/>
      <c r="I2" s="40"/>
      <c r="J2" s="40"/>
      <c r="K2" s="52"/>
    </row>
    <row r="3" spans="1:8" s="28" customFormat="1" ht="12" customHeight="1">
      <c r="A3" s="26"/>
      <c r="B3" s="26"/>
      <c r="C3" s="26"/>
      <c r="D3" s="27"/>
      <c r="E3" s="62"/>
      <c r="F3" s="33"/>
      <c r="G3" s="70"/>
      <c r="H3" s="35"/>
    </row>
    <row r="4" ht="12.75">
      <c r="C4" s="27"/>
    </row>
    <row r="5" spans="3:7" s="36" customFormat="1" ht="15.75">
      <c r="C5" s="37" t="s">
        <v>50</v>
      </c>
      <c r="D5" s="37"/>
      <c r="E5" s="61"/>
      <c r="F5" s="41"/>
      <c r="G5" s="72"/>
    </row>
    <row r="6" spans="1:7" s="36" customFormat="1" ht="16.5" customHeight="1" thickBot="1">
      <c r="A6" s="126">
        <v>1.1574074074074073E-05</v>
      </c>
      <c r="B6" s="126"/>
      <c r="C6" s="37">
        <v>1</v>
      </c>
      <c r="D6" s="37" t="s">
        <v>251</v>
      </c>
      <c r="E6" s="61"/>
      <c r="F6" s="41"/>
      <c r="G6" s="72"/>
    </row>
    <row r="7" spans="1:8" s="15" customFormat="1" ht="18" customHeight="1" thickBot="1">
      <c r="A7" s="180" t="s">
        <v>238</v>
      </c>
      <c r="B7" s="154" t="s">
        <v>48</v>
      </c>
      <c r="C7" s="114" t="s">
        <v>0</v>
      </c>
      <c r="D7" s="115" t="s">
        <v>1</v>
      </c>
      <c r="E7" s="116" t="s">
        <v>8</v>
      </c>
      <c r="F7" s="117" t="s">
        <v>2</v>
      </c>
      <c r="G7" s="118" t="s">
        <v>3</v>
      </c>
      <c r="H7" s="121" t="s">
        <v>4</v>
      </c>
    </row>
    <row r="8" spans="1:8" ht="18" customHeight="1">
      <c r="A8" s="100">
        <v>2</v>
      </c>
      <c r="B8" s="152"/>
      <c r="C8" s="101" t="s">
        <v>90</v>
      </c>
      <c r="D8" s="102" t="s">
        <v>89</v>
      </c>
      <c r="E8" s="103">
        <v>34535</v>
      </c>
      <c r="F8" s="104" t="s">
        <v>47</v>
      </c>
      <c r="G8" s="156">
        <v>0.0014883101851851852</v>
      </c>
      <c r="H8" s="109" t="s">
        <v>51</v>
      </c>
    </row>
    <row r="9" spans="1:8" ht="18" customHeight="1">
      <c r="A9" s="149">
        <f>A8</f>
        <v>2</v>
      </c>
      <c r="B9" s="90"/>
      <c r="C9" s="20" t="s">
        <v>92</v>
      </c>
      <c r="D9" s="22" t="s">
        <v>91</v>
      </c>
      <c r="E9" s="57">
        <v>34141</v>
      </c>
      <c r="F9" s="31" t="s">
        <v>47</v>
      </c>
      <c r="G9" s="148">
        <f>G8</f>
        <v>0.0014883101851851852</v>
      </c>
      <c r="H9" s="110" t="s">
        <v>51</v>
      </c>
    </row>
    <row r="10" spans="1:8" ht="18" customHeight="1">
      <c r="A10" s="149">
        <f>A9</f>
        <v>2</v>
      </c>
      <c r="B10" s="90"/>
      <c r="C10" s="20" t="s">
        <v>153</v>
      </c>
      <c r="D10" s="22" t="s">
        <v>156</v>
      </c>
      <c r="E10" s="57">
        <v>34831</v>
      </c>
      <c r="F10" s="31" t="s">
        <v>47</v>
      </c>
      <c r="G10" s="148">
        <f>G9</f>
        <v>0.0014883101851851852</v>
      </c>
      <c r="H10" s="110" t="s">
        <v>51</v>
      </c>
    </row>
    <row r="11" spans="1:8" ht="18" customHeight="1" thickBot="1">
      <c r="A11" s="181">
        <f>A10</f>
        <v>2</v>
      </c>
      <c r="B11" s="153"/>
      <c r="C11" s="105" t="s">
        <v>34</v>
      </c>
      <c r="D11" s="106" t="s">
        <v>155</v>
      </c>
      <c r="E11" s="107">
        <v>34553</v>
      </c>
      <c r="F11" s="108" t="s">
        <v>47</v>
      </c>
      <c r="G11" s="157">
        <f>G10</f>
        <v>0.0014883101851851852</v>
      </c>
      <c r="H11" s="112" t="s">
        <v>51</v>
      </c>
    </row>
    <row r="12" spans="1:8" ht="18" customHeight="1">
      <c r="A12" s="100">
        <v>3</v>
      </c>
      <c r="B12" s="152">
        <v>174</v>
      </c>
      <c r="C12" s="101" t="s">
        <v>214</v>
      </c>
      <c r="D12" s="102" t="s">
        <v>215</v>
      </c>
      <c r="E12" s="103">
        <v>34830</v>
      </c>
      <c r="F12" s="104" t="s">
        <v>37</v>
      </c>
      <c r="G12" s="156">
        <v>0.0014085648148148147</v>
      </c>
      <c r="H12" s="109" t="s">
        <v>224</v>
      </c>
    </row>
    <row r="13" spans="1:8" ht="18" customHeight="1">
      <c r="A13" s="149">
        <f>A12</f>
        <v>3</v>
      </c>
      <c r="B13" s="90">
        <v>175</v>
      </c>
      <c r="C13" s="20" t="s">
        <v>104</v>
      </c>
      <c r="D13" s="22" t="s">
        <v>220</v>
      </c>
      <c r="E13" s="57">
        <v>34661</v>
      </c>
      <c r="F13" s="31" t="s">
        <v>37</v>
      </c>
      <c r="G13" s="148">
        <f>G12</f>
        <v>0.0014085648148148147</v>
      </c>
      <c r="H13" s="110" t="s">
        <v>224</v>
      </c>
    </row>
    <row r="14" spans="1:8" ht="18" customHeight="1">
      <c r="A14" s="149">
        <f>A13</f>
        <v>3</v>
      </c>
      <c r="B14" s="90"/>
      <c r="C14" s="20" t="s">
        <v>221</v>
      </c>
      <c r="D14" s="22" t="s">
        <v>222</v>
      </c>
      <c r="E14" s="57">
        <v>34523</v>
      </c>
      <c r="F14" s="31" t="s">
        <v>37</v>
      </c>
      <c r="G14" s="148">
        <f>G13</f>
        <v>0.0014085648148148147</v>
      </c>
      <c r="H14" s="110" t="s">
        <v>224</v>
      </c>
    </row>
    <row r="15" spans="1:8" ht="18" customHeight="1" thickBot="1">
      <c r="A15" s="181">
        <f>A14</f>
        <v>3</v>
      </c>
      <c r="B15" s="153"/>
      <c r="C15" s="105" t="s">
        <v>53</v>
      </c>
      <c r="D15" s="106" t="s">
        <v>223</v>
      </c>
      <c r="E15" s="107">
        <v>34899</v>
      </c>
      <c r="F15" s="108" t="s">
        <v>37</v>
      </c>
      <c r="G15" s="157">
        <f>G14</f>
        <v>0.0014085648148148147</v>
      </c>
      <c r="H15" s="112" t="s">
        <v>224</v>
      </c>
    </row>
    <row r="16" spans="1:8" ht="18" customHeight="1">
      <c r="A16" s="100">
        <v>4</v>
      </c>
      <c r="B16" s="152"/>
      <c r="C16" s="101" t="s">
        <v>138</v>
      </c>
      <c r="D16" s="102" t="s">
        <v>139</v>
      </c>
      <c r="E16" s="103">
        <v>34667</v>
      </c>
      <c r="F16" s="104" t="s">
        <v>113</v>
      </c>
      <c r="G16" s="156">
        <v>0.001487037037037037</v>
      </c>
      <c r="H16" s="109" t="s">
        <v>151</v>
      </c>
    </row>
    <row r="17" spans="1:8" ht="18" customHeight="1">
      <c r="A17" s="149">
        <f>A16</f>
        <v>4</v>
      </c>
      <c r="B17" s="90"/>
      <c r="C17" s="20" t="s">
        <v>35</v>
      </c>
      <c r="D17" s="22" t="s">
        <v>117</v>
      </c>
      <c r="E17" s="57">
        <v>34441</v>
      </c>
      <c r="F17" s="31" t="s">
        <v>113</v>
      </c>
      <c r="G17" s="148">
        <f>G16</f>
        <v>0.001487037037037037</v>
      </c>
      <c r="H17" s="110" t="s">
        <v>151</v>
      </c>
    </row>
    <row r="18" spans="1:8" ht="18" customHeight="1">
      <c r="A18" s="149">
        <f>A17</f>
        <v>4</v>
      </c>
      <c r="B18" s="90"/>
      <c r="C18" s="20" t="s">
        <v>142</v>
      </c>
      <c r="D18" s="22" t="s">
        <v>143</v>
      </c>
      <c r="E18" s="57">
        <v>34819</v>
      </c>
      <c r="F18" s="31" t="s">
        <v>113</v>
      </c>
      <c r="G18" s="148">
        <f>G17</f>
        <v>0.001487037037037037</v>
      </c>
      <c r="H18" s="110" t="s">
        <v>151</v>
      </c>
    </row>
    <row r="19" spans="1:8" ht="18" customHeight="1" thickBot="1">
      <c r="A19" s="181">
        <f>A18</f>
        <v>4</v>
      </c>
      <c r="B19" s="153"/>
      <c r="C19" s="105" t="s">
        <v>140</v>
      </c>
      <c r="D19" s="106" t="s">
        <v>141</v>
      </c>
      <c r="E19" s="107">
        <v>34413</v>
      </c>
      <c r="F19" s="108" t="s">
        <v>113</v>
      </c>
      <c r="G19" s="157">
        <f>G18</f>
        <v>0.001487037037037037</v>
      </c>
      <c r="H19" s="112" t="s">
        <v>151</v>
      </c>
    </row>
    <row r="20" spans="1:7" s="36" customFormat="1" ht="16.5" customHeight="1" thickBot="1">
      <c r="A20" s="126">
        <v>1.1574074074074073E-05</v>
      </c>
      <c r="B20" s="126"/>
      <c r="C20" s="37">
        <v>2</v>
      </c>
      <c r="D20" s="37" t="s">
        <v>251</v>
      </c>
      <c r="E20" s="61"/>
      <c r="F20" s="41"/>
      <c r="G20" s="72"/>
    </row>
    <row r="21" spans="1:8" s="15" customFormat="1" ht="18" customHeight="1" thickBot="1">
      <c r="A21" s="180" t="s">
        <v>238</v>
      </c>
      <c r="B21" s="154" t="s">
        <v>48</v>
      </c>
      <c r="C21" s="114" t="s">
        <v>0</v>
      </c>
      <c r="D21" s="115" t="s">
        <v>1</v>
      </c>
      <c r="E21" s="116" t="s">
        <v>8</v>
      </c>
      <c r="F21" s="117" t="s">
        <v>2</v>
      </c>
      <c r="G21" s="118" t="s">
        <v>3</v>
      </c>
      <c r="H21" s="121" t="s">
        <v>4</v>
      </c>
    </row>
    <row r="22" spans="1:8" ht="18" customHeight="1">
      <c r="A22" s="100">
        <v>2</v>
      </c>
      <c r="B22" s="152"/>
      <c r="C22" s="101" t="s">
        <v>72</v>
      </c>
      <c r="D22" s="102" t="s">
        <v>73</v>
      </c>
      <c r="E22" s="103">
        <v>34140</v>
      </c>
      <c r="F22" s="104" t="s">
        <v>52</v>
      </c>
      <c r="G22" s="156">
        <v>0.0014567129629629628</v>
      </c>
      <c r="H22" s="109" t="s">
        <v>29</v>
      </c>
    </row>
    <row r="23" spans="1:8" ht="18" customHeight="1">
      <c r="A23" s="149">
        <f>A22</f>
        <v>2</v>
      </c>
      <c r="B23" s="90"/>
      <c r="C23" s="20" t="s">
        <v>53</v>
      </c>
      <c r="D23" s="22" t="s">
        <v>61</v>
      </c>
      <c r="E23" s="57">
        <v>34420</v>
      </c>
      <c r="F23" s="31" t="s">
        <v>52</v>
      </c>
      <c r="G23" s="148">
        <f>G22</f>
        <v>0.0014567129629629628</v>
      </c>
      <c r="H23" s="110" t="s">
        <v>29</v>
      </c>
    </row>
    <row r="24" spans="1:8" ht="18" customHeight="1">
      <c r="A24" s="149">
        <f>A23</f>
        <v>2</v>
      </c>
      <c r="B24" s="90"/>
      <c r="C24" s="20" t="s">
        <v>44</v>
      </c>
      <c r="D24" s="22" t="s">
        <v>100</v>
      </c>
      <c r="E24" s="57">
        <v>34487</v>
      </c>
      <c r="F24" s="31" t="s">
        <v>52</v>
      </c>
      <c r="G24" s="148">
        <f>G23</f>
        <v>0.0014567129629629628</v>
      </c>
      <c r="H24" s="110" t="s">
        <v>29</v>
      </c>
    </row>
    <row r="25" spans="1:8" ht="18" customHeight="1" thickBot="1">
      <c r="A25" s="181">
        <f>A24</f>
        <v>2</v>
      </c>
      <c r="B25" s="153"/>
      <c r="C25" s="105" t="s">
        <v>123</v>
      </c>
      <c r="D25" s="106" t="s">
        <v>167</v>
      </c>
      <c r="E25" s="107">
        <v>34627</v>
      </c>
      <c r="F25" s="108" t="s">
        <v>52</v>
      </c>
      <c r="G25" s="157">
        <f>G24</f>
        <v>0.0014567129629629628</v>
      </c>
      <c r="H25" s="112" t="s">
        <v>29</v>
      </c>
    </row>
    <row r="26" spans="1:8" ht="18" customHeight="1">
      <c r="A26" s="100">
        <v>3</v>
      </c>
      <c r="B26" s="152"/>
      <c r="C26" s="101" t="s">
        <v>98</v>
      </c>
      <c r="D26" s="102" t="s">
        <v>194</v>
      </c>
      <c r="E26" s="103">
        <v>34842</v>
      </c>
      <c r="F26" s="104" t="s">
        <v>77</v>
      </c>
      <c r="G26" s="156">
        <v>0.0016157407407407407</v>
      </c>
      <c r="H26" s="109" t="s">
        <v>202</v>
      </c>
    </row>
    <row r="27" spans="1:8" ht="18" customHeight="1">
      <c r="A27" s="149">
        <f>A26</f>
        <v>3</v>
      </c>
      <c r="B27" s="90"/>
      <c r="C27" s="20" t="s">
        <v>53</v>
      </c>
      <c r="D27" s="22" t="s">
        <v>199</v>
      </c>
      <c r="E27" s="57">
        <v>34498</v>
      </c>
      <c r="F27" s="31" t="s">
        <v>77</v>
      </c>
      <c r="G27" s="148">
        <f>G26</f>
        <v>0.0016157407407407407</v>
      </c>
      <c r="H27" s="110" t="s">
        <v>202</v>
      </c>
    </row>
    <row r="28" spans="1:8" ht="18" customHeight="1">
      <c r="A28" s="149">
        <f>A27</f>
        <v>3</v>
      </c>
      <c r="B28" s="90"/>
      <c r="C28" s="20" t="s">
        <v>46</v>
      </c>
      <c r="D28" s="22" t="s">
        <v>118</v>
      </c>
      <c r="E28" s="57">
        <v>34871</v>
      </c>
      <c r="F28" s="31" t="s">
        <v>77</v>
      </c>
      <c r="G28" s="148">
        <f>G27</f>
        <v>0.0016157407407407407</v>
      </c>
      <c r="H28" s="110" t="s">
        <v>202</v>
      </c>
    </row>
    <row r="29" spans="1:8" ht="18" customHeight="1" thickBot="1">
      <c r="A29" s="181">
        <f>A28</f>
        <v>3</v>
      </c>
      <c r="B29" s="153"/>
      <c r="C29" s="105" t="s">
        <v>197</v>
      </c>
      <c r="D29" s="106" t="s">
        <v>198</v>
      </c>
      <c r="E29" s="107">
        <v>33990</v>
      </c>
      <c r="F29" s="108" t="s">
        <v>77</v>
      </c>
      <c r="G29" s="157">
        <f>G28</f>
        <v>0.0016157407407407407</v>
      </c>
      <c r="H29" s="112" t="s">
        <v>202</v>
      </c>
    </row>
    <row r="30" spans="1:8" ht="18" customHeight="1">
      <c r="A30" s="100">
        <v>4</v>
      </c>
      <c r="B30" s="152"/>
      <c r="C30" s="101" t="s">
        <v>39</v>
      </c>
      <c r="D30" s="102" t="s">
        <v>96</v>
      </c>
      <c r="E30" s="103">
        <v>33174</v>
      </c>
      <c r="F30" s="104" t="s">
        <v>93</v>
      </c>
      <c r="G30" s="156">
        <v>0.0016343749999999998</v>
      </c>
      <c r="H30" s="109" t="s">
        <v>161</v>
      </c>
    </row>
    <row r="31" spans="1:8" ht="18" customHeight="1">
      <c r="A31" s="149">
        <f>A30</f>
        <v>4</v>
      </c>
      <c r="B31" s="90"/>
      <c r="C31" s="20" t="s">
        <v>60</v>
      </c>
      <c r="D31" s="22" t="s">
        <v>159</v>
      </c>
      <c r="E31" s="57">
        <v>35059</v>
      </c>
      <c r="F31" s="31" t="s">
        <v>93</v>
      </c>
      <c r="G31" s="148">
        <f>G30</f>
        <v>0.0016343749999999998</v>
      </c>
      <c r="H31" s="110" t="s">
        <v>161</v>
      </c>
    </row>
    <row r="32" spans="1:8" ht="18" customHeight="1">
      <c r="A32" s="149">
        <f>A31</f>
        <v>4</v>
      </c>
      <c r="B32" s="90"/>
      <c r="C32" s="20" t="s">
        <v>121</v>
      </c>
      <c r="D32" s="22" t="s">
        <v>160</v>
      </c>
      <c r="E32" s="57">
        <v>34712</v>
      </c>
      <c r="F32" s="31" t="s">
        <v>93</v>
      </c>
      <c r="G32" s="148">
        <f>G31</f>
        <v>0.0016343749999999998</v>
      </c>
      <c r="H32" s="110" t="s">
        <v>161</v>
      </c>
    </row>
    <row r="33" spans="1:8" ht="18" customHeight="1" thickBot="1">
      <c r="A33" s="181">
        <f>A32</f>
        <v>4</v>
      </c>
      <c r="B33" s="153"/>
      <c r="C33" s="105" t="s">
        <v>83</v>
      </c>
      <c r="D33" s="106" t="s">
        <v>244</v>
      </c>
      <c r="E33" s="107">
        <v>33802</v>
      </c>
      <c r="F33" s="108" t="s">
        <v>93</v>
      </c>
      <c r="G33" s="157">
        <f>G32</f>
        <v>0.0016343749999999998</v>
      </c>
      <c r="H33" s="112" t="s">
        <v>161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71" customWidth="1"/>
    <col min="8" max="8" width="9.140625" style="71" customWidth="1"/>
    <col min="9" max="9" width="5.28125" style="71" bestFit="1" customWidth="1"/>
    <col min="10" max="10" width="11.140625" style="28" bestFit="1" customWidth="1"/>
    <col min="1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0" s="28" customFormat="1" ht="12" customHeight="1">
      <c r="A3" s="26"/>
      <c r="B3" s="26"/>
      <c r="C3" s="26"/>
      <c r="D3" s="27"/>
      <c r="E3" s="62"/>
      <c r="F3" s="33"/>
      <c r="G3" s="70"/>
      <c r="H3" s="70"/>
      <c r="I3" s="70"/>
      <c r="J3" s="35"/>
    </row>
    <row r="4" ht="12.75">
      <c r="C4" s="27"/>
    </row>
    <row r="5" spans="3:9" s="36" customFormat="1" ht="15.75">
      <c r="C5" s="37" t="s">
        <v>50</v>
      </c>
      <c r="D5" s="37"/>
      <c r="E5" s="61"/>
      <c r="F5" s="41"/>
      <c r="G5" s="72"/>
      <c r="H5" s="72"/>
      <c r="I5" s="71"/>
    </row>
    <row r="6" spans="1:9" s="36" customFormat="1" ht="16.5" customHeight="1" thickBot="1">
      <c r="A6" s="126">
        <v>1.1574074074074073E-05</v>
      </c>
      <c r="B6" s="126"/>
      <c r="C6" s="37"/>
      <c r="D6" s="37"/>
      <c r="E6" s="61"/>
      <c r="F6" s="41"/>
      <c r="G6" s="72"/>
      <c r="H6" s="72"/>
      <c r="I6" s="71"/>
    </row>
    <row r="7" spans="1:10" s="15" customFormat="1" ht="18" customHeight="1" thickBot="1">
      <c r="A7" s="180" t="s">
        <v>40</v>
      </c>
      <c r="B7" s="154" t="s">
        <v>48</v>
      </c>
      <c r="C7" s="114" t="s">
        <v>0</v>
      </c>
      <c r="D7" s="115" t="s">
        <v>1</v>
      </c>
      <c r="E7" s="116" t="s">
        <v>8</v>
      </c>
      <c r="F7" s="117" t="s">
        <v>2</v>
      </c>
      <c r="G7" s="120" t="s">
        <v>41</v>
      </c>
      <c r="H7" s="118" t="s">
        <v>3</v>
      </c>
      <c r="I7" s="119" t="s">
        <v>12</v>
      </c>
      <c r="J7" s="121" t="s">
        <v>4</v>
      </c>
    </row>
    <row r="8" spans="1:10" ht="18" customHeight="1">
      <c r="A8" s="100">
        <v>1</v>
      </c>
      <c r="B8" s="152">
        <v>174</v>
      </c>
      <c r="C8" s="101" t="s">
        <v>214</v>
      </c>
      <c r="D8" s="102" t="s">
        <v>215</v>
      </c>
      <c r="E8" s="103">
        <v>34830</v>
      </c>
      <c r="F8" s="104" t="s">
        <v>37</v>
      </c>
      <c r="G8" s="141">
        <f>IF(ISBLANK(H8),"",TRUNC(0.0826*((H8/$A$6)-212)^2))</f>
        <v>673</v>
      </c>
      <c r="H8" s="156">
        <v>0.0014085648148148147</v>
      </c>
      <c r="I8" s="147" t="str">
        <f>IF(ISBLANK(H8),"",IF(H8&lt;=0.00118055555555556,"KSM",IF(H8&lt;=0.00124421296296296,"I A",IF(H8&lt;=0.00133101851851852,"II A",IF(H8&lt;=0.00144675925925926,"III A",IF(H8&lt;=0.00155092592592593,"I JA",IF(H8&lt;=0.00163194444444444,"II JA",IF(H8&lt;=0.00170138888888889,"III JA",))))))))</f>
        <v>III A</v>
      </c>
      <c r="J8" s="109" t="s">
        <v>224</v>
      </c>
    </row>
    <row r="9" spans="1:10" ht="18" customHeight="1">
      <c r="A9" s="149">
        <f>A8</f>
        <v>1</v>
      </c>
      <c r="B9" s="90">
        <v>175</v>
      </c>
      <c r="C9" s="20" t="s">
        <v>104</v>
      </c>
      <c r="D9" s="22" t="s">
        <v>220</v>
      </c>
      <c r="E9" s="57">
        <v>34661</v>
      </c>
      <c r="F9" s="31" t="s">
        <v>37</v>
      </c>
      <c r="G9" s="93"/>
      <c r="H9" s="148">
        <f>H8</f>
        <v>0.0014085648148148147</v>
      </c>
      <c r="I9" s="148"/>
      <c r="J9" s="110" t="s">
        <v>224</v>
      </c>
    </row>
    <row r="10" spans="1:10" ht="18" customHeight="1">
      <c r="A10" s="149">
        <f>A9</f>
        <v>1</v>
      </c>
      <c r="B10" s="90"/>
      <c r="C10" s="20" t="s">
        <v>221</v>
      </c>
      <c r="D10" s="22" t="s">
        <v>222</v>
      </c>
      <c r="E10" s="57">
        <v>34523</v>
      </c>
      <c r="F10" s="31" t="s">
        <v>37</v>
      </c>
      <c r="G10" s="88"/>
      <c r="H10" s="148">
        <f>H9</f>
        <v>0.0014085648148148147</v>
      </c>
      <c r="I10" s="148"/>
      <c r="J10" s="110" t="s">
        <v>224</v>
      </c>
    </row>
    <row r="11" spans="1:10" ht="18" customHeight="1" thickBot="1">
      <c r="A11" s="181">
        <f>A10</f>
        <v>1</v>
      </c>
      <c r="B11" s="153"/>
      <c r="C11" s="105" t="s">
        <v>53</v>
      </c>
      <c r="D11" s="106" t="s">
        <v>223</v>
      </c>
      <c r="E11" s="107">
        <v>34899</v>
      </c>
      <c r="F11" s="108" t="s">
        <v>37</v>
      </c>
      <c r="G11" s="111"/>
      <c r="H11" s="157">
        <f>H10</f>
        <v>0.0014085648148148147</v>
      </c>
      <c r="I11" s="157"/>
      <c r="J11" s="112" t="s">
        <v>224</v>
      </c>
    </row>
    <row r="12" spans="1:10" ht="18" customHeight="1">
      <c r="A12" s="100">
        <v>2</v>
      </c>
      <c r="B12" s="152"/>
      <c r="C12" s="101" t="s">
        <v>72</v>
      </c>
      <c r="D12" s="102" t="s">
        <v>73</v>
      </c>
      <c r="E12" s="103">
        <v>34140</v>
      </c>
      <c r="F12" s="104" t="s">
        <v>52</v>
      </c>
      <c r="G12" s="141">
        <f>IF(ISBLANK(H12),"",TRUNC(0.0826*((H12/$A$6)-212)^2))</f>
        <v>612</v>
      </c>
      <c r="H12" s="156">
        <v>0.0014567129629629628</v>
      </c>
      <c r="I12" s="147" t="str">
        <f>IF(ISBLANK(H12),"",IF(H12&lt;=0.00118055555555556,"KSM",IF(H12&lt;=0.00124421296296296,"I A",IF(H12&lt;=0.00133101851851852,"II A",IF(H12&lt;=0.00144675925925926,"III A",IF(H12&lt;=0.00155092592592593,"I JA",IF(H12&lt;=0.00163194444444444,"II JA",IF(H12&lt;=0.00170138888888889,"III JA",))))))))</f>
        <v>I JA</v>
      </c>
      <c r="J12" s="109" t="s">
        <v>29</v>
      </c>
    </row>
    <row r="13" spans="1:10" ht="18" customHeight="1">
      <c r="A13" s="149">
        <f>A12</f>
        <v>2</v>
      </c>
      <c r="B13" s="90"/>
      <c r="C13" s="20" t="s">
        <v>53</v>
      </c>
      <c r="D13" s="22" t="s">
        <v>61</v>
      </c>
      <c r="E13" s="57">
        <v>34420</v>
      </c>
      <c r="F13" s="31" t="s">
        <v>52</v>
      </c>
      <c r="G13" s="93"/>
      <c r="H13" s="148">
        <f>H12</f>
        <v>0.0014567129629629628</v>
      </c>
      <c r="I13" s="148"/>
      <c r="J13" s="110" t="s">
        <v>29</v>
      </c>
    </row>
    <row r="14" spans="1:10" ht="18" customHeight="1">
      <c r="A14" s="149">
        <f>A13</f>
        <v>2</v>
      </c>
      <c r="B14" s="90"/>
      <c r="C14" s="20" t="s">
        <v>44</v>
      </c>
      <c r="D14" s="22" t="s">
        <v>100</v>
      </c>
      <c r="E14" s="57">
        <v>34487</v>
      </c>
      <c r="F14" s="31" t="s">
        <v>52</v>
      </c>
      <c r="G14" s="88"/>
      <c r="H14" s="148">
        <f>H13</f>
        <v>0.0014567129629629628</v>
      </c>
      <c r="I14" s="148"/>
      <c r="J14" s="110" t="s">
        <v>29</v>
      </c>
    </row>
    <row r="15" spans="1:10" ht="18" customHeight="1" thickBot="1">
      <c r="A15" s="181">
        <f>A14</f>
        <v>2</v>
      </c>
      <c r="B15" s="153"/>
      <c r="C15" s="105" t="s">
        <v>123</v>
      </c>
      <c r="D15" s="106" t="s">
        <v>167</v>
      </c>
      <c r="E15" s="107">
        <v>34627</v>
      </c>
      <c r="F15" s="108" t="s">
        <v>52</v>
      </c>
      <c r="G15" s="111"/>
      <c r="H15" s="157">
        <f>H14</f>
        <v>0.0014567129629629628</v>
      </c>
      <c r="I15" s="157"/>
      <c r="J15" s="112" t="s">
        <v>29</v>
      </c>
    </row>
    <row r="16" spans="1:10" ht="18" customHeight="1">
      <c r="A16" s="100">
        <v>3</v>
      </c>
      <c r="B16" s="152"/>
      <c r="C16" s="101" t="s">
        <v>138</v>
      </c>
      <c r="D16" s="102" t="s">
        <v>139</v>
      </c>
      <c r="E16" s="103">
        <v>34667</v>
      </c>
      <c r="F16" s="104" t="s">
        <v>113</v>
      </c>
      <c r="G16" s="141">
        <f>IF(ISBLANK(H16),"",TRUNC(0.0826*((H16/$A$6)-212)^2))</f>
        <v>576</v>
      </c>
      <c r="H16" s="156">
        <v>0.001487037037037037</v>
      </c>
      <c r="I16" s="147" t="str">
        <f>IF(ISBLANK(H16),"",IF(H16&lt;=0.00118055555555556,"KSM",IF(H16&lt;=0.00124421296296296,"I A",IF(H16&lt;=0.00133101851851852,"II A",IF(H16&lt;=0.00144675925925926,"III A",IF(H16&lt;=0.00155092592592593,"I JA",IF(H16&lt;=0.00163194444444444,"II JA",IF(H16&lt;=0.00170138888888889,"III JA",))))))))</f>
        <v>I JA</v>
      </c>
      <c r="J16" s="109" t="s">
        <v>151</v>
      </c>
    </row>
    <row r="17" spans="1:10" ht="18" customHeight="1">
      <c r="A17" s="149">
        <f>A16</f>
        <v>3</v>
      </c>
      <c r="B17" s="90"/>
      <c r="C17" s="20" t="s">
        <v>35</v>
      </c>
      <c r="D17" s="22" t="s">
        <v>117</v>
      </c>
      <c r="E17" s="57">
        <v>34441</v>
      </c>
      <c r="F17" s="31" t="s">
        <v>113</v>
      </c>
      <c r="G17" s="93"/>
      <c r="H17" s="148">
        <f>H16</f>
        <v>0.001487037037037037</v>
      </c>
      <c r="I17" s="148"/>
      <c r="J17" s="110" t="s">
        <v>151</v>
      </c>
    </row>
    <row r="18" spans="1:10" ht="18" customHeight="1">
      <c r="A18" s="149">
        <f>A17</f>
        <v>3</v>
      </c>
      <c r="B18" s="90"/>
      <c r="C18" s="20" t="s">
        <v>142</v>
      </c>
      <c r="D18" s="22" t="s">
        <v>143</v>
      </c>
      <c r="E18" s="57">
        <v>34819</v>
      </c>
      <c r="F18" s="31" t="s">
        <v>113</v>
      </c>
      <c r="G18" s="88"/>
      <c r="H18" s="148">
        <f>H17</f>
        <v>0.001487037037037037</v>
      </c>
      <c r="I18" s="148"/>
      <c r="J18" s="110" t="s">
        <v>151</v>
      </c>
    </row>
    <row r="19" spans="1:10" ht="18" customHeight="1" thickBot="1">
      <c r="A19" s="181">
        <f>A18</f>
        <v>3</v>
      </c>
      <c r="B19" s="153"/>
      <c r="C19" s="105" t="s">
        <v>140</v>
      </c>
      <c r="D19" s="106" t="s">
        <v>141</v>
      </c>
      <c r="E19" s="107">
        <v>34413</v>
      </c>
      <c r="F19" s="108" t="s">
        <v>113</v>
      </c>
      <c r="G19" s="111"/>
      <c r="H19" s="157">
        <f>H18</f>
        <v>0.001487037037037037</v>
      </c>
      <c r="I19" s="157"/>
      <c r="J19" s="112" t="s">
        <v>151</v>
      </c>
    </row>
    <row r="20" spans="1:10" ht="18" customHeight="1">
      <c r="A20" s="100">
        <v>4</v>
      </c>
      <c r="B20" s="152"/>
      <c r="C20" s="101" t="s">
        <v>90</v>
      </c>
      <c r="D20" s="102" t="s">
        <v>89</v>
      </c>
      <c r="E20" s="103">
        <v>34535</v>
      </c>
      <c r="F20" s="104" t="s">
        <v>47</v>
      </c>
      <c r="G20" s="141">
        <f>IF(ISBLANK(H20),"",TRUNC(0.0826*((H20/$A$6)-212)^2))</f>
        <v>574</v>
      </c>
      <c r="H20" s="156">
        <v>0.0014883101851851852</v>
      </c>
      <c r="I20" s="147" t="str">
        <f>IF(ISBLANK(H20),"",IF(H20&lt;=0.00118055555555556,"KSM",IF(H20&lt;=0.00124421296296296,"I A",IF(H20&lt;=0.00133101851851852,"II A",IF(H20&lt;=0.00144675925925926,"III A",IF(H20&lt;=0.00155092592592593,"I JA",IF(H20&lt;=0.00163194444444444,"II JA",IF(H20&lt;=0.00170138888888889,"III JA",))))))))</f>
        <v>I JA</v>
      </c>
      <c r="J20" s="109" t="s">
        <v>51</v>
      </c>
    </row>
    <row r="21" spans="1:10" ht="18" customHeight="1">
      <c r="A21" s="149">
        <f>A20</f>
        <v>4</v>
      </c>
      <c r="B21" s="90"/>
      <c r="C21" s="20" t="s">
        <v>92</v>
      </c>
      <c r="D21" s="22" t="s">
        <v>91</v>
      </c>
      <c r="E21" s="57">
        <v>34141</v>
      </c>
      <c r="F21" s="31" t="s">
        <v>47</v>
      </c>
      <c r="G21" s="93"/>
      <c r="H21" s="148">
        <f>H20</f>
        <v>0.0014883101851851852</v>
      </c>
      <c r="I21" s="148"/>
      <c r="J21" s="110" t="s">
        <v>51</v>
      </c>
    </row>
    <row r="22" spans="1:10" ht="18" customHeight="1">
      <c r="A22" s="149">
        <f>A21</f>
        <v>4</v>
      </c>
      <c r="B22" s="90"/>
      <c r="C22" s="20" t="s">
        <v>153</v>
      </c>
      <c r="D22" s="22" t="s">
        <v>156</v>
      </c>
      <c r="E22" s="57">
        <v>34831</v>
      </c>
      <c r="F22" s="31" t="s">
        <v>47</v>
      </c>
      <c r="G22" s="88"/>
      <c r="H22" s="148">
        <f>H21</f>
        <v>0.0014883101851851852</v>
      </c>
      <c r="I22" s="148"/>
      <c r="J22" s="110" t="s">
        <v>51</v>
      </c>
    </row>
    <row r="23" spans="1:10" ht="18" customHeight="1" thickBot="1">
      <c r="A23" s="181">
        <f>A22</f>
        <v>4</v>
      </c>
      <c r="B23" s="153"/>
      <c r="C23" s="105" t="s">
        <v>34</v>
      </c>
      <c r="D23" s="106" t="s">
        <v>155</v>
      </c>
      <c r="E23" s="107">
        <v>34553</v>
      </c>
      <c r="F23" s="108" t="s">
        <v>47</v>
      </c>
      <c r="G23" s="111"/>
      <c r="H23" s="157">
        <f>H22</f>
        <v>0.0014883101851851852</v>
      </c>
      <c r="I23" s="157"/>
      <c r="J23" s="112" t="s">
        <v>51</v>
      </c>
    </row>
    <row r="24" spans="1:10" ht="18" customHeight="1">
      <c r="A24" s="100">
        <v>5</v>
      </c>
      <c r="B24" s="152"/>
      <c r="C24" s="101" t="s">
        <v>98</v>
      </c>
      <c r="D24" s="102" t="s">
        <v>194</v>
      </c>
      <c r="E24" s="103">
        <v>34842</v>
      </c>
      <c r="F24" s="104" t="s">
        <v>77</v>
      </c>
      <c r="G24" s="141">
        <f>IF(ISBLANK(H24),"",TRUNC(0.0826*((H24/$A$6)-212)^2))</f>
        <v>432</v>
      </c>
      <c r="H24" s="156">
        <v>0.0016157407407407407</v>
      </c>
      <c r="I24" s="147" t="str">
        <f>IF(ISBLANK(H24),"",IF(H24&lt;=0.00118055555555556,"KSM",IF(H24&lt;=0.00124421296296296,"I A",IF(H24&lt;=0.00133101851851852,"II A",IF(H24&lt;=0.00144675925925926,"III A",IF(H24&lt;=0.00155092592592593,"I JA",IF(H24&lt;=0.00163194444444444,"II JA",IF(H24&lt;=0.00170138888888889,"III JA",))))))))</f>
        <v>II JA</v>
      </c>
      <c r="J24" s="109" t="s">
        <v>202</v>
      </c>
    </row>
    <row r="25" spans="1:10" ht="18" customHeight="1">
      <c r="A25" s="149">
        <f>A24</f>
        <v>5</v>
      </c>
      <c r="B25" s="90"/>
      <c r="C25" s="20" t="s">
        <v>53</v>
      </c>
      <c r="D25" s="22" t="s">
        <v>199</v>
      </c>
      <c r="E25" s="57">
        <v>34498</v>
      </c>
      <c r="F25" s="31" t="s">
        <v>77</v>
      </c>
      <c r="G25" s="93"/>
      <c r="H25" s="148">
        <f>H24</f>
        <v>0.0016157407407407407</v>
      </c>
      <c r="I25" s="148"/>
      <c r="J25" s="110" t="s">
        <v>202</v>
      </c>
    </row>
    <row r="26" spans="1:10" ht="18" customHeight="1">
      <c r="A26" s="149">
        <f>A25</f>
        <v>5</v>
      </c>
      <c r="B26" s="90"/>
      <c r="C26" s="20" t="s">
        <v>46</v>
      </c>
      <c r="D26" s="22" t="s">
        <v>118</v>
      </c>
      <c r="E26" s="57">
        <v>34871</v>
      </c>
      <c r="F26" s="31" t="s">
        <v>77</v>
      </c>
      <c r="G26" s="88"/>
      <c r="H26" s="148">
        <f>H25</f>
        <v>0.0016157407407407407</v>
      </c>
      <c r="I26" s="148"/>
      <c r="J26" s="110" t="s">
        <v>202</v>
      </c>
    </row>
    <row r="27" spans="1:10" ht="18" customHeight="1" thickBot="1">
      <c r="A27" s="181">
        <f>A26</f>
        <v>5</v>
      </c>
      <c r="B27" s="153"/>
      <c r="C27" s="105" t="s">
        <v>197</v>
      </c>
      <c r="D27" s="106" t="s">
        <v>198</v>
      </c>
      <c r="E27" s="107">
        <v>33990</v>
      </c>
      <c r="F27" s="108" t="s">
        <v>77</v>
      </c>
      <c r="G27" s="111"/>
      <c r="H27" s="157">
        <f>H26</f>
        <v>0.0016157407407407407</v>
      </c>
      <c r="I27" s="157"/>
      <c r="J27" s="112" t="s">
        <v>202</v>
      </c>
    </row>
    <row r="28" spans="1:10" ht="18" customHeight="1">
      <c r="A28" s="100">
        <v>6</v>
      </c>
      <c r="B28" s="152"/>
      <c r="C28" s="101" t="s">
        <v>39</v>
      </c>
      <c r="D28" s="102" t="s">
        <v>96</v>
      </c>
      <c r="E28" s="103">
        <v>33174</v>
      </c>
      <c r="F28" s="104" t="s">
        <v>93</v>
      </c>
      <c r="G28" s="141">
        <f>IF(ISBLANK(H28),"",TRUNC(0.0826*((H28/$A$6)-212)^2))</f>
        <v>413</v>
      </c>
      <c r="H28" s="156">
        <v>0.0016343749999999998</v>
      </c>
      <c r="I28" s="147" t="str">
        <f>IF(ISBLANK(H28),"",IF(H28&lt;=0.00118055555555556,"KSM",IF(H28&lt;=0.00124421296296296,"I A",IF(H28&lt;=0.00133101851851852,"II A",IF(H28&lt;=0.00144675925925926,"III A",IF(H28&lt;=0.00155092592592593,"I JA",IF(H28&lt;=0.00163194444444444,"II JA",IF(H28&lt;=0.00170138888888889,"III JA",))))))))</f>
        <v>III JA</v>
      </c>
      <c r="J28" s="109" t="s">
        <v>161</v>
      </c>
    </row>
    <row r="29" spans="1:10" ht="18" customHeight="1">
      <c r="A29" s="149">
        <f>A28</f>
        <v>6</v>
      </c>
      <c r="B29" s="90"/>
      <c r="C29" s="20" t="s">
        <v>60</v>
      </c>
      <c r="D29" s="22" t="s">
        <v>159</v>
      </c>
      <c r="E29" s="57">
        <v>35059</v>
      </c>
      <c r="F29" s="31" t="s">
        <v>93</v>
      </c>
      <c r="G29" s="93"/>
      <c r="H29" s="148">
        <f>H28</f>
        <v>0.0016343749999999998</v>
      </c>
      <c r="I29" s="148"/>
      <c r="J29" s="110" t="s">
        <v>161</v>
      </c>
    </row>
    <row r="30" spans="1:10" ht="18" customHeight="1">
      <c r="A30" s="149">
        <f>A29</f>
        <v>6</v>
      </c>
      <c r="B30" s="90"/>
      <c r="C30" s="20" t="s">
        <v>121</v>
      </c>
      <c r="D30" s="22" t="s">
        <v>160</v>
      </c>
      <c r="E30" s="57">
        <v>34712</v>
      </c>
      <c r="F30" s="31" t="s">
        <v>93</v>
      </c>
      <c r="G30" s="88"/>
      <c r="H30" s="148">
        <f>H29</f>
        <v>0.0016343749999999998</v>
      </c>
      <c r="I30" s="148"/>
      <c r="J30" s="110" t="s">
        <v>161</v>
      </c>
    </row>
    <row r="31" spans="1:10" ht="18" customHeight="1" thickBot="1">
      <c r="A31" s="181">
        <f>A30</f>
        <v>6</v>
      </c>
      <c r="B31" s="153"/>
      <c r="C31" s="105" t="s">
        <v>83</v>
      </c>
      <c r="D31" s="106" t="s">
        <v>244</v>
      </c>
      <c r="E31" s="107">
        <v>33802</v>
      </c>
      <c r="F31" s="108" t="s">
        <v>93</v>
      </c>
      <c r="G31" s="111"/>
      <c r="H31" s="157">
        <f>H30</f>
        <v>0.0016343749999999998</v>
      </c>
      <c r="I31" s="157"/>
      <c r="J31" s="112" t="s">
        <v>161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3.5742187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9.140625" style="29" customWidth="1"/>
    <col min="8" max="8" width="9.140625" style="29" hidden="1" customWidth="1"/>
    <col min="9" max="9" width="10.421875" style="28" bestFit="1" customWidth="1"/>
    <col min="10" max="16384" width="9.140625" style="26" customWidth="1"/>
  </cols>
  <sheetData>
    <row r="1" spans="1:8" s="37" customFormat="1" ht="15.75">
      <c r="A1" s="37" t="s">
        <v>135</v>
      </c>
      <c r="D1" s="41"/>
      <c r="E1" s="61"/>
      <c r="F1" s="51"/>
      <c r="G1" s="92"/>
      <c r="H1" s="69"/>
    </row>
    <row r="2" spans="1:11" s="37" customFormat="1" ht="15.75">
      <c r="A2" s="37" t="s">
        <v>136</v>
      </c>
      <c r="D2" s="41"/>
      <c r="E2" s="61"/>
      <c r="F2" s="51"/>
      <c r="G2" s="92"/>
      <c r="H2" s="69"/>
      <c r="I2" s="40"/>
      <c r="J2" s="40"/>
      <c r="K2" s="52"/>
    </row>
    <row r="3" spans="1:9" s="28" customFormat="1" ht="12" customHeight="1">
      <c r="A3" s="26"/>
      <c r="B3" s="26"/>
      <c r="C3" s="26"/>
      <c r="D3" s="27"/>
      <c r="E3" s="62"/>
      <c r="F3" s="33"/>
      <c r="G3" s="34"/>
      <c r="H3" s="34"/>
      <c r="I3" s="35"/>
    </row>
    <row r="4" ht="12.75">
      <c r="C4" s="27"/>
    </row>
    <row r="5" spans="3:8" s="36" customFormat="1" ht="15.75">
      <c r="C5" s="37" t="s">
        <v>49</v>
      </c>
      <c r="D5" s="37"/>
      <c r="E5" s="61"/>
      <c r="F5" s="41"/>
      <c r="G5" s="44"/>
      <c r="H5" s="44"/>
    </row>
    <row r="6" spans="1:8" s="168" customFormat="1" ht="16.5" thickBot="1">
      <c r="A6" s="162">
        <v>1.1574074074074073E-05</v>
      </c>
      <c r="B6" s="162"/>
      <c r="C6" s="163">
        <v>1</v>
      </c>
      <c r="D6" s="163" t="s">
        <v>251</v>
      </c>
      <c r="E6" s="164"/>
      <c r="F6" s="165"/>
      <c r="G6" s="166"/>
      <c r="H6" s="166"/>
    </row>
    <row r="7" spans="1:9" s="15" customFormat="1" ht="18" customHeight="1" thickBot="1">
      <c r="A7" s="180" t="s">
        <v>238</v>
      </c>
      <c r="B7" s="154" t="s">
        <v>48</v>
      </c>
      <c r="C7" s="114" t="s">
        <v>0</v>
      </c>
      <c r="D7" s="115" t="s">
        <v>1</v>
      </c>
      <c r="E7" s="116" t="s">
        <v>8</v>
      </c>
      <c r="F7" s="117" t="s">
        <v>2</v>
      </c>
      <c r="G7" s="118" t="s">
        <v>3</v>
      </c>
      <c r="H7" s="121" t="s">
        <v>4</v>
      </c>
      <c r="I7" s="121" t="s">
        <v>4</v>
      </c>
    </row>
    <row r="8" spans="1:9" ht="18" customHeight="1">
      <c r="A8" s="100">
        <v>3</v>
      </c>
      <c r="B8" s="152"/>
      <c r="C8" s="101" t="s">
        <v>144</v>
      </c>
      <c r="D8" s="102" t="s">
        <v>145</v>
      </c>
      <c r="E8" s="103">
        <v>34449</v>
      </c>
      <c r="F8" s="104" t="s">
        <v>113</v>
      </c>
      <c r="G8" s="156" t="s">
        <v>273</v>
      </c>
      <c r="H8" s="123"/>
      <c r="I8" s="109" t="s">
        <v>151</v>
      </c>
    </row>
    <row r="9" spans="1:9" ht="18" customHeight="1">
      <c r="A9" s="149">
        <f>A8</f>
        <v>3</v>
      </c>
      <c r="B9" s="90"/>
      <c r="C9" s="20" t="s">
        <v>146</v>
      </c>
      <c r="D9" s="22" t="s">
        <v>147</v>
      </c>
      <c r="E9" s="57">
        <v>34963</v>
      </c>
      <c r="F9" s="31" t="s">
        <v>113</v>
      </c>
      <c r="G9" s="149" t="str">
        <f>G8</f>
        <v>DNS</v>
      </c>
      <c r="H9" s="23"/>
      <c r="I9" s="110" t="s">
        <v>151</v>
      </c>
    </row>
    <row r="10" spans="1:9" ht="18" customHeight="1">
      <c r="A10" s="149">
        <f>A9</f>
        <v>3</v>
      </c>
      <c r="B10" s="90"/>
      <c r="C10" s="20" t="s">
        <v>109</v>
      </c>
      <c r="D10" s="22" t="s">
        <v>148</v>
      </c>
      <c r="E10" s="57">
        <v>34770</v>
      </c>
      <c r="F10" s="31" t="s">
        <v>113</v>
      </c>
      <c r="G10" s="149" t="str">
        <f>G9</f>
        <v>DNS</v>
      </c>
      <c r="H10" s="23"/>
      <c r="I10" s="110" t="s">
        <v>151</v>
      </c>
    </row>
    <row r="11" spans="1:9" ht="18" customHeight="1" thickBot="1">
      <c r="A11" s="181">
        <f>A10</f>
        <v>3</v>
      </c>
      <c r="B11" s="153"/>
      <c r="C11" s="105" t="s">
        <v>36</v>
      </c>
      <c r="D11" s="106" t="s">
        <v>150</v>
      </c>
      <c r="E11" s="107">
        <v>34179</v>
      </c>
      <c r="F11" s="108" t="s">
        <v>113</v>
      </c>
      <c r="G11" s="181" t="str">
        <f>G10</f>
        <v>DNS</v>
      </c>
      <c r="H11" s="122"/>
      <c r="I11" s="112" t="s">
        <v>151</v>
      </c>
    </row>
    <row r="12" spans="1:9" ht="18" customHeight="1">
      <c r="A12" s="100">
        <v>4</v>
      </c>
      <c r="B12" s="152"/>
      <c r="C12" s="101" t="s">
        <v>68</v>
      </c>
      <c r="D12" s="102" t="s">
        <v>69</v>
      </c>
      <c r="E12" s="103">
        <v>34143</v>
      </c>
      <c r="F12" s="104" t="s">
        <v>52</v>
      </c>
      <c r="G12" s="156" t="s">
        <v>293</v>
      </c>
      <c r="H12" s="123"/>
      <c r="I12" s="109" t="s">
        <v>29</v>
      </c>
    </row>
    <row r="13" spans="1:9" ht="18" customHeight="1">
      <c r="A13" s="149">
        <f>A12</f>
        <v>4</v>
      </c>
      <c r="B13" s="90"/>
      <c r="C13" s="20" t="s">
        <v>45</v>
      </c>
      <c r="D13" s="22" t="s">
        <v>102</v>
      </c>
      <c r="E13" s="57">
        <v>34542</v>
      </c>
      <c r="F13" s="31" t="s">
        <v>52</v>
      </c>
      <c r="G13" s="149" t="str">
        <f>G12</f>
        <v>DNF</v>
      </c>
      <c r="H13" s="23"/>
      <c r="I13" s="110" t="s">
        <v>29</v>
      </c>
    </row>
    <row r="14" spans="1:9" ht="18" customHeight="1">
      <c r="A14" s="149">
        <f>A13</f>
        <v>4</v>
      </c>
      <c r="B14" s="90"/>
      <c r="C14" s="20" t="s">
        <v>176</v>
      </c>
      <c r="D14" s="22" t="s">
        <v>177</v>
      </c>
      <c r="E14" s="57">
        <v>33517</v>
      </c>
      <c r="F14" s="31" t="s">
        <v>52</v>
      </c>
      <c r="G14" s="149" t="str">
        <f>G13</f>
        <v>DNF</v>
      </c>
      <c r="H14" s="23"/>
      <c r="I14" s="110" t="s">
        <v>29</v>
      </c>
    </row>
    <row r="15" spans="1:9" ht="18" customHeight="1" thickBot="1">
      <c r="A15" s="181">
        <f>A14</f>
        <v>4</v>
      </c>
      <c r="B15" s="153"/>
      <c r="C15" s="105" t="s">
        <v>125</v>
      </c>
      <c r="D15" s="106" t="s">
        <v>178</v>
      </c>
      <c r="E15" s="107">
        <v>34779</v>
      </c>
      <c r="F15" s="108" t="s">
        <v>52</v>
      </c>
      <c r="G15" s="181" t="str">
        <f>G14</f>
        <v>DNF</v>
      </c>
      <c r="H15" s="122"/>
      <c r="I15" s="112" t="s">
        <v>29</v>
      </c>
    </row>
    <row r="16" spans="1:8" s="168" customFormat="1" ht="16.5" thickBot="1">
      <c r="A16" s="162">
        <v>1.1574074074074073E-05</v>
      </c>
      <c r="B16" s="162"/>
      <c r="C16" s="163">
        <v>2</v>
      </c>
      <c r="D16" s="163" t="s">
        <v>251</v>
      </c>
      <c r="E16" s="164"/>
      <c r="F16" s="165"/>
      <c r="G16" s="166"/>
      <c r="H16" s="166"/>
    </row>
    <row r="17" spans="1:9" s="15" customFormat="1" ht="18" customHeight="1" thickBot="1">
      <c r="A17" s="180" t="s">
        <v>238</v>
      </c>
      <c r="B17" s="154" t="s">
        <v>48</v>
      </c>
      <c r="C17" s="114" t="s">
        <v>0</v>
      </c>
      <c r="D17" s="115" t="s">
        <v>1</v>
      </c>
      <c r="E17" s="116" t="s">
        <v>8</v>
      </c>
      <c r="F17" s="117" t="s">
        <v>2</v>
      </c>
      <c r="G17" s="118" t="s">
        <v>3</v>
      </c>
      <c r="H17" s="121" t="s">
        <v>4</v>
      </c>
      <c r="I17" s="121" t="s">
        <v>4</v>
      </c>
    </row>
    <row r="18" spans="1:9" ht="18" customHeight="1">
      <c r="A18" s="100">
        <v>2</v>
      </c>
      <c r="B18" s="152"/>
      <c r="C18" s="101" t="s">
        <v>193</v>
      </c>
      <c r="D18" s="102" t="s">
        <v>182</v>
      </c>
      <c r="E18" s="103">
        <v>34840</v>
      </c>
      <c r="F18" s="104" t="s">
        <v>24</v>
      </c>
      <c r="G18" s="156">
        <v>0.0012024305555555555</v>
      </c>
      <c r="H18" s="123"/>
      <c r="I18" s="109" t="s">
        <v>25</v>
      </c>
    </row>
    <row r="19" spans="1:9" ht="18" customHeight="1">
      <c r="A19" s="149">
        <f>A18</f>
        <v>2</v>
      </c>
      <c r="B19" s="90"/>
      <c r="C19" s="20" t="s">
        <v>183</v>
      </c>
      <c r="D19" s="22" t="s">
        <v>184</v>
      </c>
      <c r="E19" s="57">
        <v>34935</v>
      </c>
      <c r="F19" s="31" t="s">
        <v>24</v>
      </c>
      <c r="G19" s="149">
        <f>G18</f>
        <v>0.0012024305555555555</v>
      </c>
      <c r="H19" s="23"/>
      <c r="I19" s="110" t="s">
        <v>25</v>
      </c>
    </row>
    <row r="20" spans="1:9" ht="18" customHeight="1">
      <c r="A20" s="149">
        <f>A19</f>
        <v>2</v>
      </c>
      <c r="B20" s="90"/>
      <c r="C20" s="20" t="s">
        <v>131</v>
      </c>
      <c r="D20" s="22" t="s">
        <v>248</v>
      </c>
      <c r="E20" s="57">
        <v>34980</v>
      </c>
      <c r="F20" s="31" t="s">
        <v>24</v>
      </c>
      <c r="G20" s="149">
        <f>G19</f>
        <v>0.0012024305555555555</v>
      </c>
      <c r="H20" s="23"/>
      <c r="I20" s="110" t="s">
        <v>25</v>
      </c>
    </row>
    <row r="21" spans="1:9" ht="18" customHeight="1" thickBot="1">
      <c r="A21" s="181">
        <f>A20</f>
        <v>2</v>
      </c>
      <c r="B21" s="153"/>
      <c r="C21" s="105" t="s">
        <v>187</v>
      </c>
      <c r="D21" s="106" t="s">
        <v>188</v>
      </c>
      <c r="E21" s="107">
        <v>35224</v>
      </c>
      <c r="F21" s="108" t="s">
        <v>24</v>
      </c>
      <c r="G21" s="181">
        <f>G20</f>
        <v>0.0012024305555555555</v>
      </c>
      <c r="H21" s="122"/>
      <c r="I21" s="112" t="s">
        <v>25</v>
      </c>
    </row>
    <row r="22" spans="1:9" ht="18" customHeight="1">
      <c r="A22" s="100">
        <v>3</v>
      </c>
      <c r="B22" s="152"/>
      <c r="C22" s="101" t="s">
        <v>79</v>
      </c>
      <c r="D22" s="102" t="s">
        <v>80</v>
      </c>
      <c r="E22" s="103">
        <v>34537</v>
      </c>
      <c r="F22" s="104" t="s">
        <v>77</v>
      </c>
      <c r="G22" s="156">
        <v>0.001171875</v>
      </c>
      <c r="H22" s="123"/>
      <c r="I22" s="109" t="s">
        <v>202</v>
      </c>
    </row>
    <row r="23" spans="1:9" ht="18" customHeight="1">
      <c r="A23" s="149">
        <f>A22</f>
        <v>3</v>
      </c>
      <c r="B23" s="90"/>
      <c r="C23" s="20" t="s">
        <v>54</v>
      </c>
      <c r="D23" s="22" t="s">
        <v>81</v>
      </c>
      <c r="E23" s="57">
        <v>35222</v>
      </c>
      <c r="F23" s="31" t="s">
        <v>77</v>
      </c>
      <c r="G23" s="149">
        <f>G22</f>
        <v>0.001171875</v>
      </c>
      <c r="H23" s="23"/>
      <c r="I23" s="110" t="s">
        <v>202</v>
      </c>
    </row>
    <row r="24" spans="1:9" ht="18" customHeight="1">
      <c r="A24" s="149">
        <f>A23</f>
        <v>3</v>
      </c>
      <c r="B24" s="90"/>
      <c r="C24" s="20" t="s">
        <v>78</v>
      </c>
      <c r="D24" s="22" t="s">
        <v>82</v>
      </c>
      <c r="E24" s="57">
        <v>33604</v>
      </c>
      <c r="F24" s="31" t="s">
        <v>77</v>
      </c>
      <c r="G24" s="149">
        <f>G23</f>
        <v>0.001171875</v>
      </c>
      <c r="H24" s="23"/>
      <c r="I24" s="110" t="s">
        <v>202</v>
      </c>
    </row>
    <row r="25" spans="1:9" ht="18" customHeight="1" thickBot="1">
      <c r="A25" s="181">
        <f>A24</f>
        <v>3</v>
      </c>
      <c r="B25" s="153"/>
      <c r="C25" s="105" t="s">
        <v>179</v>
      </c>
      <c r="D25" s="106" t="s">
        <v>210</v>
      </c>
      <c r="E25" s="107">
        <v>34696</v>
      </c>
      <c r="F25" s="108" t="s">
        <v>77</v>
      </c>
      <c r="G25" s="181">
        <f>G24</f>
        <v>0.001171875</v>
      </c>
      <c r="H25" s="122"/>
      <c r="I25" s="112" t="s">
        <v>202</v>
      </c>
    </row>
    <row r="26" spans="1:9" ht="18" customHeight="1">
      <c r="A26" s="100">
        <v>4</v>
      </c>
      <c r="B26" s="152"/>
      <c r="C26" s="101" t="s">
        <v>79</v>
      </c>
      <c r="D26" s="102" t="s">
        <v>226</v>
      </c>
      <c r="E26" s="103">
        <v>34449</v>
      </c>
      <c r="F26" s="104" t="s">
        <v>37</v>
      </c>
      <c r="G26" s="156">
        <v>0.0012033564814814815</v>
      </c>
      <c r="H26" s="123"/>
      <c r="I26" s="109" t="s">
        <v>225</v>
      </c>
    </row>
    <row r="27" spans="1:9" ht="18" customHeight="1">
      <c r="A27" s="149">
        <f>A26</f>
        <v>4</v>
      </c>
      <c r="B27" s="90"/>
      <c r="C27" s="20" t="s">
        <v>227</v>
      </c>
      <c r="D27" s="22" t="s">
        <v>228</v>
      </c>
      <c r="E27" s="57">
        <v>34760</v>
      </c>
      <c r="F27" s="31" t="s">
        <v>37</v>
      </c>
      <c r="G27" s="149">
        <f>G26</f>
        <v>0.0012033564814814815</v>
      </c>
      <c r="H27" s="23"/>
      <c r="I27" s="110" t="s">
        <v>225</v>
      </c>
    </row>
    <row r="28" spans="1:9" ht="18" customHeight="1">
      <c r="A28" s="149">
        <f>A27</f>
        <v>4</v>
      </c>
      <c r="B28" s="90"/>
      <c r="C28" s="20" t="s">
        <v>106</v>
      </c>
      <c r="D28" s="22" t="s">
        <v>105</v>
      </c>
      <c r="E28" s="57">
        <v>33213</v>
      </c>
      <c r="F28" s="31" t="s">
        <v>37</v>
      </c>
      <c r="G28" s="149">
        <f>G27</f>
        <v>0.0012033564814814815</v>
      </c>
      <c r="H28" s="23"/>
      <c r="I28" s="110" t="s">
        <v>225</v>
      </c>
    </row>
    <row r="29" spans="1:9" ht="18" customHeight="1" thickBot="1">
      <c r="A29" s="181">
        <f>A28</f>
        <v>4</v>
      </c>
      <c r="B29" s="153"/>
      <c r="C29" s="105" t="s">
        <v>152</v>
      </c>
      <c r="D29" s="106" t="s">
        <v>234</v>
      </c>
      <c r="E29" s="107">
        <v>34971</v>
      </c>
      <c r="F29" s="108" t="s">
        <v>37</v>
      </c>
      <c r="G29" s="181">
        <f>G28</f>
        <v>0.0012033564814814815</v>
      </c>
      <c r="H29" s="122"/>
      <c r="I29" s="112" t="s">
        <v>225</v>
      </c>
    </row>
  </sheetData>
  <sheetProtection/>
  <printOptions horizontalCentered="1"/>
  <pageMargins left="0.3937007874015748" right="0.3937007874015748" top="0.22" bottom="0.15" header="0.22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3.5742187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29" customWidth="1"/>
    <col min="8" max="8" width="9.140625" style="29" customWidth="1"/>
    <col min="9" max="9" width="5.28125" style="71" bestFit="1" customWidth="1"/>
    <col min="10" max="10" width="9.140625" style="29" hidden="1" customWidth="1"/>
    <col min="11" max="11" width="10.421875" style="28" bestFit="1" customWidth="1"/>
    <col min="12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1" s="28" customFormat="1" ht="12" customHeight="1">
      <c r="A3" s="26"/>
      <c r="B3" s="26"/>
      <c r="C3" s="26"/>
      <c r="D3" s="27"/>
      <c r="E3" s="62"/>
      <c r="F3" s="33"/>
      <c r="G3" s="34"/>
      <c r="H3" s="34"/>
      <c r="I3" s="70"/>
      <c r="J3" s="34"/>
      <c r="K3" s="35"/>
    </row>
    <row r="4" ht="12.75">
      <c r="C4" s="27"/>
    </row>
    <row r="5" spans="3:10" s="36" customFormat="1" ht="15.75">
      <c r="C5" s="37" t="s">
        <v>49</v>
      </c>
      <c r="D5" s="37"/>
      <c r="E5" s="61"/>
      <c r="F5" s="41"/>
      <c r="G5" s="44"/>
      <c r="H5" s="44"/>
      <c r="I5" s="71"/>
      <c r="J5" s="44"/>
    </row>
    <row r="6" spans="1:10" s="168" customFormat="1" ht="16.5" thickBot="1">
      <c r="A6" s="162">
        <v>1.1574074074074073E-05</v>
      </c>
      <c r="B6" s="162"/>
      <c r="C6" s="163"/>
      <c r="D6" s="163"/>
      <c r="E6" s="164"/>
      <c r="F6" s="165"/>
      <c r="G6" s="166"/>
      <c r="H6" s="166"/>
      <c r="I6" s="167"/>
      <c r="J6" s="166"/>
    </row>
    <row r="7" spans="1:11" s="15" customFormat="1" ht="18" customHeight="1" thickBot="1">
      <c r="A7" s="180" t="s">
        <v>40</v>
      </c>
      <c r="B7" s="154" t="s">
        <v>48</v>
      </c>
      <c r="C7" s="114" t="s">
        <v>0</v>
      </c>
      <c r="D7" s="115" t="s">
        <v>1</v>
      </c>
      <c r="E7" s="116" t="s">
        <v>8</v>
      </c>
      <c r="F7" s="117" t="s">
        <v>2</v>
      </c>
      <c r="G7" s="120" t="s">
        <v>41</v>
      </c>
      <c r="H7" s="118" t="s">
        <v>3</v>
      </c>
      <c r="I7" s="119" t="s">
        <v>12</v>
      </c>
      <c r="J7" s="121" t="s">
        <v>4</v>
      </c>
      <c r="K7" s="121" t="s">
        <v>4</v>
      </c>
    </row>
    <row r="8" spans="1:11" ht="18" customHeight="1">
      <c r="A8" s="100">
        <v>1</v>
      </c>
      <c r="B8" s="152"/>
      <c r="C8" s="101" t="s">
        <v>79</v>
      </c>
      <c r="D8" s="102" t="s">
        <v>80</v>
      </c>
      <c r="E8" s="103">
        <v>34537</v>
      </c>
      <c r="F8" s="104" t="s">
        <v>77</v>
      </c>
      <c r="G8" s="113">
        <f>IF(ISBLANK(H8),"",TRUNC(0.312*((H8/$A$6)-144)^2))</f>
        <v>570</v>
      </c>
      <c r="H8" s="156">
        <v>0.001171875</v>
      </c>
      <c r="I8" s="147" t="str">
        <f>IF(ISBLANK(H8),"",IF(H8&lt;=0.00101851851851852,"KSM",IF(H8&lt;=0.00106481481481481,"I A",IF(H8&lt;=0.00112268518518519,"II A",IF(H8&lt;=0.00119212962962963,"III A",IF(H8&lt;=0.0012962962962963,"I JA",IF(H8&lt;=0.00138888888888889,"II JA",IF(H8&lt;=0.00144675925925926,"III JA",))))))))</f>
        <v>III A</v>
      </c>
      <c r="J8" s="123"/>
      <c r="K8" s="109" t="s">
        <v>202</v>
      </c>
    </row>
    <row r="9" spans="1:11" ht="18" customHeight="1">
      <c r="A9" s="149">
        <f>A8</f>
        <v>1</v>
      </c>
      <c r="B9" s="90"/>
      <c r="C9" s="20" t="s">
        <v>54</v>
      </c>
      <c r="D9" s="22" t="s">
        <v>81</v>
      </c>
      <c r="E9" s="57">
        <v>35222</v>
      </c>
      <c r="F9" s="31" t="s">
        <v>77</v>
      </c>
      <c r="G9" s="94"/>
      <c r="H9" s="149">
        <f>H8</f>
        <v>0.001171875</v>
      </c>
      <c r="I9" s="125"/>
      <c r="J9" s="23"/>
      <c r="K9" s="110" t="s">
        <v>202</v>
      </c>
    </row>
    <row r="10" spans="1:11" ht="18" customHeight="1">
      <c r="A10" s="149">
        <f>A9</f>
        <v>1</v>
      </c>
      <c r="B10" s="90"/>
      <c r="C10" s="20" t="s">
        <v>78</v>
      </c>
      <c r="D10" s="22" t="s">
        <v>82</v>
      </c>
      <c r="E10" s="57">
        <v>33604</v>
      </c>
      <c r="F10" s="31" t="s">
        <v>77</v>
      </c>
      <c r="G10" s="88"/>
      <c r="H10" s="149">
        <f>H9</f>
        <v>0.001171875</v>
      </c>
      <c r="I10" s="125"/>
      <c r="J10" s="23"/>
      <c r="K10" s="110" t="s">
        <v>202</v>
      </c>
    </row>
    <row r="11" spans="1:11" ht="18" customHeight="1" thickBot="1">
      <c r="A11" s="181">
        <f>A10</f>
        <v>1</v>
      </c>
      <c r="B11" s="153"/>
      <c r="C11" s="105" t="s">
        <v>179</v>
      </c>
      <c r="D11" s="106" t="s">
        <v>210</v>
      </c>
      <c r="E11" s="107">
        <v>34696</v>
      </c>
      <c r="F11" s="108" t="s">
        <v>77</v>
      </c>
      <c r="G11" s="111"/>
      <c r="H11" s="181">
        <f>H10</f>
        <v>0.001171875</v>
      </c>
      <c r="I11" s="158"/>
      <c r="J11" s="122"/>
      <c r="K11" s="112" t="s">
        <v>202</v>
      </c>
    </row>
    <row r="12" spans="1:11" ht="18" customHeight="1">
      <c r="A12" s="100">
        <v>2</v>
      </c>
      <c r="B12" s="152"/>
      <c r="C12" s="101" t="s">
        <v>193</v>
      </c>
      <c r="D12" s="102" t="s">
        <v>182</v>
      </c>
      <c r="E12" s="103">
        <v>34840</v>
      </c>
      <c r="F12" s="104" t="s">
        <v>24</v>
      </c>
      <c r="G12" s="113">
        <f>IF(ISBLANK(H12),"",TRUNC(0.312*((H12/$A$6)-144)^2))</f>
        <v>501</v>
      </c>
      <c r="H12" s="156">
        <v>0.0012024305555555555</v>
      </c>
      <c r="I12" s="147" t="str">
        <f>IF(ISBLANK(H12),"",IF(H12&lt;=0.00101851851851852,"KSM",IF(H12&lt;=0.00106481481481481,"I A",IF(H12&lt;=0.00112268518518519,"II A",IF(H12&lt;=0.00119212962962963,"III A",IF(H12&lt;=0.0012962962962963,"I JA",IF(H12&lt;=0.00138888888888889,"II JA",IF(H12&lt;=0.00144675925925926,"III JA",))))))))</f>
        <v>I JA</v>
      </c>
      <c r="J12" s="123"/>
      <c r="K12" s="109" t="s">
        <v>25</v>
      </c>
    </row>
    <row r="13" spans="1:11" ht="18" customHeight="1">
      <c r="A13" s="149">
        <f>A12</f>
        <v>2</v>
      </c>
      <c r="B13" s="90"/>
      <c r="C13" s="20" t="s">
        <v>183</v>
      </c>
      <c r="D13" s="22" t="s">
        <v>184</v>
      </c>
      <c r="E13" s="57">
        <v>34935</v>
      </c>
      <c r="F13" s="31" t="s">
        <v>24</v>
      </c>
      <c r="G13" s="94"/>
      <c r="H13" s="149">
        <f>H12</f>
        <v>0.0012024305555555555</v>
      </c>
      <c r="I13" s="125"/>
      <c r="J13" s="23"/>
      <c r="K13" s="110" t="s">
        <v>25</v>
      </c>
    </row>
    <row r="14" spans="1:11" ht="18" customHeight="1">
      <c r="A14" s="149">
        <f>A13</f>
        <v>2</v>
      </c>
      <c r="B14" s="90"/>
      <c r="C14" s="20" t="s">
        <v>131</v>
      </c>
      <c r="D14" s="22" t="s">
        <v>248</v>
      </c>
      <c r="E14" s="57">
        <v>34980</v>
      </c>
      <c r="F14" s="31" t="s">
        <v>24</v>
      </c>
      <c r="G14" s="88"/>
      <c r="H14" s="149">
        <f>H13</f>
        <v>0.0012024305555555555</v>
      </c>
      <c r="I14" s="125"/>
      <c r="J14" s="23"/>
      <c r="K14" s="110" t="s">
        <v>25</v>
      </c>
    </row>
    <row r="15" spans="1:11" ht="18" customHeight="1" thickBot="1">
      <c r="A15" s="181">
        <f>A14</f>
        <v>2</v>
      </c>
      <c r="B15" s="153"/>
      <c r="C15" s="105" t="s">
        <v>187</v>
      </c>
      <c r="D15" s="106" t="s">
        <v>188</v>
      </c>
      <c r="E15" s="107">
        <v>35224</v>
      </c>
      <c r="F15" s="108" t="s">
        <v>24</v>
      </c>
      <c r="G15" s="111"/>
      <c r="H15" s="181">
        <f>H14</f>
        <v>0.0012024305555555555</v>
      </c>
      <c r="I15" s="158"/>
      <c r="J15" s="122"/>
      <c r="K15" s="112" t="s">
        <v>25</v>
      </c>
    </row>
    <row r="16" spans="1:11" ht="18" customHeight="1">
      <c r="A16" s="100">
        <v>3</v>
      </c>
      <c r="B16" s="152"/>
      <c r="C16" s="101" t="s">
        <v>79</v>
      </c>
      <c r="D16" s="102" t="s">
        <v>226</v>
      </c>
      <c r="E16" s="103">
        <v>34449</v>
      </c>
      <c r="F16" s="104" t="s">
        <v>37</v>
      </c>
      <c r="G16" s="113">
        <f>IF(ISBLANK(H16),"",TRUNC(0.312*((H16/$A$6)-144)^2))</f>
        <v>499</v>
      </c>
      <c r="H16" s="156">
        <v>0.0012033564814814815</v>
      </c>
      <c r="I16" s="147" t="str">
        <f>IF(ISBLANK(H16),"",IF(H16&lt;=0.00101851851851852,"KSM",IF(H16&lt;=0.00106481481481481,"I A",IF(H16&lt;=0.00112268518518519,"II A",IF(H16&lt;=0.00119212962962963,"III A",IF(H16&lt;=0.0012962962962963,"I JA",IF(H16&lt;=0.00138888888888889,"II JA",IF(H16&lt;=0.00144675925925926,"III JA",))))))))</f>
        <v>I JA</v>
      </c>
      <c r="J16" s="123"/>
      <c r="K16" s="109" t="s">
        <v>225</v>
      </c>
    </row>
    <row r="17" spans="1:11" ht="18" customHeight="1">
      <c r="A17" s="149">
        <f>A16</f>
        <v>3</v>
      </c>
      <c r="B17" s="90"/>
      <c r="C17" s="20" t="s">
        <v>227</v>
      </c>
      <c r="D17" s="22" t="s">
        <v>228</v>
      </c>
      <c r="E17" s="57">
        <v>34760</v>
      </c>
      <c r="F17" s="31" t="s">
        <v>37</v>
      </c>
      <c r="G17" s="94"/>
      <c r="H17" s="149">
        <f>H16</f>
        <v>0.0012033564814814815</v>
      </c>
      <c r="I17" s="125"/>
      <c r="J17" s="23"/>
      <c r="K17" s="110" t="s">
        <v>225</v>
      </c>
    </row>
    <row r="18" spans="1:11" ht="18" customHeight="1">
      <c r="A18" s="149">
        <f>A17</f>
        <v>3</v>
      </c>
      <c r="B18" s="90"/>
      <c r="C18" s="20" t="s">
        <v>106</v>
      </c>
      <c r="D18" s="22" t="s">
        <v>105</v>
      </c>
      <c r="E18" s="57">
        <v>33213</v>
      </c>
      <c r="F18" s="31" t="s">
        <v>37</v>
      </c>
      <c r="G18" s="88"/>
      <c r="H18" s="149">
        <f>H17</f>
        <v>0.0012033564814814815</v>
      </c>
      <c r="I18" s="125"/>
      <c r="J18" s="23"/>
      <c r="K18" s="110" t="s">
        <v>225</v>
      </c>
    </row>
    <row r="19" spans="1:11" ht="18" customHeight="1" thickBot="1">
      <c r="A19" s="181">
        <f>A18</f>
        <v>3</v>
      </c>
      <c r="B19" s="153"/>
      <c r="C19" s="105" t="s">
        <v>152</v>
      </c>
      <c r="D19" s="106" t="s">
        <v>234</v>
      </c>
      <c r="E19" s="107">
        <v>34971</v>
      </c>
      <c r="F19" s="108" t="s">
        <v>37</v>
      </c>
      <c r="G19" s="111"/>
      <c r="H19" s="181">
        <f>H18</f>
        <v>0.0012033564814814815</v>
      </c>
      <c r="I19" s="158"/>
      <c r="J19" s="122"/>
      <c r="K19" s="112" t="s">
        <v>225</v>
      </c>
    </row>
    <row r="20" spans="1:11" ht="18" customHeight="1">
      <c r="A20" s="100"/>
      <c r="B20" s="152"/>
      <c r="C20" s="101" t="s">
        <v>68</v>
      </c>
      <c r="D20" s="102" t="s">
        <v>69</v>
      </c>
      <c r="E20" s="103">
        <v>34143</v>
      </c>
      <c r="F20" s="104" t="s">
        <v>52</v>
      </c>
      <c r="G20" s="113"/>
      <c r="H20" s="156" t="s">
        <v>293</v>
      </c>
      <c r="I20" s="147"/>
      <c r="J20" s="123"/>
      <c r="K20" s="109" t="s">
        <v>29</v>
      </c>
    </row>
    <row r="21" spans="1:11" ht="18" customHeight="1">
      <c r="A21" s="149">
        <f>A20</f>
        <v>0</v>
      </c>
      <c r="B21" s="90"/>
      <c r="C21" s="20" t="s">
        <v>45</v>
      </c>
      <c r="D21" s="22" t="s">
        <v>102</v>
      </c>
      <c r="E21" s="57">
        <v>34542</v>
      </c>
      <c r="F21" s="31" t="s">
        <v>52</v>
      </c>
      <c r="G21" s="94"/>
      <c r="H21" s="149" t="str">
        <f>H20</f>
        <v>DNF</v>
      </c>
      <c r="I21" s="125"/>
      <c r="J21" s="23"/>
      <c r="K21" s="110" t="s">
        <v>29</v>
      </c>
    </row>
    <row r="22" spans="1:11" ht="18" customHeight="1">
      <c r="A22" s="149">
        <f>A21</f>
        <v>0</v>
      </c>
      <c r="B22" s="90"/>
      <c r="C22" s="20" t="s">
        <v>176</v>
      </c>
      <c r="D22" s="22" t="s">
        <v>177</v>
      </c>
      <c r="E22" s="57">
        <v>33517</v>
      </c>
      <c r="F22" s="31" t="s">
        <v>52</v>
      </c>
      <c r="G22" s="88"/>
      <c r="H22" s="149" t="str">
        <f>H21</f>
        <v>DNF</v>
      </c>
      <c r="I22" s="125"/>
      <c r="J22" s="23"/>
      <c r="K22" s="110" t="s">
        <v>29</v>
      </c>
    </row>
    <row r="23" spans="1:11" ht="18" customHeight="1" thickBot="1">
      <c r="A23" s="181">
        <f>A22</f>
        <v>0</v>
      </c>
      <c r="B23" s="153"/>
      <c r="C23" s="105" t="s">
        <v>125</v>
      </c>
      <c r="D23" s="106" t="s">
        <v>178</v>
      </c>
      <c r="E23" s="107">
        <v>34779</v>
      </c>
      <c r="F23" s="108" t="s">
        <v>52</v>
      </c>
      <c r="G23" s="111"/>
      <c r="H23" s="181" t="str">
        <f>H22</f>
        <v>DNF</v>
      </c>
      <c r="I23" s="158"/>
      <c r="J23" s="122"/>
      <c r="K23" s="112" t="s">
        <v>29</v>
      </c>
    </row>
    <row r="24" spans="1:11" ht="18" customHeight="1">
      <c r="A24" s="100"/>
      <c r="B24" s="152"/>
      <c r="C24" s="101" t="s">
        <v>144</v>
      </c>
      <c r="D24" s="102" t="s">
        <v>145</v>
      </c>
      <c r="E24" s="103">
        <v>34449</v>
      </c>
      <c r="F24" s="104" t="s">
        <v>113</v>
      </c>
      <c r="G24" s="113"/>
      <c r="H24" s="156" t="s">
        <v>273</v>
      </c>
      <c r="I24" s="147"/>
      <c r="J24" s="123"/>
      <c r="K24" s="109" t="s">
        <v>151</v>
      </c>
    </row>
    <row r="25" spans="1:11" ht="18" customHeight="1">
      <c r="A25" s="149">
        <f>A24</f>
        <v>0</v>
      </c>
      <c r="B25" s="90"/>
      <c r="C25" s="20" t="s">
        <v>146</v>
      </c>
      <c r="D25" s="22" t="s">
        <v>147</v>
      </c>
      <c r="E25" s="57">
        <v>34963</v>
      </c>
      <c r="F25" s="31" t="s">
        <v>113</v>
      </c>
      <c r="G25" s="94"/>
      <c r="H25" s="149" t="str">
        <f>H24</f>
        <v>DNS</v>
      </c>
      <c r="I25" s="125"/>
      <c r="J25" s="23"/>
      <c r="K25" s="110" t="s">
        <v>151</v>
      </c>
    </row>
    <row r="26" spans="1:11" ht="18" customHeight="1">
      <c r="A26" s="149">
        <f>A25</f>
        <v>0</v>
      </c>
      <c r="B26" s="90"/>
      <c r="C26" s="20" t="s">
        <v>109</v>
      </c>
      <c r="D26" s="22" t="s">
        <v>148</v>
      </c>
      <c r="E26" s="57">
        <v>34770</v>
      </c>
      <c r="F26" s="31" t="s">
        <v>113</v>
      </c>
      <c r="G26" s="88"/>
      <c r="H26" s="149" t="str">
        <f>H25</f>
        <v>DNS</v>
      </c>
      <c r="I26" s="125"/>
      <c r="J26" s="23"/>
      <c r="K26" s="110" t="s">
        <v>151</v>
      </c>
    </row>
    <row r="27" spans="1:11" ht="18" customHeight="1" thickBot="1">
      <c r="A27" s="181">
        <f>A26</f>
        <v>0</v>
      </c>
      <c r="B27" s="153"/>
      <c r="C27" s="105" t="s">
        <v>36</v>
      </c>
      <c r="D27" s="106" t="s">
        <v>150</v>
      </c>
      <c r="E27" s="107">
        <v>34179</v>
      </c>
      <c r="F27" s="108" t="s">
        <v>113</v>
      </c>
      <c r="G27" s="111"/>
      <c r="H27" s="181" t="str">
        <f>H26</f>
        <v>DNS</v>
      </c>
      <c r="I27" s="158"/>
      <c r="J27" s="122"/>
      <c r="K27" s="112" t="s">
        <v>151</v>
      </c>
    </row>
  </sheetData>
  <sheetProtection/>
  <printOptions horizontalCentered="1"/>
  <pageMargins left="0.3937007874015748" right="0.3937007874015748" top="0.22" bottom="0.15" header="0.22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421875" style="26" customWidth="1"/>
    <col min="2" max="2" width="5.421875" style="26" hidden="1" customWidth="1"/>
    <col min="3" max="3" width="9.140625" style="26" customWidth="1"/>
    <col min="4" max="4" width="14.28125" style="26" bestFit="1" customWidth="1"/>
    <col min="5" max="5" width="10.7109375" style="63" customWidth="1"/>
    <col min="6" max="6" width="20.421875" style="43" bestFit="1" customWidth="1"/>
    <col min="7" max="7" width="6.7109375" style="26" customWidth="1"/>
    <col min="8" max="31" width="1.57421875" style="29" customWidth="1"/>
    <col min="32" max="32" width="6.421875" style="26" bestFit="1" customWidth="1"/>
    <col min="33" max="33" width="5.28125" style="71" bestFit="1" customWidth="1"/>
    <col min="34" max="34" width="10.8515625" style="26" bestFit="1" customWidth="1"/>
    <col min="35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33" s="28" customFormat="1" ht="12" customHeight="1">
      <c r="A3" s="26"/>
      <c r="B3" s="26"/>
      <c r="C3" s="26"/>
      <c r="D3" s="27"/>
      <c r="E3" s="62"/>
      <c r="F3" s="3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G3" s="70"/>
    </row>
    <row r="4" spans="3:31" ht="12.75">
      <c r="C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3:33" s="36" customFormat="1" ht="15.75">
      <c r="C5" s="37" t="s">
        <v>16</v>
      </c>
      <c r="D5" s="37"/>
      <c r="E5" s="61"/>
      <c r="F5" s="51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G5" s="71"/>
    </row>
    <row r="6" spans="3:33" s="36" customFormat="1" ht="16.5" thickBot="1">
      <c r="C6" s="37"/>
      <c r="D6" s="37"/>
      <c r="E6" s="61"/>
      <c r="F6" s="5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G6" s="71"/>
    </row>
    <row r="7" spans="1:34" s="15" customFormat="1" ht="12.75" customHeight="1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59" t="s">
        <v>41</v>
      </c>
      <c r="H7" s="194" t="s">
        <v>287</v>
      </c>
      <c r="I7" s="195"/>
      <c r="J7" s="196"/>
      <c r="K7" s="194" t="s">
        <v>288</v>
      </c>
      <c r="L7" s="195"/>
      <c r="M7" s="196"/>
      <c r="N7" s="194" t="s">
        <v>289</v>
      </c>
      <c r="O7" s="195"/>
      <c r="P7" s="196"/>
      <c r="Q7" s="194" t="s">
        <v>290</v>
      </c>
      <c r="R7" s="195"/>
      <c r="S7" s="196"/>
      <c r="T7" s="194" t="s">
        <v>291</v>
      </c>
      <c r="U7" s="195"/>
      <c r="V7" s="196"/>
      <c r="W7" s="194" t="s">
        <v>274</v>
      </c>
      <c r="X7" s="195"/>
      <c r="Y7" s="196"/>
      <c r="Z7" s="194" t="s">
        <v>275</v>
      </c>
      <c r="AA7" s="195"/>
      <c r="AB7" s="196"/>
      <c r="AC7" s="194" t="s">
        <v>276</v>
      </c>
      <c r="AD7" s="195"/>
      <c r="AE7" s="196"/>
      <c r="AF7" s="17" t="s">
        <v>6</v>
      </c>
      <c r="AG7" s="17" t="s">
        <v>12</v>
      </c>
      <c r="AH7" s="47" t="s">
        <v>4</v>
      </c>
    </row>
    <row r="8" spans="1:34" ht="18" customHeight="1" thickBot="1">
      <c r="A8" s="19">
        <v>1</v>
      </c>
      <c r="B8" s="19"/>
      <c r="C8" s="20" t="s">
        <v>94</v>
      </c>
      <c r="D8" s="22" t="s">
        <v>95</v>
      </c>
      <c r="E8" s="57">
        <v>33950</v>
      </c>
      <c r="F8" s="31" t="s">
        <v>93</v>
      </c>
      <c r="G8" s="139">
        <f>IF(ISBLANK(AF8),"",TRUNC(41.34*(AF8+10.248)^2)-5000)</f>
        <v>852</v>
      </c>
      <c r="H8" s="66"/>
      <c r="I8" s="67"/>
      <c r="J8" s="68"/>
      <c r="K8" s="66"/>
      <c r="L8" s="67"/>
      <c r="M8" s="68"/>
      <c r="N8" s="66"/>
      <c r="O8" s="67"/>
      <c r="P8" s="68"/>
      <c r="Q8" s="66"/>
      <c r="R8" s="67"/>
      <c r="S8" s="68"/>
      <c r="T8" s="66" t="s">
        <v>284</v>
      </c>
      <c r="U8" s="67"/>
      <c r="V8" s="68"/>
      <c r="W8" s="66" t="s">
        <v>284</v>
      </c>
      <c r="X8" s="67"/>
      <c r="Y8" s="68"/>
      <c r="Z8" s="66" t="s">
        <v>254</v>
      </c>
      <c r="AA8" s="67" t="s">
        <v>254</v>
      </c>
      <c r="AB8" s="68" t="s">
        <v>284</v>
      </c>
      <c r="AC8" s="66" t="s">
        <v>254</v>
      </c>
      <c r="AD8" s="67" t="s">
        <v>254</v>
      </c>
      <c r="AE8" s="68" t="s">
        <v>254</v>
      </c>
      <c r="AF8" s="96">
        <v>1.65</v>
      </c>
      <c r="AG8" s="98" t="str">
        <f>IF(ISBLANK(AF8),"",IF(AF8&gt;=1.75,"KSM",IF(AF8&gt;=1.65,"I A",IF(AF8&gt;=1.5,"II A",IF(AF8&gt;=1.39,"III A",IF(AF8&gt;=1.3,"I JA",IF(AF8&gt;=1.22,"II JA",IF(AF8&gt;=1.15,"III JA"))))))))</f>
        <v>I A</v>
      </c>
      <c r="AH8" s="60" t="s">
        <v>162</v>
      </c>
    </row>
    <row r="9" spans="1:34" s="15" customFormat="1" ht="18" customHeight="1" thickBot="1">
      <c r="A9" s="19">
        <v>2</v>
      </c>
      <c r="B9" s="19"/>
      <c r="C9" s="20" t="s">
        <v>165</v>
      </c>
      <c r="D9" s="22" t="s">
        <v>166</v>
      </c>
      <c r="E9" s="57">
        <v>34765</v>
      </c>
      <c r="F9" s="31" t="s">
        <v>52</v>
      </c>
      <c r="G9" s="140">
        <f>IF(ISBLANK(AF9),"",TRUNC(41.34*(AF9+10.248)^2)-5000)</f>
        <v>512</v>
      </c>
      <c r="H9" s="66" t="s">
        <v>284</v>
      </c>
      <c r="I9" s="67"/>
      <c r="J9" s="68"/>
      <c r="K9" s="66" t="s">
        <v>284</v>
      </c>
      <c r="L9" s="67"/>
      <c r="M9" s="68"/>
      <c r="N9" s="66" t="s">
        <v>254</v>
      </c>
      <c r="O9" s="67" t="s">
        <v>284</v>
      </c>
      <c r="P9" s="68"/>
      <c r="Q9" s="66" t="s">
        <v>254</v>
      </c>
      <c r="R9" s="67" t="s">
        <v>254</v>
      </c>
      <c r="S9" s="68" t="s">
        <v>254</v>
      </c>
      <c r="T9" s="66"/>
      <c r="U9" s="67"/>
      <c r="V9" s="68"/>
      <c r="W9" s="66"/>
      <c r="X9" s="67"/>
      <c r="Y9" s="68"/>
      <c r="Z9" s="66"/>
      <c r="AA9" s="67"/>
      <c r="AB9" s="68"/>
      <c r="AC9" s="66"/>
      <c r="AD9" s="67"/>
      <c r="AE9" s="68"/>
      <c r="AF9" s="96">
        <v>1.3</v>
      </c>
      <c r="AG9" s="98" t="str">
        <f>IF(ISBLANK(AF9),"",IF(AF9&gt;=1.75,"KSM",IF(AF9&gt;=1.65,"I A",IF(AF9&gt;=1.5,"II A",IF(AF9&gt;=1.39,"III A",IF(AF9&gt;=1.3,"I JA",IF(AF9&gt;=1.22,"II JA",IF(AF9&gt;=1.15,"III JA"))))))))</f>
        <v>I JA</v>
      </c>
      <c r="AH9" s="60" t="s">
        <v>29</v>
      </c>
    </row>
  </sheetData>
  <sheetProtection/>
  <mergeCells count="8">
    <mergeCell ref="Z7:AB7"/>
    <mergeCell ref="AC7:AE7"/>
    <mergeCell ref="H7:J7"/>
    <mergeCell ref="K7:M7"/>
    <mergeCell ref="N7:P7"/>
    <mergeCell ref="Q7:S7"/>
    <mergeCell ref="T7:V7"/>
    <mergeCell ref="W7:Y7"/>
  </mergeCells>
  <printOptions horizontalCentered="1"/>
  <pageMargins left="0.1968503937007874" right="0.15748031496062992" top="0.9448818897637796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26" customWidth="1"/>
    <col min="2" max="2" width="5.00390625" style="26" hidden="1" customWidth="1"/>
    <col min="3" max="3" width="12.140625" style="26" customWidth="1"/>
    <col min="4" max="4" width="9.421875" style="26" bestFit="1" customWidth="1"/>
    <col min="5" max="5" width="10.7109375" style="63" customWidth="1"/>
    <col min="6" max="6" width="30.57421875" style="43" bestFit="1" customWidth="1"/>
    <col min="7" max="7" width="6.7109375" style="26" customWidth="1"/>
    <col min="8" max="37" width="1.57421875" style="29" customWidth="1"/>
    <col min="38" max="38" width="6.421875" style="26" bestFit="1" customWidth="1"/>
    <col min="39" max="39" width="4.28125" style="26" bestFit="1" customWidth="1"/>
    <col min="40" max="40" width="10.421875" style="26" bestFit="1" customWidth="1"/>
    <col min="4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37" s="28" customFormat="1" ht="12" customHeight="1">
      <c r="A3" s="26"/>
      <c r="B3" s="26"/>
      <c r="C3" s="26"/>
      <c r="D3" s="27"/>
      <c r="E3" s="62"/>
      <c r="F3" s="3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3:37" ht="12.75">
      <c r="C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3:37" s="36" customFormat="1" ht="15.75">
      <c r="C5" s="37" t="s">
        <v>42</v>
      </c>
      <c r="D5" s="37"/>
      <c r="E5" s="61"/>
      <c r="F5" s="51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3:37" s="36" customFormat="1" ht="16.5" thickBot="1">
      <c r="C6" s="37"/>
      <c r="D6" s="37"/>
      <c r="E6" s="61"/>
      <c r="F6" s="5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40" s="15" customFormat="1" ht="12.75" customHeight="1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59" t="s">
        <v>41</v>
      </c>
      <c r="H7" s="194" t="s">
        <v>274</v>
      </c>
      <c r="I7" s="195"/>
      <c r="J7" s="196"/>
      <c r="K7" s="194" t="s">
        <v>275</v>
      </c>
      <c r="L7" s="195"/>
      <c r="M7" s="196"/>
      <c r="N7" s="194" t="s">
        <v>276</v>
      </c>
      <c r="O7" s="195"/>
      <c r="P7" s="196"/>
      <c r="Q7" s="194" t="s">
        <v>277</v>
      </c>
      <c r="R7" s="195"/>
      <c r="S7" s="196"/>
      <c r="T7" s="194" t="s">
        <v>278</v>
      </c>
      <c r="U7" s="195"/>
      <c r="V7" s="196"/>
      <c r="W7" s="194" t="s">
        <v>279</v>
      </c>
      <c r="X7" s="195"/>
      <c r="Y7" s="196"/>
      <c r="Z7" s="194" t="s">
        <v>280</v>
      </c>
      <c r="AA7" s="195"/>
      <c r="AB7" s="196"/>
      <c r="AC7" s="194" t="s">
        <v>281</v>
      </c>
      <c r="AD7" s="195"/>
      <c r="AE7" s="196"/>
      <c r="AF7" s="194" t="s">
        <v>282</v>
      </c>
      <c r="AG7" s="195"/>
      <c r="AH7" s="196"/>
      <c r="AI7" s="194" t="s">
        <v>283</v>
      </c>
      <c r="AJ7" s="195"/>
      <c r="AK7" s="196"/>
      <c r="AL7" s="17" t="s">
        <v>6</v>
      </c>
      <c r="AM7" s="17" t="s">
        <v>12</v>
      </c>
      <c r="AN7" s="47" t="s">
        <v>4</v>
      </c>
    </row>
    <row r="8" spans="1:52" ht="18" customHeight="1" thickBot="1">
      <c r="A8" s="19">
        <v>1</v>
      </c>
      <c r="B8" s="19"/>
      <c r="C8" s="20" t="s">
        <v>109</v>
      </c>
      <c r="D8" s="22" t="s">
        <v>148</v>
      </c>
      <c r="E8" s="57">
        <v>34770</v>
      </c>
      <c r="F8" s="31" t="s">
        <v>113</v>
      </c>
      <c r="G8" s="138">
        <f aca="true" t="shared" si="0" ref="G8:G13">IF(ISBLANK(AL8),"",TRUNC(35.04*(AL8+10.966)^2)-5000)</f>
        <v>890</v>
      </c>
      <c r="H8" s="159"/>
      <c r="I8" s="160"/>
      <c r="J8" s="161"/>
      <c r="K8" s="159"/>
      <c r="L8" s="160"/>
      <c r="M8" s="161"/>
      <c r="N8" s="159"/>
      <c r="O8" s="160"/>
      <c r="P8" s="161"/>
      <c r="Q8" s="159"/>
      <c r="R8" s="160"/>
      <c r="S8" s="161"/>
      <c r="T8" s="159"/>
      <c r="U8" s="160"/>
      <c r="V8" s="161"/>
      <c r="W8" s="159"/>
      <c r="X8" s="160"/>
      <c r="Y8" s="161"/>
      <c r="Z8" s="159" t="s">
        <v>284</v>
      </c>
      <c r="AA8" s="160"/>
      <c r="AB8" s="161"/>
      <c r="AC8" s="159" t="s">
        <v>254</v>
      </c>
      <c r="AD8" s="160" t="s">
        <v>254</v>
      </c>
      <c r="AE8" s="161" t="s">
        <v>284</v>
      </c>
      <c r="AF8" s="159" t="s">
        <v>254</v>
      </c>
      <c r="AG8" s="160" t="s">
        <v>284</v>
      </c>
      <c r="AH8" s="161"/>
      <c r="AI8" s="159" t="s">
        <v>285</v>
      </c>
      <c r="AJ8" s="160" t="s">
        <v>285</v>
      </c>
      <c r="AK8" s="161" t="s">
        <v>285</v>
      </c>
      <c r="AL8" s="87">
        <v>2</v>
      </c>
      <c r="AM8" s="150" t="str">
        <f aca="true" t="shared" si="1" ref="AM8:AM13">IF(ISBLANK(AL8),"",IF(AL8&gt;=2.03,"KSM",IF(AL8&gt;=1.9,"I A",IF(AL8&gt;=1.75,"II A",IF(AL8&gt;=1.6,"III A",IF(AL8&gt;=1.47,"I JA",IF(AL8&gt;=1.35,"II JA",IF(AL8&gt;=1.25,"III JA"))))))))</f>
        <v>I A</v>
      </c>
      <c r="AN8" s="60" t="s">
        <v>151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40" s="15" customFormat="1" ht="18" customHeight="1" thickBot="1">
      <c r="A9" s="19">
        <v>2</v>
      </c>
      <c r="B9" s="19"/>
      <c r="C9" s="20" t="s">
        <v>179</v>
      </c>
      <c r="D9" s="22" t="s">
        <v>210</v>
      </c>
      <c r="E9" s="57">
        <v>34696</v>
      </c>
      <c r="F9" s="31" t="s">
        <v>77</v>
      </c>
      <c r="G9" s="138">
        <f t="shared" si="0"/>
        <v>755</v>
      </c>
      <c r="H9" s="159" t="s">
        <v>284</v>
      </c>
      <c r="I9" s="160"/>
      <c r="J9" s="161"/>
      <c r="K9" s="159" t="s">
        <v>284</v>
      </c>
      <c r="L9" s="160"/>
      <c r="M9" s="161"/>
      <c r="N9" s="159" t="s">
        <v>284</v>
      </c>
      <c r="O9" s="160"/>
      <c r="P9" s="161"/>
      <c r="Q9" s="159" t="s">
        <v>284</v>
      </c>
      <c r="R9" s="160"/>
      <c r="S9" s="161"/>
      <c r="T9" s="159" t="s">
        <v>254</v>
      </c>
      <c r="U9" s="160" t="s">
        <v>254</v>
      </c>
      <c r="V9" s="161" t="s">
        <v>284</v>
      </c>
      <c r="W9" s="159" t="s">
        <v>254</v>
      </c>
      <c r="X9" s="160" t="s">
        <v>254</v>
      </c>
      <c r="Y9" s="161" t="s">
        <v>284</v>
      </c>
      <c r="Z9" s="159" t="s">
        <v>254</v>
      </c>
      <c r="AA9" s="160" t="s">
        <v>254</v>
      </c>
      <c r="AB9" s="161" t="s">
        <v>254</v>
      </c>
      <c r="AC9" s="159"/>
      <c r="AD9" s="160"/>
      <c r="AE9" s="161"/>
      <c r="AF9" s="159"/>
      <c r="AG9" s="160"/>
      <c r="AH9" s="161"/>
      <c r="AI9" s="159"/>
      <c r="AJ9" s="160"/>
      <c r="AK9" s="161"/>
      <c r="AL9" s="87">
        <v>1.85</v>
      </c>
      <c r="AM9" s="150" t="str">
        <f t="shared" si="1"/>
        <v>II A</v>
      </c>
      <c r="AN9" s="60" t="s">
        <v>202</v>
      </c>
    </row>
    <row r="10" spans="1:40" s="15" customFormat="1" ht="18" customHeight="1" thickBot="1">
      <c r="A10" s="19">
        <v>3</v>
      </c>
      <c r="B10" s="19"/>
      <c r="C10" s="20" t="s">
        <v>85</v>
      </c>
      <c r="D10" s="22" t="s">
        <v>67</v>
      </c>
      <c r="E10" s="57">
        <v>33224</v>
      </c>
      <c r="F10" s="31" t="s">
        <v>47</v>
      </c>
      <c r="G10" s="138">
        <f t="shared" si="0"/>
        <v>710</v>
      </c>
      <c r="H10" s="159"/>
      <c r="I10" s="160"/>
      <c r="J10" s="161"/>
      <c r="K10" s="159"/>
      <c r="L10" s="160"/>
      <c r="M10" s="161"/>
      <c r="N10" s="159" t="s">
        <v>284</v>
      </c>
      <c r="O10" s="160"/>
      <c r="P10" s="161"/>
      <c r="Q10" s="159" t="s">
        <v>284</v>
      </c>
      <c r="R10" s="160"/>
      <c r="S10" s="161"/>
      <c r="T10" s="159" t="s">
        <v>284</v>
      </c>
      <c r="U10" s="160"/>
      <c r="V10" s="161"/>
      <c r="W10" s="159" t="s">
        <v>254</v>
      </c>
      <c r="X10" s="160" t="s">
        <v>254</v>
      </c>
      <c r="Y10" s="161" t="s">
        <v>254</v>
      </c>
      <c r="Z10" s="159"/>
      <c r="AA10" s="160"/>
      <c r="AB10" s="161"/>
      <c r="AC10" s="159"/>
      <c r="AD10" s="160"/>
      <c r="AE10" s="161"/>
      <c r="AF10" s="159"/>
      <c r="AG10" s="160"/>
      <c r="AH10" s="161"/>
      <c r="AI10" s="159"/>
      <c r="AJ10" s="160"/>
      <c r="AK10" s="161"/>
      <c r="AL10" s="87">
        <v>1.8</v>
      </c>
      <c r="AM10" s="150" t="str">
        <f t="shared" si="1"/>
        <v>II A</v>
      </c>
      <c r="AN10" s="60" t="s">
        <v>31</v>
      </c>
    </row>
    <row r="11" spans="1:40" s="15" customFormat="1" ht="18" customHeight="1" thickBot="1">
      <c r="A11" s="19">
        <v>4</v>
      </c>
      <c r="B11" s="19"/>
      <c r="C11" s="20" t="s">
        <v>59</v>
      </c>
      <c r="D11" s="22" t="s">
        <v>86</v>
      </c>
      <c r="E11" s="57">
        <v>34558</v>
      </c>
      <c r="F11" s="31" t="s">
        <v>47</v>
      </c>
      <c r="G11" s="138">
        <f t="shared" si="0"/>
        <v>710</v>
      </c>
      <c r="H11" s="159"/>
      <c r="I11" s="160"/>
      <c r="J11" s="161"/>
      <c r="K11" s="159" t="s">
        <v>284</v>
      </c>
      <c r="L11" s="160"/>
      <c r="M11" s="161"/>
      <c r="N11" s="159" t="s">
        <v>254</v>
      </c>
      <c r="O11" s="160" t="s">
        <v>284</v>
      </c>
      <c r="P11" s="161"/>
      <c r="Q11" s="159" t="s">
        <v>254</v>
      </c>
      <c r="R11" s="160" t="s">
        <v>284</v>
      </c>
      <c r="S11" s="161"/>
      <c r="T11" s="159" t="s">
        <v>284</v>
      </c>
      <c r="U11" s="160"/>
      <c r="V11" s="161"/>
      <c r="W11" s="159" t="s">
        <v>254</v>
      </c>
      <c r="X11" s="160" t="s">
        <v>254</v>
      </c>
      <c r="Y11" s="161" t="s">
        <v>254</v>
      </c>
      <c r="Z11" s="159"/>
      <c r="AA11" s="160"/>
      <c r="AB11" s="161"/>
      <c r="AC11" s="159"/>
      <c r="AD11" s="160"/>
      <c r="AE11" s="161"/>
      <c r="AF11" s="159"/>
      <c r="AG11" s="160"/>
      <c r="AH11" s="161"/>
      <c r="AI11" s="159"/>
      <c r="AJ11" s="160"/>
      <c r="AK11" s="161"/>
      <c r="AL11" s="87">
        <v>1.8</v>
      </c>
      <c r="AM11" s="150" t="str">
        <f t="shared" si="1"/>
        <v>II A</v>
      </c>
      <c r="AN11" s="60" t="s">
        <v>31</v>
      </c>
    </row>
    <row r="12" spans="1:40" s="15" customFormat="1" ht="18" customHeight="1" thickBot="1">
      <c r="A12" s="19">
        <v>5</v>
      </c>
      <c r="B12" s="19"/>
      <c r="C12" s="176" t="s">
        <v>181</v>
      </c>
      <c r="D12" s="22" t="s">
        <v>101</v>
      </c>
      <c r="E12" s="57">
        <v>32470</v>
      </c>
      <c r="F12" s="31" t="s">
        <v>52</v>
      </c>
      <c r="G12" s="138">
        <f t="shared" si="0"/>
        <v>621</v>
      </c>
      <c r="H12" s="159"/>
      <c r="I12" s="160"/>
      <c r="J12" s="161"/>
      <c r="K12" s="159"/>
      <c r="L12" s="160"/>
      <c r="M12" s="161"/>
      <c r="N12" s="159" t="s">
        <v>284</v>
      </c>
      <c r="O12" s="160"/>
      <c r="P12" s="161"/>
      <c r="Q12" s="159" t="s">
        <v>254</v>
      </c>
      <c r="R12" s="160" t="s">
        <v>254</v>
      </c>
      <c r="S12" s="161" t="s">
        <v>254</v>
      </c>
      <c r="T12" s="159"/>
      <c r="U12" s="160"/>
      <c r="V12" s="161"/>
      <c r="W12" s="159"/>
      <c r="X12" s="160"/>
      <c r="Y12" s="161"/>
      <c r="Z12" s="159"/>
      <c r="AA12" s="160"/>
      <c r="AB12" s="161"/>
      <c r="AC12" s="159"/>
      <c r="AD12" s="160"/>
      <c r="AE12" s="161"/>
      <c r="AF12" s="159"/>
      <c r="AG12" s="160"/>
      <c r="AH12" s="161"/>
      <c r="AI12" s="159"/>
      <c r="AJ12" s="160"/>
      <c r="AK12" s="161"/>
      <c r="AL12" s="87">
        <v>1.7</v>
      </c>
      <c r="AM12" s="150" t="str">
        <f t="shared" si="1"/>
        <v>III A</v>
      </c>
      <c r="AN12" s="60" t="s">
        <v>29</v>
      </c>
    </row>
    <row r="13" spans="1:40" s="15" customFormat="1" ht="18" customHeight="1" thickBot="1">
      <c r="A13" s="19">
        <v>6</v>
      </c>
      <c r="B13" s="151"/>
      <c r="C13" s="20" t="s">
        <v>45</v>
      </c>
      <c r="D13" s="22" t="s">
        <v>128</v>
      </c>
      <c r="E13" s="57">
        <v>34382</v>
      </c>
      <c r="F13" s="31" t="s">
        <v>24</v>
      </c>
      <c r="G13" s="138">
        <f t="shared" si="0"/>
        <v>621</v>
      </c>
      <c r="H13" s="159" t="s">
        <v>254</v>
      </c>
      <c r="I13" s="160" t="s">
        <v>254</v>
      </c>
      <c r="J13" s="161" t="s">
        <v>284</v>
      </c>
      <c r="K13" s="159" t="s">
        <v>284</v>
      </c>
      <c r="L13" s="160"/>
      <c r="M13" s="161"/>
      <c r="N13" s="159" t="s">
        <v>254</v>
      </c>
      <c r="O13" s="160" t="s">
        <v>254</v>
      </c>
      <c r="P13" s="161" t="s">
        <v>284</v>
      </c>
      <c r="Q13" s="159" t="s">
        <v>254</v>
      </c>
      <c r="R13" s="160" t="s">
        <v>254</v>
      </c>
      <c r="S13" s="161" t="s">
        <v>254</v>
      </c>
      <c r="T13" s="159"/>
      <c r="U13" s="160"/>
      <c r="V13" s="161"/>
      <c r="W13" s="159"/>
      <c r="X13" s="160"/>
      <c r="Y13" s="161"/>
      <c r="Z13" s="159"/>
      <c r="AA13" s="160"/>
      <c r="AB13" s="161"/>
      <c r="AC13" s="159"/>
      <c r="AD13" s="160"/>
      <c r="AE13" s="161"/>
      <c r="AF13" s="159"/>
      <c r="AG13" s="160"/>
      <c r="AH13" s="161"/>
      <c r="AI13" s="159"/>
      <c r="AJ13" s="160"/>
      <c r="AK13" s="161"/>
      <c r="AL13" s="87">
        <v>1.7</v>
      </c>
      <c r="AM13" s="150" t="str">
        <f t="shared" si="1"/>
        <v>III A</v>
      </c>
      <c r="AN13" s="60" t="s">
        <v>25</v>
      </c>
    </row>
  </sheetData>
  <sheetProtection/>
  <mergeCells count="10">
    <mergeCell ref="H7:J7"/>
    <mergeCell ref="K7:M7"/>
    <mergeCell ref="N7:P7"/>
    <mergeCell ref="AF7:AH7"/>
    <mergeCell ref="AI7:AK7"/>
    <mergeCell ref="Q7:S7"/>
    <mergeCell ref="AC7:AE7"/>
    <mergeCell ref="T7:V7"/>
    <mergeCell ref="W7:Y7"/>
    <mergeCell ref="Z7:AB7"/>
  </mergeCells>
  <printOptions horizontalCentered="1"/>
  <pageMargins left="0.15748031496062992" right="0.15748031496062992" top="0.8267716535433072" bottom="0.15748031496062992" header="0.15748031496062992" footer="0.1574803149606299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6" customWidth="1"/>
    <col min="2" max="2" width="5.28125" style="26" hidden="1" customWidth="1"/>
    <col min="3" max="3" width="8.8515625" style="26" customWidth="1"/>
    <col min="4" max="4" width="14.421875" style="26" customWidth="1"/>
    <col min="5" max="5" width="10.7109375" style="63" customWidth="1"/>
    <col min="6" max="6" width="30.57421875" style="43" bestFit="1" customWidth="1"/>
    <col min="7" max="7" width="7.7109375" style="34" customWidth="1"/>
    <col min="8" max="10" width="4.7109375" style="29" customWidth="1"/>
    <col min="11" max="11" width="4.7109375" style="29" hidden="1" customWidth="1"/>
    <col min="12" max="14" width="4.7109375" style="29" customWidth="1"/>
    <col min="15" max="15" width="8.140625" style="34" customWidth="1"/>
    <col min="16" max="16" width="6.421875" style="34" bestFit="1" customWidth="1"/>
    <col min="17" max="17" width="10.421875" style="28" bestFit="1" customWidth="1"/>
    <col min="18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6" s="28" customFormat="1" ht="12" customHeight="1">
      <c r="A3" s="26"/>
      <c r="B3" s="26"/>
      <c r="C3" s="26"/>
      <c r="D3" s="27"/>
      <c r="E3" s="62"/>
      <c r="F3" s="33"/>
      <c r="G3" s="48"/>
      <c r="H3" s="34"/>
      <c r="I3" s="48"/>
      <c r="J3" s="48"/>
      <c r="K3" s="48"/>
      <c r="L3" s="48"/>
      <c r="M3" s="48"/>
      <c r="N3" s="48"/>
      <c r="O3" s="48"/>
      <c r="P3" s="48"/>
    </row>
    <row r="4" spans="3:17" ht="12.75">
      <c r="C4" s="27"/>
      <c r="G4" s="29"/>
      <c r="I4" s="48"/>
      <c r="O4" s="29"/>
      <c r="P4" s="29"/>
      <c r="Q4" s="26"/>
    </row>
    <row r="5" spans="3:16" s="36" customFormat="1" ht="16.5" thickBot="1">
      <c r="C5" s="37" t="s">
        <v>17</v>
      </c>
      <c r="E5" s="64"/>
      <c r="F5" s="39"/>
      <c r="G5" s="40"/>
      <c r="H5" s="44"/>
      <c r="I5" s="44"/>
      <c r="J5" s="44"/>
      <c r="K5" s="44"/>
      <c r="L5" s="44"/>
      <c r="M5" s="44"/>
      <c r="N5" s="44"/>
      <c r="O5" s="40"/>
      <c r="P5" s="40"/>
    </row>
    <row r="6" spans="5:16" s="28" customFormat="1" ht="12" thickBot="1">
      <c r="E6" s="63"/>
      <c r="G6" s="53"/>
      <c r="H6" s="197" t="s">
        <v>7</v>
      </c>
      <c r="I6" s="198"/>
      <c r="J6" s="198"/>
      <c r="K6" s="198"/>
      <c r="L6" s="198"/>
      <c r="M6" s="198"/>
      <c r="N6" s="199"/>
      <c r="O6" s="53"/>
      <c r="P6" s="53"/>
    </row>
    <row r="7" spans="1:17" s="15" customFormat="1" ht="11.25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17" t="s">
        <v>41</v>
      </c>
      <c r="H7" s="177">
        <v>1</v>
      </c>
      <c r="I7" s="73">
        <v>2</v>
      </c>
      <c r="J7" s="73">
        <v>3</v>
      </c>
      <c r="K7" s="95" t="s">
        <v>137</v>
      </c>
      <c r="L7" s="178">
        <v>4</v>
      </c>
      <c r="M7" s="73">
        <v>5</v>
      </c>
      <c r="N7" s="179">
        <v>6</v>
      </c>
      <c r="O7" s="17" t="s">
        <v>3</v>
      </c>
      <c r="P7" s="17" t="s">
        <v>12</v>
      </c>
      <c r="Q7" s="47" t="s">
        <v>4</v>
      </c>
    </row>
    <row r="8" spans="1:17" ht="18" customHeight="1">
      <c r="A8" s="18">
        <v>1</v>
      </c>
      <c r="B8" s="19"/>
      <c r="C8" s="20" t="s">
        <v>94</v>
      </c>
      <c r="D8" s="22" t="s">
        <v>95</v>
      </c>
      <c r="E8" s="57">
        <v>33950</v>
      </c>
      <c r="F8" s="31" t="s">
        <v>93</v>
      </c>
      <c r="G8" s="136">
        <f aca="true" t="shared" si="0" ref="G8:G16">IF(ISBLANK(O8),"",TRUNC(1.9265*(O8+49.75)^2)-5000)</f>
        <v>766</v>
      </c>
      <c r="H8" s="99">
        <v>4.96</v>
      </c>
      <c r="I8" s="99">
        <v>4.84</v>
      </c>
      <c r="J8" s="99" t="s">
        <v>254</v>
      </c>
      <c r="K8" s="99"/>
      <c r="L8" s="99">
        <v>4.93</v>
      </c>
      <c r="M8" s="99" t="s">
        <v>254</v>
      </c>
      <c r="N8" s="99">
        <v>4.93</v>
      </c>
      <c r="O8" s="87">
        <f aca="true" t="shared" si="1" ref="O8:O16">MAX(H8:N8)</f>
        <v>4.96</v>
      </c>
      <c r="P8" s="169" t="str">
        <f aca="true" t="shared" si="2" ref="P8:P15">IF(ISBLANK(O8),"",IF(O8&gt;=6,"KSM",IF(O8&gt;=5.6,"I A",IF(O8&gt;=5.15,"II A",IF(O8&gt;=4.6,"III A",IF(O8&gt;=4.2,"I JA",IF(O8&gt;=3.85,"II JA",IF(O8&gt;=3.6,"III JA"))))))))</f>
        <v>III A</v>
      </c>
      <c r="Q8" s="60" t="s">
        <v>162</v>
      </c>
    </row>
    <row r="9" spans="1:17" ht="18" customHeight="1">
      <c r="A9" s="18">
        <v>2</v>
      </c>
      <c r="B9" s="19"/>
      <c r="C9" s="20" t="s">
        <v>221</v>
      </c>
      <c r="D9" s="22" t="s">
        <v>222</v>
      </c>
      <c r="E9" s="57">
        <v>34523</v>
      </c>
      <c r="F9" s="31" t="s">
        <v>37</v>
      </c>
      <c r="G9" s="136">
        <f t="shared" si="0"/>
        <v>734</v>
      </c>
      <c r="H9" s="99">
        <v>4.71</v>
      </c>
      <c r="I9" s="99">
        <v>4.6</v>
      </c>
      <c r="J9" s="99">
        <v>4.81</v>
      </c>
      <c r="K9" s="99"/>
      <c r="L9" s="99">
        <v>4.58</v>
      </c>
      <c r="M9" s="99" t="s">
        <v>254</v>
      </c>
      <c r="N9" s="99">
        <v>4.68</v>
      </c>
      <c r="O9" s="87">
        <f t="shared" si="1"/>
        <v>4.81</v>
      </c>
      <c r="P9" s="169" t="str">
        <f t="shared" si="2"/>
        <v>III A</v>
      </c>
      <c r="Q9" s="155" t="s">
        <v>224</v>
      </c>
    </row>
    <row r="10" spans="1:17" ht="18" customHeight="1">
      <c r="A10" s="18">
        <v>3</v>
      </c>
      <c r="B10" s="19"/>
      <c r="C10" s="20" t="s">
        <v>60</v>
      </c>
      <c r="D10" s="22" t="s">
        <v>64</v>
      </c>
      <c r="E10" s="57">
        <v>34237</v>
      </c>
      <c r="F10" s="31" t="s">
        <v>52</v>
      </c>
      <c r="G10" s="136">
        <f t="shared" si="0"/>
        <v>680</v>
      </c>
      <c r="H10" s="99" t="s">
        <v>254</v>
      </c>
      <c r="I10" s="99">
        <v>4.38</v>
      </c>
      <c r="J10" s="99">
        <v>4.55</v>
      </c>
      <c r="K10" s="99"/>
      <c r="L10" s="99">
        <v>4.3</v>
      </c>
      <c r="M10" s="99">
        <v>4.46</v>
      </c>
      <c r="N10" s="99">
        <v>4.45</v>
      </c>
      <c r="O10" s="87">
        <f t="shared" si="1"/>
        <v>4.55</v>
      </c>
      <c r="P10" s="169" t="str">
        <f t="shared" si="2"/>
        <v>I JA</v>
      </c>
      <c r="Q10" s="60" t="s">
        <v>29</v>
      </c>
    </row>
    <row r="11" spans="1:17" ht="18" customHeight="1">
      <c r="A11" s="18">
        <v>4</v>
      </c>
      <c r="B11" s="19"/>
      <c r="C11" s="20" t="s">
        <v>216</v>
      </c>
      <c r="D11" s="22" t="s">
        <v>217</v>
      </c>
      <c r="E11" s="57">
        <v>34730</v>
      </c>
      <c r="F11" s="31" t="s">
        <v>37</v>
      </c>
      <c r="G11" s="136">
        <f t="shared" si="0"/>
        <v>642</v>
      </c>
      <c r="H11" s="99" t="s">
        <v>254</v>
      </c>
      <c r="I11" s="99">
        <v>4.05</v>
      </c>
      <c r="J11" s="99">
        <v>4.35</v>
      </c>
      <c r="K11" s="99"/>
      <c r="L11" s="99">
        <v>4.34</v>
      </c>
      <c r="M11" s="99">
        <v>3.95</v>
      </c>
      <c r="N11" s="99">
        <v>4.37</v>
      </c>
      <c r="O11" s="87">
        <f t="shared" si="1"/>
        <v>4.37</v>
      </c>
      <c r="P11" s="169" t="str">
        <f t="shared" si="2"/>
        <v>I JA</v>
      </c>
      <c r="Q11" s="155" t="s">
        <v>224</v>
      </c>
    </row>
    <row r="12" spans="1:17" ht="18" customHeight="1">
      <c r="A12" s="18">
        <v>5</v>
      </c>
      <c r="B12" s="19"/>
      <c r="C12" s="20" t="s">
        <v>97</v>
      </c>
      <c r="D12" s="22" t="s">
        <v>99</v>
      </c>
      <c r="E12" s="57">
        <v>34357</v>
      </c>
      <c r="F12" s="31" t="s">
        <v>52</v>
      </c>
      <c r="G12" s="136">
        <f t="shared" si="0"/>
        <v>621</v>
      </c>
      <c r="H12" s="99">
        <v>4.17</v>
      </c>
      <c r="I12" s="99">
        <v>4.17</v>
      </c>
      <c r="J12" s="99">
        <v>4.13</v>
      </c>
      <c r="K12" s="99"/>
      <c r="L12" s="99">
        <v>4.27</v>
      </c>
      <c r="M12" s="99">
        <v>4.15</v>
      </c>
      <c r="N12" s="99">
        <v>4.26</v>
      </c>
      <c r="O12" s="87">
        <f t="shared" si="1"/>
        <v>4.27</v>
      </c>
      <c r="P12" s="169" t="str">
        <f t="shared" si="2"/>
        <v>I JA</v>
      </c>
      <c r="Q12" s="60" t="s">
        <v>29</v>
      </c>
    </row>
    <row r="13" spans="1:17" ht="18" customHeight="1">
      <c r="A13" s="18">
        <v>6</v>
      </c>
      <c r="B13" s="19"/>
      <c r="C13" s="20" t="s">
        <v>252</v>
      </c>
      <c r="D13" s="22" t="s">
        <v>253</v>
      </c>
      <c r="E13" s="57">
        <v>34631</v>
      </c>
      <c r="F13" s="31" t="s">
        <v>52</v>
      </c>
      <c r="G13" s="136">
        <f t="shared" si="0"/>
        <v>569</v>
      </c>
      <c r="H13" s="99" t="s">
        <v>254</v>
      </c>
      <c r="I13" s="99">
        <v>4.02</v>
      </c>
      <c r="J13" s="99" t="s">
        <v>254</v>
      </c>
      <c r="K13" s="99"/>
      <c r="L13" s="99" t="s">
        <v>254</v>
      </c>
      <c r="M13" s="99">
        <v>4</v>
      </c>
      <c r="N13" s="99" t="s">
        <v>254</v>
      </c>
      <c r="O13" s="87">
        <f t="shared" si="1"/>
        <v>4.02</v>
      </c>
      <c r="P13" s="169" t="str">
        <f t="shared" si="2"/>
        <v>II JA</v>
      </c>
      <c r="Q13" s="60" t="s">
        <v>29</v>
      </c>
    </row>
    <row r="14" spans="1:17" ht="18" customHeight="1">
      <c r="A14" s="18">
        <v>7</v>
      </c>
      <c r="B14" s="19"/>
      <c r="C14" s="20" t="s">
        <v>53</v>
      </c>
      <c r="D14" s="22" t="s">
        <v>199</v>
      </c>
      <c r="E14" s="57">
        <v>34498</v>
      </c>
      <c r="F14" s="31" t="s">
        <v>77</v>
      </c>
      <c r="G14" s="136">
        <f t="shared" si="0"/>
        <v>507</v>
      </c>
      <c r="H14" s="99">
        <v>3.39</v>
      </c>
      <c r="I14" s="99">
        <v>3.14</v>
      </c>
      <c r="J14" s="99">
        <v>3.6</v>
      </c>
      <c r="K14" s="99"/>
      <c r="L14" s="99">
        <v>3.64</v>
      </c>
      <c r="M14" s="99">
        <v>3.57</v>
      </c>
      <c r="N14" s="99">
        <v>3.72</v>
      </c>
      <c r="O14" s="87">
        <f t="shared" si="1"/>
        <v>3.72</v>
      </c>
      <c r="P14" s="169" t="str">
        <f t="shared" si="2"/>
        <v>III JA</v>
      </c>
      <c r="Q14" s="60" t="s">
        <v>202</v>
      </c>
    </row>
    <row r="15" spans="1:17" ht="18" customHeight="1">
      <c r="A15" s="18">
        <v>8</v>
      </c>
      <c r="B15" s="19"/>
      <c r="C15" s="20" t="s">
        <v>201</v>
      </c>
      <c r="D15" s="22" t="s">
        <v>84</v>
      </c>
      <c r="E15" s="57">
        <v>34838</v>
      </c>
      <c r="F15" s="31" t="s">
        <v>77</v>
      </c>
      <c r="G15" s="136">
        <f t="shared" si="0"/>
        <v>495</v>
      </c>
      <c r="H15" s="99">
        <v>2.95</v>
      </c>
      <c r="I15" s="99">
        <v>3.66</v>
      </c>
      <c r="J15" s="99">
        <v>3.56</v>
      </c>
      <c r="K15" s="99"/>
      <c r="L15" s="99">
        <v>3.62</v>
      </c>
      <c r="M15" s="99">
        <v>2.66</v>
      </c>
      <c r="N15" s="99">
        <v>3.66</v>
      </c>
      <c r="O15" s="87">
        <f t="shared" si="1"/>
        <v>3.66</v>
      </c>
      <c r="P15" s="169" t="str">
        <f t="shared" si="2"/>
        <v>III JA</v>
      </c>
      <c r="Q15" s="60" t="s">
        <v>202</v>
      </c>
    </row>
    <row r="16" spans="1:17" ht="18" customHeight="1">
      <c r="A16" s="18">
        <v>9</v>
      </c>
      <c r="B16" s="19"/>
      <c r="C16" s="20" t="s">
        <v>122</v>
      </c>
      <c r="D16" s="22" t="s">
        <v>200</v>
      </c>
      <c r="E16" s="57">
        <v>33742</v>
      </c>
      <c r="F16" s="31" t="s">
        <v>77</v>
      </c>
      <c r="G16" s="136">
        <f t="shared" si="0"/>
        <v>460</v>
      </c>
      <c r="H16" s="99">
        <v>2.88</v>
      </c>
      <c r="I16" s="99">
        <v>3.4</v>
      </c>
      <c r="J16" s="99">
        <v>3.24</v>
      </c>
      <c r="K16" s="99"/>
      <c r="L16" s="99" t="s">
        <v>254</v>
      </c>
      <c r="M16" s="99">
        <v>3.22</v>
      </c>
      <c r="N16" s="99">
        <v>3.49</v>
      </c>
      <c r="O16" s="87">
        <f t="shared" si="1"/>
        <v>3.49</v>
      </c>
      <c r="P16" s="169"/>
      <c r="Q16" s="60" t="s">
        <v>202</v>
      </c>
    </row>
    <row r="17" spans="1:17" ht="18" customHeight="1">
      <c r="A17" s="18">
        <v>10</v>
      </c>
      <c r="B17" s="19"/>
      <c r="C17" s="20" t="s">
        <v>114</v>
      </c>
      <c r="D17" s="22" t="s">
        <v>169</v>
      </c>
      <c r="E17" s="57">
        <v>34787</v>
      </c>
      <c r="F17" s="31" t="s">
        <v>52</v>
      </c>
      <c r="G17" s="136"/>
      <c r="H17" s="99"/>
      <c r="I17" s="99"/>
      <c r="J17" s="99"/>
      <c r="K17" s="99"/>
      <c r="L17" s="99"/>
      <c r="M17" s="99"/>
      <c r="N17" s="99"/>
      <c r="O17" s="87" t="s">
        <v>273</v>
      </c>
      <c r="P17" s="169"/>
      <c r="Q17" s="60" t="s">
        <v>29</v>
      </c>
    </row>
    <row r="18" spans="1:17" ht="18" customHeight="1">
      <c r="A18" s="18">
        <v>11</v>
      </c>
      <c r="B18" s="19"/>
      <c r="C18" s="20" t="s">
        <v>123</v>
      </c>
      <c r="D18" s="22" t="s">
        <v>167</v>
      </c>
      <c r="E18" s="57">
        <v>34627</v>
      </c>
      <c r="F18" s="31" t="s">
        <v>52</v>
      </c>
      <c r="G18" s="136"/>
      <c r="H18" s="99"/>
      <c r="I18" s="99"/>
      <c r="J18" s="99"/>
      <c r="K18" s="99"/>
      <c r="L18" s="99"/>
      <c r="M18" s="99"/>
      <c r="N18" s="99"/>
      <c r="O18" s="87" t="s">
        <v>273</v>
      </c>
      <c r="P18" s="169"/>
      <c r="Q18" s="60" t="s">
        <v>29</v>
      </c>
    </row>
  </sheetData>
  <sheetProtection/>
  <mergeCells count="1">
    <mergeCell ref="H6:N6"/>
  </mergeCells>
  <printOptions horizontalCentered="1"/>
  <pageMargins left="0.32" right="0.28" top="0.76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6" customWidth="1"/>
    <col min="2" max="2" width="5.28125" style="26" hidden="1" customWidth="1"/>
    <col min="3" max="3" width="13.7109375" style="26" customWidth="1"/>
    <col min="4" max="4" width="13.140625" style="26" bestFit="1" customWidth="1"/>
    <col min="5" max="5" width="10.7109375" style="63" customWidth="1"/>
    <col min="6" max="6" width="30.57421875" style="43" bestFit="1" customWidth="1"/>
    <col min="7" max="7" width="7.7109375" style="34" customWidth="1"/>
    <col min="8" max="10" width="4.7109375" style="29" customWidth="1"/>
    <col min="11" max="11" width="4.7109375" style="29" hidden="1" customWidth="1"/>
    <col min="12" max="14" width="4.7109375" style="29" customWidth="1"/>
    <col min="15" max="15" width="8.140625" style="34" customWidth="1"/>
    <col min="16" max="16" width="5.7109375" style="34" customWidth="1"/>
    <col min="17" max="17" width="12.8515625" style="28" bestFit="1" customWidth="1"/>
    <col min="18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6" s="28" customFormat="1" ht="12" customHeight="1">
      <c r="A3" s="26"/>
      <c r="B3" s="26"/>
      <c r="C3" s="26"/>
      <c r="D3" s="27"/>
      <c r="E3" s="62"/>
      <c r="F3" s="33"/>
      <c r="G3" s="48"/>
      <c r="H3" s="34"/>
      <c r="I3" s="48"/>
      <c r="J3" s="48"/>
      <c r="K3" s="48"/>
      <c r="L3" s="48"/>
      <c r="M3" s="48"/>
      <c r="N3" s="48"/>
      <c r="O3" s="48"/>
      <c r="P3" s="48"/>
    </row>
    <row r="4" spans="3:17" ht="12.75">
      <c r="C4" s="27"/>
      <c r="G4" s="29"/>
      <c r="I4" s="48"/>
      <c r="O4" s="29"/>
      <c r="P4" s="29"/>
      <c r="Q4" s="26"/>
    </row>
    <row r="5" spans="3:16" s="36" customFormat="1" ht="16.5" thickBot="1">
      <c r="C5" s="37" t="s">
        <v>20</v>
      </c>
      <c r="E5" s="64"/>
      <c r="F5" s="39"/>
      <c r="G5" s="40"/>
      <c r="H5" s="44"/>
      <c r="I5" s="44"/>
      <c r="J5" s="44"/>
      <c r="K5" s="44"/>
      <c r="L5" s="44"/>
      <c r="M5" s="44"/>
      <c r="N5" s="44"/>
      <c r="O5" s="40"/>
      <c r="P5" s="40"/>
    </row>
    <row r="6" spans="5:16" s="28" customFormat="1" ht="12" thickBot="1">
      <c r="E6" s="63"/>
      <c r="G6" s="53"/>
      <c r="H6" s="197" t="s">
        <v>7</v>
      </c>
      <c r="I6" s="198"/>
      <c r="J6" s="198"/>
      <c r="K6" s="198"/>
      <c r="L6" s="198"/>
      <c r="M6" s="198"/>
      <c r="N6" s="199"/>
      <c r="O6" s="53"/>
      <c r="P6" s="53"/>
    </row>
    <row r="7" spans="1:17" s="15" customFormat="1" ht="11.25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17" t="s">
        <v>41</v>
      </c>
      <c r="H7" s="177">
        <v>1</v>
      </c>
      <c r="I7" s="73">
        <v>2</v>
      </c>
      <c r="J7" s="73">
        <v>3</v>
      </c>
      <c r="K7" s="95" t="s">
        <v>137</v>
      </c>
      <c r="L7" s="178">
        <v>4</v>
      </c>
      <c r="M7" s="73">
        <v>5</v>
      </c>
      <c r="N7" s="179">
        <v>6</v>
      </c>
      <c r="O7" s="17" t="s">
        <v>3</v>
      </c>
      <c r="P7" s="17" t="s">
        <v>12</v>
      </c>
      <c r="Q7" s="47" t="s">
        <v>4</v>
      </c>
    </row>
    <row r="8" spans="1:17" ht="17.25" customHeight="1">
      <c r="A8" s="18">
        <v>1</v>
      </c>
      <c r="B8" s="19"/>
      <c r="C8" s="20" t="s">
        <v>68</v>
      </c>
      <c r="D8" s="22" t="s">
        <v>69</v>
      </c>
      <c r="E8" s="57">
        <v>34143</v>
      </c>
      <c r="F8" s="31" t="s">
        <v>52</v>
      </c>
      <c r="G8" s="135">
        <f aca="true" t="shared" si="0" ref="G8:G23">IF(ISBLANK(O8),"",TRUNC(1.82116*(O8+50)^2)-5000)</f>
        <v>933</v>
      </c>
      <c r="H8" s="99">
        <v>7.08</v>
      </c>
      <c r="I8" s="99">
        <v>6.97</v>
      </c>
      <c r="J8" s="99" t="s">
        <v>254</v>
      </c>
      <c r="K8" s="99"/>
      <c r="L8" s="99" t="s">
        <v>285</v>
      </c>
      <c r="M8" s="99" t="s">
        <v>285</v>
      </c>
      <c r="N8" s="99" t="s">
        <v>285</v>
      </c>
      <c r="O8" s="87">
        <f aca="true" t="shared" si="1" ref="O8:O23">MAX(H8:N8)</f>
        <v>7.08</v>
      </c>
      <c r="P8" s="173" t="str">
        <f aca="true" t="shared" si="2" ref="P8:P23">IF(ISBLANK(O8),"",IF(O8&gt;=7.2,"KSM",IF(O8&gt;=6.7,"I A",IF(O8&gt;=6.2,"II A",IF(O8&gt;=5.6,"III A",IF(O8&gt;=5,"I JA",IF(O8&gt;=4.45,"II JA",IF(O8&gt;=4,"III JA"))))))))</f>
        <v>I A</v>
      </c>
      <c r="Q8" s="60" t="s">
        <v>29</v>
      </c>
    </row>
    <row r="9" spans="1:17" ht="17.25" customHeight="1">
      <c r="A9" s="18">
        <v>2</v>
      </c>
      <c r="B9" s="19"/>
      <c r="C9" s="20" t="s">
        <v>106</v>
      </c>
      <c r="D9" s="22" t="s">
        <v>105</v>
      </c>
      <c r="E9" s="57">
        <v>33213</v>
      </c>
      <c r="F9" s="31" t="s">
        <v>37</v>
      </c>
      <c r="G9" s="135">
        <f t="shared" si="0"/>
        <v>879</v>
      </c>
      <c r="H9" s="99">
        <v>6.48</v>
      </c>
      <c r="I9" s="99" t="s">
        <v>254</v>
      </c>
      <c r="J9" s="99">
        <v>6.79</v>
      </c>
      <c r="K9" s="99"/>
      <c r="L9" s="99">
        <v>6.75</v>
      </c>
      <c r="M9" s="99">
        <v>6.82</v>
      </c>
      <c r="N9" s="99" t="s">
        <v>254</v>
      </c>
      <c r="O9" s="87">
        <f t="shared" si="1"/>
        <v>6.82</v>
      </c>
      <c r="P9" s="173" t="str">
        <f t="shared" si="2"/>
        <v>I A</v>
      </c>
      <c r="Q9" s="155" t="s">
        <v>225</v>
      </c>
    </row>
    <row r="10" spans="1:17" ht="17.25" customHeight="1">
      <c r="A10" s="18">
        <v>3</v>
      </c>
      <c r="B10" s="19"/>
      <c r="C10" s="20" t="s">
        <v>109</v>
      </c>
      <c r="D10" s="22" t="s">
        <v>148</v>
      </c>
      <c r="E10" s="57">
        <v>34770</v>
      </c>
      <c r="F10" s="31" t="s">
        <v>113</v>
      </c>
      <c r="G10" s="135">
        <f t="shared" si="0"/>
        <v>793</v>
      </c>
      <c r="H10" s="99">
        <v>6.1</v>
      </c>
      <c r="I10" s="99">
        <v>6.22</v>
      </c>
      <c r="J10" s="99">
        <v>6.14</v>
      </c>
      <c r="K10" s="99"/>
      <c r="L10" s="99">
        <v>6.12</v>
      </c>
      <c r="M10" s="99">
        <v>6.35</v>
      </c>
      <c r="N10" s="99">
        <v>6.4</v>
      </c>
      <c r="O10" s="87">
        <f t="shared" si="1"/>
        <v>6.4</v>
      </c>
      <c r="P10" s="173" t="str">
        <f t="shared" si="2"/>
        <v>II A</v>
      </c>
      <c r="Q10" s="60" t="s">
        <v>151</v>
      </c>
    </row>
    <row r="11" spans="1:17" ht="17.25" customHeight="1">
      <c r="A11" s="18">
        <v>4</v>
      </c>
      <c r="B11" s="19"/>
      <c r="C11" s="20" t="s">
        <v>124</v>
      </c>
      <c r="D11" s="22" t="s">
        <v>235</v>
      </c>
      <c r="E11" s="57">
        <v>30463</v>
      </c>
      <c r="F11" s="31" t="s">
        <v>37</v>
      </c>
      <c r="G11" s="135">
        <f t="shared" si="0"/>
        <v>729</v>
      </c>
      <c r="H11" s="99">
        <v>6.08</v>
      </c>
      <c r="I11" s="99">
        <v>6.02</v>
      </c>
      <c r="J11" s="99">
        <v>6.09</v>
      </c>
      <c r="K11" s="99"/>
      <c r="L11" s="99" t="s">
        <v>285</v>
      </c>
      <c r="M11" s="99" t="s">
        <v>285</v>
      </c>
      <c r="N11" s="99" t="s">
        <v>285</v>
      </c>
      <c r="O11" s="87">
        <f t="shared" si="1"/>
        <v>6.09</v>
      </c>
      <c r="P11" s="173" t="str">
        <f t="shared" si="2"/>
        <v>III A</v>
      </c>
      <c r="Q11" s="155" t="s">
        <v>225</v>
      </c>
    </row>
    <row r="12" spans="1:17" ht="17.25" customHeight="1">
      <c r="A12" s="18">
        <v>5</v>
      </c>
      <c r="B12" s="19"/>
      <c r="C12" s="20" t="s">
        <v>36</v>
      </c>
      <c r="D12" s="22" t="s">
        <v>292</v>
      </c>
      <c r="E12" s="57">
        <v>32915</v>
      </c>
      <c r="F12" s="31" t="s">
        <v>52</v>
      </c>
      <c r="G12" s="135">
        <f t="shared" si="0"/>
        <v>719</v>
      </c>
      <c r="H12" s="99">
        <v>6.04</v>
      </c>
      <c r="I12" s="99" t="s">
        <v>254</v>
      </c>
      <c r="J12" s="99" t="s">
        <v>254</v>
      </c>
      <c r="K12" s="99"/>
      <c r="L12" s="99">
        <v>6.02</v>
      </c>
      <c r="M12" s="99" t="s">
        <v>254</v>
      </c>
      <c r="N12" s="99">
        <v>5.98</v>
      </c>
      <c r="O12" s="87">
        <f t="shared" si="1"/>
        <v>6.04</v>
      </c>
      <c r="P12" s="173" t="str">
        <f t="shared" si="2"/>
        <v>III A</v>
      </c>
      <c r="Q12" s="60" t="s">
        <v>29</v>
      </c>
    </row>
    <row r="13" spans="1:17" ht="17.25" customHeight="1">
      <c r="A13" s="18">
        <v>6</v>
      </c>
      <c r="B13" s="19"/>
      <c r="C13" s="20" t="s">
        <v>88</v>
      </c>
      <c r="D13" s="22" t="s">
        <v>87</v>
      </c>
      <c r="E13" s="57">
        <v>34486</v>
      </c>
      <c r="F13" s="31" t="s">
        <v>47</v>
      </c>
      <c r="G13" s="135">
        <f t="shared" si="0"/>
        <v>719</v>
      </c>
      <c r="H13" s="99">
        <v>5.83</v>
      </c>
      <c r="I13" s="99">
        <v>6.04</v>
      </c>
      <c r="J13" s="99" t="s">
        <v>285</v>
      </c>
      <c r="K13" s="99"/>
      <c r="L13" s="99" t="s">
        <v>285</v>
      </c>
      <c r="M13" s="99" t="s">
        <v>285</v>
      </c>
      <c r="N13" s="99" t="s">
        <v>285</v>
      </c>
      <c r="O13" s="87">
        <f t="shared" si="1"/>
        <v>6.04</v>
      </c>
      <c r="P13" s="173" t="str">
        <f t="shared" si="2"/>
        <v>III A</v>
      </c>
      <c r="Q13" s="60" t="s">
        <v>239</v>
      </c>
    </row>
    <row r="14" spans="1:17" ht="17.25" customHeight="1">
      <c r="A14" s="18">
        <v>7</v>
      </c>
      <c r="B14" s="19"/>
      <c r="C14" s="20" t="s">
        <v>129</v>
      </c>
      <c r="D14" s="22" t="s">
        <v>130</v>
      </c>
      <c r="E14" s="57">
        <v>33761</v>
      </c>
      <c r="F14" s="31" t="s">
        <v>24</v>
      </c>
      <c r="G14" s="135">
        <f t="shared" si="0"/>
        <v>711</v>
      </c>
      <c r="H14" s="99">
        <v>6</v>
      </c>
      <c r="I14" s="99">
        <v>5.78</v>
      </c>
      <c r="J14" s="99" t="s">
        <v>285</v>
      </c>
      <c r="K14" s="99"/>
      <c r="L14" s="99" t="s">
        <v>285</v>
      </c>
      <c r="M14" s="99" t="s">
        <v>285</v>
      </c>
      <c r="N14" s="99" t="s">
        <v>285</v>
      </c>
      <c r="O14" s="87">
        <f t="shared" si="1"/>
        <v>6</v>
      </c>
      <c r="P14" s="173" t="str">
        <f t="shared" si="2"/>
        <v>III A</v>
      </c>
      <c r="Q14" s="60" t="s">
        <v>25</v>
      </c>
    </row>
    <row r="15" spans="1:17" ht="17.25" customHeight="1">
      <c r="A15" s="18">
        <v>8</v>
      </c>
      <c r="B15" s="19"/>
      <c r="C15" s="20" t="s">
        <v>45</v>
      </c>
      <c r="D15" s="22" t="s">
        <v>128</v>
      </c>
      <c r="E15" s="57">
        <v>34382</v>
      </c>
      <c r="F15" s="31" t="s">
        <v>24</v>
      </c>
      <c r="G15" s="135">
        <f t="shared" si="0"/>
        <v>696</v>
      </c>
      <c r="H15" s="99">
        <v>5.52</v>
      </c>
      <c r="I15" s="99">
        <v>5.93</v>
      </c>
      <c r="J15" s="99" t="s">
        <v>254</v>
      </c>
      <c r="K15" s="99"/>
      <c r="L15" s="99" t="s">
        <v>254</v>
      </c>
      <c r="M15" s="99">
        <v>5.65</v>
      </c>
      <c r="N15" s="99" t="s">
        <v>254</v>
      </c>
      <c r="O15" s="87">
        <f t="shared" si="1"/>
        <v>5.93</v>
      </c>
      <c r="P15" s="173" t="str">
        <f t="shared" si="2"/>
        <v>III A</v>
      </c>
      <c r="Q15" s="60" t="s">
        <v>25</v>
      </c>
    </row>
    <row r="16" spans="1:17" ht="17.25" customHeight="1">
      <c r="A16" s="18">
        <v>9</v>
      </c>
      <c r="B16" s="19"/>
      <c r="C16" s="20" t="s">
        <v>231</v>
      </c>
      <c r="D16" s="22" t="s">
        <v>233</v>
      </c>
      <c r="E16" s="57">
        <v>33627</v>
      </c>
      <c r="F16" s="31" t="s">
        <v>37</v>
      </c>
      <c r="G16" s="135">
        <f t="shared" si="0"/>
        <v>690</v>
      </c>
      <c r="H16" s="99">
        <v>5.49</v>
      </c>
      <c r="I16" s="99">
        <v>5.35</v>
      </c>
      <c r="J16" s="99">
        <v>5.9</v>
      </c>
      <c r="K16" s="99"/>
      <c r="L16" s="99"/>
      <c r="M16" s="99"/>
      <c r="N16" s="99"/>
      <c r="O16" s="87">
        <f t="shared" si="1"/>
        <v>5.9</v>
      </c>
      <c r="P16" s="173" t="str">
        <f t="shared" si="2"/>
        <v>III A</v>
      </c>
      <c r="Q16" s="155" t="s">
        <v>225</v>
      </c>
    </row>
    <row r="17" spans="1:17" ht="17.25" customHeight="1">
      <c r="A17" s="18">
        <v>10</v>
      </c>
      <c r="B17" s="19"/>
      <c r="C17" s="20" t="s">
        <v>193</v>
      </c>
      <c r="D17" s="22" t="s">
        <v>182</v>
      </c>
      <c r="E17" s="57">
        <v>34840</v>
      </c>
      <c r="F17" s="31" t="s">
        <v>24</v>
      </c>
      <c r="G17" s="136">
        <f t="shared" si="0"/>
        <v>686</v>
      </c>
      <c r="H17" s="99">
        <v>5.42</v>
      </c>
      <c r="I17" s="99">
        <v>5.88</v>
      </c>
      <c r="J17" s="99">
        <v>5.6</v>
      </c>
      <c r="K17" s="99"/>
      <c r="L17" s="99"/>
      <c r="M17" s="99"/>
      <c r="N17" s="99"/>
      <c r="O17" s="87">
        <f t="shared" si="1"/>
        <v>5.88</v>
      </c>
      <c r="P17" s="173" t="str">
        <f t="shared" si="2"/>
        <v>III A</v>
      </c>
      <c r="Q17" s="60" t="s">
        <v>25</v>
      </c>
    </row>
    <row r="18" spans="1:17" ht="17.25" customHeight="1">
      <c r="A18" s="18">
        <v>11</v>
      </c>
      <c r="B18" s="19"/>
      <c r="C18" s="20" t="s">
        <v>70</v>
      </c>
      <c r="D18" s="22" t="s">
        <v>203</v>
      </c>
      <c r="E18" s="57">
        <v>34429</v>
      </c>
      <c r="F18" s="31" t="s">
        <v>77</v>
      </c>
      <c r="G18" s="136">
        <f t="shared" si="0"/>
        <v>646</v>
      </c>
      <c r="H18" s="99">
        <v>5.57</v>
      </c>
      <c r="I18" s="99">
        <v>5.68</v>
      </c>
      <c r="J18" s="99">
        <v>5.4</v>
      </c>
      <c r="K18" s="99"/>
      <c r="L18" s="99"/>
      <c r="M18" s="99"/>
      <c r="N18" s="99"/>
      <c r="O18" s="87">
        <f t="shared" si="1"/>
        <v>5.68</v>
      </c>
      <c r="P18" s="173" t="str">
        <f t="shared" si="2"/>
        <v>III A</v>
      </c>
      <c r="Q18" s="60" t="s">
        <v>202</v>
      </c>
    </row>
    <row r="19" spans="1:17" ht="17.25" customHeight="1">
      <c r="A19" s="18">
        <v>12</v>
      </c>
      <c r="B19" s="19"/>
      <c r="C19" s="20" t="s">
        <v>54</v>
      </c>
      <c r="D19" s="22" t="s">
        <v>81</v>
      </c>
      <c r="E19" s="57">
        <v>35222</v>
      </c>
      <c r="F19" s="31" t="s">
        <v>77</v>
      </c>
      <c r="G19" s="136">
        <f t="shared" si="0"/>
        <v>619</v>
      </c>
      <c r="H19" s="99">
        <v>5.55</v>
      </c>
      <c r="I19" s="99">
        <v>5.39</v>
      </c>
      <c r="J19" s="99">
        <v>4.85</v>
      </c>
      <c r="K19" s="99"/>
      <c r="L19" s="99"/>
      <c r="M19" s="99"/>
      <c r="N19" s="99"/>
      <c r="O19" s="87">
        <f t="shared" si="1"/>
        <v>5.55</v>
      </c>
      <c r="P19" s="173" t="str">
        <f t="shared" si="2"/>
        <v>I JA</v>
      </c>
      <c r="Q19" s="60" t="s">
        <v>202</v>
      </c>
    </row>
    <row r="20" spans="1:17" ht="17.25" customHeight="1">
      <c r="A20" s="18">
        <v>13</v>
      </c>
      <c r="B20" s="19"/>
      <c r="C20" s="20" t="s">
        <v>79</v>
      </c>
      <c r="D20" s="22" t="s">
        <v>226</v>
      </c>
      <c r="E20" s="57">
        <v>34449</v>
      </c>
      <c r="F20" s="31" t="s">
        <v>37</v>
      </c>
      <c r="G20" s="136">
        <f t="shared" si="0"/>
        <v>609</v>
      </c>
      <c r="H20" s="99" t="s">
        <v>254</v>
      </c>
      <c r="I20" s="99">
        <v>4.96</v>
      </c>
      <c r="J20" s="99">
        <v>5.5</v>
      </c>
      <c r="K20" s="99"/>
      <c r="L20" s="99"/>
      <c r="M20" s="99"/>
      <c r="N20" s="99"/>
      <c r="O20" s="87">
        <f t="shared" si="1"/>
        <v>5.5</v>
      </c>
      <c r="P20" s="173" t="str">
        <f t="shared" si="2"/>
        <v>I JA</v>
      </c>
      <c r="Q20" s="155" t="s">
        <v>225</v>
      </c>
    </row>
    <row r="21" spans="1:17" ht="17.25" customHeight="1">
      <c r="A21" s="18">
        <v>14</v>
      </c>
      <c r="B21" s="19"/>
      <c r="C21" s="20" t="s">
        <v>231</v>
      </c>
      <c r="D21" s="22" t="s">
        <v>232</v>
      </c>
      <c r="E21" s="57">
        <v>34131</v>
      </c>
      <c r="F21" s="31" t="s">
        <v>37</v>
      </c>
      <c r="G21" s="136">
        <f t="shared" si="0"/>
        <v>577</v>
      </c>
      <c r="H21" s="99">
        <v>5.34</v>
      </c>
      <c r="I21" s="99">
        <v>4.92</v>
      </c>
      <c r="J21" s="99" t="s">
        <v>285</v>
      </c>
      <c r="K21" s="99"/>
      <c r="L21" s="99"/>
      <c r="M21" s="99"/>
      <c r="N21" s="99"/>
      <c r="O21" s="87">
        <f t="shared" si="1"/>
        <v>5.34</v>
      </c>
      <c r="P21" s="173" t="str">
        <f t="shared" si="2"/>
        <v>I JA</v>
      </c>
      <c r="Q21" s="155" t="s">
        <v>225</v>
      </c>
    </row>
    <row r="22" spans="1:17" ht="17.25" customHeight="1">
      <c r="A22" s="18">
        <v>15</v>
      </c>
      <c r="B22" s="19"/>
      <c r="C22" s="20" t="s">
        <v>30</v>
      </c>
      <c r="D22" s="22" t="s">
        <v>247</v>
      </c>
      <c r="E22" s="57">
        <v>34152</v>
      </c>
      <c r="F22" s="31" t="s">
        <v>77</v>
      </c>
      <c r="G22" s="136">
        <f t="shared" si="0"/>
        <v>525</v>
      </c>
      <c r="H22" s="99">
        <v>4.35</v>
      </c>
      <c r="I22" s="99" t="s">
        <v>254</v>
      </c>
      <c r="J22" s="99">
        <v>5.08</v>
      </c>
      <c r="K22" s="99"/>
      <c r="L22" s="99"/>
      <c r="M22" s="99"/>
      <c r="N22" s="99"/>
      <c r="O22" s="87">
        <f t="shared" si="1"/>
        <v>5.08</v>
      </c>
      <c r="P22" s="173" t="str">
        <f t="shared" si="2"/>
        <v>I JA</v>
      </c>
      <c r="Q22" s="60" t="s">
        <v>202</v>
      </c>
    </row>
    <row r="23" spans="1:17" ht="17.25" customHeight="1">
      <c r="A23" s="18">
        <v>16</v>
      </c>
      <c r="B23" s="19"/>
      <c r="C23" s="20" t="s">
        <v>124</v>
      </c>
      <c r="D23" s="22" t="s">
        <v>206</v>
      </c>
      <c r="E23" s="57">
        <v>34730</v>
      </c>
      <c r="F23" s="31" t="s">
        <v>77</v>
      </c>
      <c r="G23" s="136">
        <f t="shared" si="0"/>
        <v>500</v>
      </c>
      <c r="H23" s="99">
        <v>4.78</v>
      </c>
      <c r="I23" s="99">
        <v>4.94</v>
      </c>
      <c r="J23" s="99">
        <v>4.96</v>
      </c>
      <c r="K23" s="99"/>
      <c r="L23" s="99"/>
      <c r="M23" s="99"/>
      <c r="N23" s="99"/>
      <c r="O23" s="87">
        <f t="shared" si="1"/>
        <v>4.96</v>
      </c>
      <c r="P23" s="173" t="str">
        <f t="shared" si="2"/>
        <v>II JA</v>
      </c>
      <c r="Q23" s="60" t="s">
        <v>202</v>
      </c>
    </row>
  </sheetData>
  <sheetProtection/>
  <mergeCells count="1">
    <mergeCell ref="H6:N6"/>
  </mergeCells>
  <printOptions horizontalCentered="1"/>
  <pageMargins left="0.16" right="0.16" top="0.88" bottom="0.3937007874015748" header="0.17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26" customWidth="1"/>
    <col min="2" max="2" width="5.7109375" style="26" hidden="1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8.140625" style="75" customWidth="1"/>
    <col min="8" max="8" width="11.140625" style="28" bestFit="1" customWidth="1"/>
    <col min="9" max="16384" width="9.140625" style="26" customWidth="1"/>
  </cols>
  <sheetData>
    <row r="1" spans="1:7" s="37" customFormat="1" ht="15.75">
      <c r="A1" s="37" t="s">
        <v>135</v>
      </c>
      <c r="D1" s="41"/>
      <c r="E1" s="61"/>
      <c r="F1" s="51"/>
      <c r="G1" s="92"/>
    </row>
    <row r="2" spans="1:10" s="37" customFormat="1" ht="15.75">
      <c r="A2" s="37" t="s">
        <v>136</v>
      </c>
      <c r="D2" s="41"/>
      <c r="E2" s="61"/>
      <c r="F2" s="51"/>
      <c r="G2" s="92"/>
      <c r="H2" s="40"/>
      <c r="I2" s="40"/>
      <c r="J2" s="52"/>
    </row>
    <row r="3" spans="1:8" s="28" customFormat="1" ht="12" customHeight="1">
      <c r="A3" s="26"/>
      <c r="B3" s="26"/>
      <c r="C3" s="26"/>
      <c r="D3" s="27"/>
      <c r="E3" s="62"/>
      <c r="F3" s="33"/>
      <c r="G3" s="74"/>
      <c r="H3" s="35"/>
    </row>
    <row r="4" ht="12.75">
      <c r="C4" s="27"/>
    </row>
    <row r="5" spans="3:8" s="36" customFormat="1" ht="15.75">
      <c r="C5" s="37" t="s">
        <v>15</v>
      </c>
      <c r="D5" s="37"/>
      <c r="E5" s="62"/>
      <c r="F5" s="45"/>
      <c r="G5" s="75"/>
      <c r="H5" s="28"/>
    </row>
    <row r="6" spans="3:7" s="36" customFormat="1" ht="16.5" thickBot="1">
      <c r="C6" s="37">
        <v>1</v>
      </c>
      <c r="D6" s="37" t="s">
        <v>251</v>
      </c>
      <c r="E6" s="61"/>
      <c r="F6" s="41"/>
      <c r="G6" s="76"/>
    </row>
    <row r="7" spans="1:8" s="16" customFormat="1" ht="18" customHeight="1" thickBot="1">
      <c r="A7" s="12" t="s">
        <v>238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77" t="s">
        <v>5</v>
      </c>
      <c r="H7" s="47" t="s">
        <v>4</v>
      </c>
    </row>
    <row r="8" spans="1:8" s="21" customFormat="1" ht="18" customHeight="1">
      <c r="A8" s="18">
        <v>1</v>
      </c>
      <c r="B8" s="19"/>
      <c r="C8" s="20"/>
      <c r="D8" s="22"/>
      <c r="E8" s="57"/>
      <c r="F8" s="31"/>
      <c r="G8" s="96"/>
      <c r="H8" s="60"/>
    </row>
    <row r="9" spans="1:8" s="21" customFormat="1" ht="18" customHeight="1">
      <c r="A9" s="18">
        <v>2</v>
      </c>
      <c r="B9" s="19"/>
      <c r="C9" s="20" t="s">
        <v>121</v>
      </c>
      <c r="D9" s="22" t="s">
        <v>196</v>
      </c>
      <c r="E9" s="57">
        <v>35480</v>
      </c>
      <c r="F9" s="31" t="s">
        <v>77</v>
      </c>
      <c r="G9" s="96">
        <v>9.69</v>
      </c>
      <c r="H9" s="60" t="s">
        <v>202</v>
      </c>
    </row>
    <row r="10" spans="1:8" s="21" customFormat="1" ht="18" customHeight="1">
      <c r="A10" s="18">
        <v>3</v>
      </c>
      <c r="B10" s="19"/>
      <c r="C10" s="20" t="s">
        <v>43</v>
      </c>
      <c r="D10" s="22" t="s">
        <v>241</v>
      </c>
      <c r="E10" s="57">
        <v>35306</v>
      </c>
      <c r="F10" s="31" t="s">
        <v>52</v>
      </c>
      <c r="G10" s="96" t="s">
        <v>273</v>
      </c>
      <c r="H10" s="60" t="s">
        <v>29</v>
      </c>
    </row>
    <row r="11" spans="1:8" s="21" customFormat="1" ht="18" customHeight="1">
      <c r="A11" s="18">
        <v>4</v>
      </c>
      <c r="B11" s="19"/>
      <c r="C11" s="20" t="s">
        <v>38</v>
      </c>
      <c r="D11" s="22" t="s">
        <v>168</v>
      </c>
      <c r="E11" s="57">
        <v>35038</v>
      </c>
      <c r="F11" s="31" t="s">
        <v>52</v>
      </c>
      <c r="G11" s="96">
        <v>9.54</v>
      </c>
      <c r="H11" s="60" t="s">
        <v>29</v>
      </c>
    </row>
    <row r="12" spans="1:8" s="21" customFormat="1" ht="18" customHeight="1">
      <c r="A12" s="18">
        <v>5</v>
      </c>
      <c r="B12" s="19"/>
      <c r="C12" s="20" t="s">
        <v>46</v>
      </c>
      <c r="D12" s="22" t="s">
        <v>119</v>
      </c>
      <c r="E12" s="57">
        <v>34941</v>
      </c>
      <c r="F12" s="31" t="s">
        <v>52</v>
      </c>
      <c r="G12" s="96">
        <v>10.07</v>
      </c>
      <c r="H12" s="60" t="s">
        <v>29</v>
      </c>
    </row>
    <row r="13" spans="1:8" s="21" customFormat="1" ht="18" customHeight="1">
      <c r="A13" s="18">
        <v>6</v>
      </c>
      <c r="B13" s="19"/>
      <c r="C13" s="20" t="s">
        <v>197</v>
      </c>
      <c r="D13" s="22" t="s">
        <v>198</v>
      </c>
      <c r="E13" s="57">
        <v>34871</v>
      </c>
      <c r="F13" s="31" t="s">
        <v>77</v>
      </c>
      <c r="G13" s="96">
        <v>10.77</v>
      </c>
      <c r="H13" s="60" t="s">
        <v>202</v>
      </c>
    </row>
    <row r="14" spans="3:7" s="36" customFormat="1" ht="16.5" thickBot="1">
      <c r="C14" s="37">
        <v>2</v>
      </c>
      <c r="D14" s="37" t="s">
        <v>251</v>
      </c>
      <c r="E14" s="61"/>
      <c r="F14" s="41"/>
      <c r="G14" s="76"/>
    </row>
    <row r="15" spans="1:8" s="16" customFormat="1" ht="18" customHeight="1" thickBot="1">
      <c r="A15" s="12" t="s">
        <v>238</v>
      </c>
      <c r="B15" s="89"/>
      <c r="C15" s="13" t="s">
        <v>0</v>
      </c>
      <c r="D15" s="14" t="s">
        <v>1</v>
      </c>
      <c r="E15" s="65" t="s">
        <v>8</v>
      </c>
      <c r="F15" s="46" t="s">
        <v>2</v>
      </c>
      <c r="G15" s="77" t="s">
        <v>5</v>
      </c>
      <c r="H15" s="47" t="s">
        <v>4</v>
      </c>
    </row>
    <row r="16" spans="1:8" s="21" customFormat="1" ht="18" customHeight="1">
      <c r="A16" s="18">
        <v>1</v>
      </c>
      <c r="B16" s="19"/>
      <c r="C16" s="20"/>
      <c r="D16" s="22"/>
      <c r="E16" s="57"/>
      <c r="F16" s="31"/>
      <c r="G16" s="96"/>
      <c r="H16" s="60"/>
    </row>
    <row r="17" spans="1:8" s="21" customFormat="1" ht="20.25" customHeight="1">
      <c r="A17" s="18">
        <v>2</v>
      </c>
      <c r="B17" s="19"/>
      <c r="C17" s="20" t="s">
        <v>98</v>
      </c>
      <c r="D17" s="22" t="s">
        <v>194</v>
      </c>
      <c r="E17" s="57">
        <v>34842</v>
      </c>
      <c r="F17" s="31" t="s">
        <v>77</v>
      </c>
      <c r="G17" s="96">
        <v>10.06</v>
      </c>
      <c r="H17" s="60" t="s">
        <v>202</v>
      </c>
    </row>
    <row r="18" spans="1:8" s="21" customFormat="1" ht="18" customHeight="1">
      <c r="A18" s="18">
        <v>3</v>
      </c>
      <c r="B18" s="19"/>
      <c r="C18" s="20" t="s">
        <v>126</v>
      </c>
      <c r="D18" s="22" t="s">
        <v>170</v>
      </c>
      <c r="E18" s="57">
        <v>34805</v>
      </c>
      <c r="F18" s="31" t="s">
        <v>52</v>
      </c>
      <c r="G18" s="96">
        <v>10.51</v>
      </c>
      <c r="H18" s="60" t="s">
        <v>29</v>
      </c>
    </row>
    <row r="19" spans="1:8" s="21" customFormat="1" ht="18" customHeight="1">
      <c r="A19" s="18">
        <v>4</v>
      </c>
      <c r="B19" s="19"/>
      <c r="C19" s="20" t="s">
        <v>216</v>
      </c>
      <c r="D19" s="22" t="s">
        <v>217</v>
      </c>
      <c r="E19" s="57">
        <v>34730</v>
      </c>
      <c r="F19" s="31" t="s">
        <v>37</v>
      </c>
      <c r="G19" s="96">
        <v>9.11</v>
      </c>
      <c r="H19" s="155" t="s">
        <v>224</v>
      </c>
    </row>
    <row r="20" spans="1:8" s="21" customFormat="1" ht="18" customHeight="1">
      <c r="A20" s="18">
        <v>5</v>
      </c>
      <c r="B20" s="19"/>
      <c r="C20" s="20" t="s">
        <v>121</v>
      </c>
      <c r="D20" s="22" t="s">
        <v>160</v>
      </c>
      <c r="E20" s="57">
        <v>34712</v>
      </c>
      <c r="F20" s="31" t="s">
        <v>93</v>
      </c>
      <c r="G20" s="96">
        <v>9.4</v>
      </c>
      <c r="H20" s="60" t="s">
        <v>161</v>
      </c>
    </row>
    <row r="21" spans="1:8" s="21" customFormat="1" ht="18" customHeight="1">
      <c r="A21" s="18">
        <v>6</v>
      </c>
      <c r="B21" s="19"/>
      <c r="C21" s="20" t="s">
        <v>138</v>
      </c>
      <c r="D21" s="22" t="s">
        <v>139</v>
      </c>
      <c r="E21" s="57">
        <v>34667</v>
      </c>
      <c r="F21" s="31" t="s">
        <v>113</v>
      </c>
      <c r="G21" s="96">
        <v>9.18</v>
      </c>
      <c r="H21" s="60" t="s">
        <v>151</v>
      </c>
    </row>
    <row r="22" spans="3:7" s="36" customFormat="1" ht="16.5" thickBot="1">
      <c r="C22" s="37">
        <v>3</v>
      </c>
      <c r="D22" s="37" t="s">
        <v>251</v>
      </c>
      <c r="E22" s="61"/>
      <c r="F22" s="41"/>
      <c r="G22" s="76"/>
    </row>
    <row r="23" spans="1:8" s="16" customFormat="1" ht="18" customHeight="1" thickBot="1">
      <c r="A23" s="12" t="s">
        <v>238</v>
      </c>
      <c r="B23" s="89"/>
      <c r="C23" s="13" t="s">
        <v>0</v>
      </c>
      <c r="D23" s="14" t="s">
        <v>1</v>
      </c>
      <c r="E23" s="65" t="s">
        <v>8</v>
      </c>
      <c r="F23" s="46" t="s">
        <v>2</v>
      </c>
      <c r="G23" s="77" t="s">
        <v>5</v>
      </c>
      <c r="H23" s="47" t="s">
        <v>4</v>
      </c>
    </row>
    <row r="24" spans="1:8" s="21" customFormat="1" ht="18" customHeight="1">
      <c r="A24" s="18">
        <v>1</v>
      </c>
      <c r="B24" s="19"/>
      <c r="C24" s="20"/>
      <c r="D24" s="22"/>
      <c r="E24" s="57"/>
      <c r="F24" s="31"/>
      <c r="G24" s="96"/>
      <c r="H24" s="60"/>
    </row>
    <row r="25" spans="1:8" s="21" customFormat="1" ht="18" customHeight="1">
      <c r="A25" s="18">
        <v>2</v>
      </c>
      <c r="B25" s="19"/>
      <c r="C25" s="20" t="s">
        <v>90</v>
      </c>
      <c r="D25" s="22" t="s">
        <v>89</v>
      </c>
      <c r="E25" s="57">
        <v>34535</v>
      </c>
      <c r="F25" s="31" t="s">
        <v>47</v>
      </c>
      <c r="G25" s="96">
        <v>8.64</v>
      </c>
      <c r="H25" s="60" t="s">
        <v>51</v>
      </c>
    </row>
    <row r="26" spans="1:8" s="21" customFormat="1" ht="18" customHeight="1">
      <c r="A26" s="18">
        <v>3</v>
      </c>
      <c r="B26" s="19"/>
      <c r="C26" s="20" t="s">
        <v>221</v>
      </c>
      <c r="D26" s="22" t="s">
        <v>222</v>
      </c>
      <c r="E26" s="57">
        <v>34523</v>
      </c>
      <c r="F26" s="31" t="s">
        <v>37</v>
      </c>
      <c r="G26" s="96">
        <v>8.82</v>
      </c>
      <c r="H26" s="155" t="s">
        <v>224</v>
      </c>
    </row>
    <row r="27" spans="1:8" s="21" customFormat="1" ht="18" customHeight="1">
      <c r="A27" s="18">
        <v>4</v>
      </c>
      <c r="B27" s="19"/>
      <c r="C27" s="20" t="s">
        <v>44</v>
      </c>
      <c r="D27" s="22" t="s">
        <v>100</v>
      </c>
      <c r="E27" s="57">
        <v>34487</v>
      </c>
      <c r="F27" s="31" t="s">
        <v>52</v>
      </c>
      <c r="G27" s="96">
        <v>8.54</v>
      </c>
      <c r="H27" s="60" t="s">
        <v>29</v>
      </c>
    </row>
    <row r="28" spans="1:8" s="21" customFormat="1" ht="18" customHeight="1">
      <c r="A28" s="18">
        <v>5</v>
      </c>
      <c r="B28" s="19"/>
      <c r="C28" s="20" t="s">
        <v>35</v>
      </c>
      <c r="D28" s="22" t="s">
        <v>117</v>
      </c>
      <c r="E28" s="57">
        <v>34441</v>
      </c>
      <c r="F28" s="31" t="s">
        <v>113</v>
      </c>
      <c r="G28" s="96">
        <v>9.26</v>
      </c>
      <c r="H28" s="60" t="s">
        <v>151</v>
      </c>
    </row>
    <row r="29" spans="1:8" s="21" customFormat="1" ht="18" customHeight="1">
      <c r="A29" s="18">
        <v>6</v>
      </c>
      <c r="B29" s="19"/>
      <c r="C29" s="20" t="s">
        <v>53</v>
      </c>
      <c r="D29" s="22" t="s">
        <v>61</v>
      </c>
      <c r="E29" s="57">
        <v>34420</v>
      </c>
      <c r="F29" s="31" t="s">
        <v>52</v>
      </c>
      <c r="G29" s="96">
        <v>9.15</v>
      </c>
      <c r="H29" s="60" t="s">
        <v>29</v>
      </c>
    </row>
    <row r="30" spans="3:7" s="36" customFormat="1" ht="16.5" thickBot="1">
      <c r="C30" s="37">
        <v>4</v>
      </c>
      <c r="D30" s="37" t="s">
        <v>251</v>
      </c>
      <c r="E30" s="61"/>
      <c r="F30" s="41"/>
      <c r="G30" s="76"/>
    </row>
    <row r="31" spans="1:8" s="16" customFormat="1" ht="18" customHeight="1" thickBot="1">
      <c r="A31" s="12" t="s">
        <v>238</v>
      </c>
      <c r="B31" s="89"/>
      <c r="C31" s="13" t="s">
        <v>0</v>
      </c>
      <c r="D31" s="14" t="s">
        <v>1</v>
      </c>
      <c r="E31" s="65" t="s">
        <v>8</v>
      </c>
      <c r="F31" s="46" t="s">
        <v>2</v>
      </c>
      <c r="G31" s="77" t="s">
        <v>5</v>
      </c>
      <c r="H31" s="47" t="s">
        <v>4</v>
      </c>
    </row>
    <row r="32" spans="1:8" s="21" customFormat="1" ht="18" customHeight="1">
      <c r="A32" s="18">
        <v>1</v>
      </c>
      <c r="B32" s="19"/>
      <c r="C32" s="20"/>
      <c r="D32" s="22"/>
      <c r="E32" s="57"/>
      <c r="F32" s="31"/>
      <c r="G32" s="96"/>
      <c r="H32" s="60"/>
    </row>
    <row r="33" spans="1:8" s="21" customFormat="1" ht="18" customHeight="1">
      <c r="A33" s="18">
        <v>2</v>
      </c>
      <c r="B33" s="19"/>
      <c r="C33" s="20" t="s">
        <v>97</v>
      </c>
      <c r="D33" s="22" t="s">
        <v>99</v>
      </c>
      <c r="E33" s="57">
        <v>34357</v>
      </c>
      <c r="F33" s="31" t="s">
        <v>52</v>
      </c>
      <c r="G33" s="96">
        <v>9.39</v>
      </c>
      <c r="H33" s="60" t="s">
        <v>29</v>
      </c>
    </row>
    <row r="34" spans="1:8" s="21" customFormat="1" ht="18" customHeight="1">
      <c r="A34" s="18">
        <v>3</v>
      </c>
      <c r="B34" s="19"/>
      <c r="C34" s="20" t="s">
        <v>60</v>
      </c>
      <c r="D34" s="22" t="s">
        <v>64</v>
      </c>
      <c r="E34" s="57">
        <v>34237</v>
      </c>
      <c r="F34" s="31" t="s">
        <v>52</v>
      </c>
      <c r="G34" s="96">
        <v>9.32</v>
      </c>
      <c r="H34" s="60" t="s">
        <v>29</v>
      </c>
    </row>
    <row r="35" spans="1:8" s="21" customFormat="1" ht="18" customHeight="1">
      <c r="A35" s="18">
        <v>4</v>
      </c>
      <c r="B35" s="19"/>
      <c r="C35" s="20" t="s">
        <v>140</v>
      </c>
      <c r="D35" s="22" t="s">
        <v>141</v>
      </c>
      <c r="E35" s="57">
        <v>34413</v>
      </c>
      <c r="F35" s="31" t="s">
        <v>113</v>
      </c>
      <c r="G35" s="96">
        <v>9.05</v>
      </c>
      <c r="H35" s="60" t="s">
        <v>151</v>
      </c>
    </row>
    <row r="36" spans="1:8" s="21" customFormat="1" ht="18" customHeight="1">
      <c r="A36" s="18">
        <v>5</v>
      </c>
      <c r="B36" s="19"/>
      <c r="C36" s="20" t="s">
        <v>34</v>
      </c>
      <c r="D36" s="22" t="s">
        <v>62</v>
      </c>
      <c r="E36" s="57">
        <v>34207</v>
      </c>
      <c r="F36" s="31" t="s">
        <v>52</v>
      </c>
      <c r="G36" s="96">
        <v>9.22</v>
      </c>
      <c r="H36" s="60" t="s">
        <v>29</v>
      </c>
    </row>
    <row r="37" spans="1:8" s="21" customFormat="1" ht="18" customHeight="1">
      <c r="A37" s="18">
        <v>6</v>
      </c>
      <c r="B37" s="19"/>
      <c r="C37" s="20" t="s">
        <v>72</v>
      </c>
      <c r="D37" s="22" t="s">
        <v>73</v>
      </c>
      <c r="E37" s="57">
        <v>34140</v>
      </c>
      <c r="F37" s="31" t="s">
        <v>52</v>
      </c>
      <c r="G37" s="96">
        <v>9.46</v>
      </c>
      <c r="H37" s="60" t="s">
        <v>29</v>
      </c>
    </row>
  </sheetData>
  <sheetProtection/>
  <printOptions horizontalCentered="1"/>
  <pageMargins left="0.3937007874015748" right="0.3937007874015748" top="0.15748031496062992" bottom="0.15748031496062992" header="0.15748031496062992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6" customWidth="1"/>
    <col min="2" max="2" width="5.28125" style="26" hidden="1" customWidth="1"/>
    <col min="3" max="3" width="10.421875" style="26" customWidth="1"/>
    <col min="4" max="4" width="14.421875" style="26" customWidth="1"/>
    <col min="5" max="5" width="10.7109375" style="63" customWidth="1"/>
    <col min="6" max="6" width="30.57421875" style="43" bestFit="1" customWidth="1"/>
    <col min="7" max="7" width="7.7109375" style="34" customWidth="1"/>
    <col min="8" max="10" width="4.7109375" style="56" customWidth="1"/>
    <col min="11" max="11" width="4.7109375" style="56" hidden="1" customWidth="1"/>
    <col min="12" max="14" width="4.7109375" style="56" customWidth="1"/>
    <col min="15" max="15" width="8.140625" style="34" customWidth="1"/>
    <col min="16" max="16" width="5.7109375" style="34" customWidth="1"/>
    <col min="17" max="17" width="11.140625" style="28" bestFit="1" customWidth="1"/>
    <col min="18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6" s="28" customFormat="1" ht="12" customHeight="1">
      <c r="A3" s="26"/>
      <c r="B3" s="26"/>
      <c r="C3" s="26"/>
      <c r="D3" s="27"/>
      <c r="E3" s="62"/>
      <c r="F3" s="33"/>
      <c r="G3" s="55"/>
      <c r="H3" s="34"/>
      <c r="I3" s="54"/>
      <c r="J3" s="55"/>
      <c r="K3" s="55"/>
      <c r="L3" s="55"/>
      <c r="M3" s="55"/>
      <c r="N3" s="55"/>
      <c r="O3" s="55"/>
      <c r="P3" s="55"/>
    </row>
    <row r="4" spans="3:17" ht="12.75">
      <c r="C4" s="27"/>
      <c r="G4" s="24"/>
      <c r="H4" s="29"/>
      <c r="I4" s="55"/>
      <c r="J4" s="24"/>
      <c r="K4" s="24"/>
      <c r="L4" s="24"/>
      <c r="M4" s="24"/>
      <c r="N4" s="24"/>
      <c r="O4" s="24"/>
      <c r="P4" s="24"/>
      <c r="Q4" s="26"/>
    </row>
    <row r="5" spans="3:16" s="36" customFormat="1" ht="16.5" thickBot="1">
      <c r="C5" s="37" t="s">
        <v>250</v>
      </c>
      <c r="E5" s="64"/>
      <c r="F5" s="39"/>
      <c r="G5" s="40"/>
      <c r="H5" s="38"/>
      <c r="I5" s="38"/>
      <c r="J5" s="38"/>
      <c r="K5" s="38"/>
      <c r="L5" s="38"/>
      <c r="M5" s="38"/>
      <c r="N5" s="38"/>
      <c r="O5" s="40"/>
      <c r="P5" s="40"/>
    </row>
    <row r="6" spans="5:16" s="28" customFormat="1" ht="12" thickBot="1">
      <c r="E6" s="63"/>
      <c r="G6" s="42"/>
      <c r="H6" s="200" t="s">
        <v>7</v>
      </c>
      <c r="I6" s="201"/>
      <c r="J6" s="201"/>
      <c r="K6" s="201"/>
      <c r="L6" s="201"/>
      <c r="M6" s="201"/>
      <c r="N6" s="202"/>
      <c r="O6" s="42"/>
      <c r="P6" s="42"/>
    </row>
    <row r="7" spans="1:17" s="15" customFormat="1" ht="11.25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17" t="s">
        <v>41</v>
      </c>
      <c r="H7" s="177">
        <v>1</v>
      </c>
      <c r="I7" s="73">
        <v>2</v>
      </c>
      <c r="J7" s="73">
        <v>3</v>
      </c>
      <c r="K7" s="95" t="s">
        <v>137</v>
      </c>
      <c r="L7" s="178">
        <v>4</v>
      </c>
      <c r="M7" s="73">
        <v>5</v>
      </c>
      <c r="N7" s="179">
        <v>6</v>
      </c>
      <c r="O7" s="17" t="s">
        <v>3</v>
      </c>
      <c r="P7" s="17" t="s">
        <v>12</v>
      </c>
      <c r="Q7" s="47" t="s">
        <v>4</v>
      </c>
    </row>
    <row r="8" spans="1:17" ht="18" customHeight="1">
      <c r="A8" s="18">
        <v>1</v>
      </c>
      <c r="B8" s="19"/>
      <c r="C8" s="20" t="s">
        <v>218</v>
      </c>
      <c r="D8" s="22" t="s">
        <v>219</v>
      </c>
      <c r="E8" s="57">
        <v>35114</v>
      </c>
      <c r="F8" s="31" t="s">
        <v>37</v>
      </c>
      <c r="G8" s="136">
        <f aca="true" t="shared" si="0" ref="G8:G16">IF(ISBLANK(O8),"",TRUNC(0.04384*(O8+675)^2)-20000)</f>
        <v>538</v>
      </c>
      <c r="H8" s="99">
        <v>8.6</v>
      </c>
      <c r="I8" s="99">
        <v>8.65</v>
      </c>
      <c r="J8" s="99">
        <v>9.46</v>
      </c>
      <c r="K8" s="99"/>
      <c r="L8" s="99">
        <v>8.61</v>
      </c>
      <c r="M8" s="99">
        <v>7.31</v>
      </c>
      <c r="N8" s="99">
        <v>7.91</v>
      </c>
      <c r="O8" s="87">
        <f aca="true" t="shared" si="1" ref="O8:O16">MAX(H8:N8)</f>
        <v>9.46</v>
      </c>
      <c r="P8" s="18" t="str">
        <f aca="true" t="shared" si="2" ref="P8:P15">IF(ISBLANK(O8),"",IF(O8&gt;=14,"KSM",IF(O8&gt;=12,"I A",IF(O8&gt;=10,"II A",IF(O8&gt;=8.5,"III A",IF(O8&gt;=7.2,"I JA",IF(O8&gt;=6.5,"II JA",IF(O8&gt;=6,"III JA"))))))))</f>
        <v>III A</v>
      </c>
      <c r="Q8" s="155" t="s">
        <v>224</v>
      </c>
    </row>
    <row r="9" spans="1:17" ht="18" customHeight="1">
      <c r="A9" s="18">
        <v>2</v>
      </c>
      <c r="B9" s="19"/>
      <c r="C9" s="20" t="s">
        <v>121</v>
      </c>
      <c r="D9" s="22" t="s">
        <v>196</v>
      </c>
      <c r="E9" s="57">
        <v>35480</v>
      </c>
      <c r="F9" s="31" t="s">
        <v>77</v>
      </c>
      <c r="G9" s="136">
        <f t="shared" si="0"/>
        <v>504</v>
      </c>
      <c r="H9" s="99">
        <v>7.79</v>
      </c>
      <c r="I9" s="99">
        <v>7.76</v>
      </c>
      <c r="J9" s="99">
        <v>8.25</v>
      </c>
      <c r="K9" s="99"/>
      <c r="L9" s="99">
        <v>8.1</v>
      </c>
      <c r="M9" s="99">
        <v>8.89</v>
      </c>
      <c r="N9" s="99">
        <v>8.5</v>
      </c>
      <c r="O9" s="87">
        <f t="shared" si="1"/>
        <v>8.89</v>
      </c>
      <c r="P9" s="18" t="str">
        <f t="shared" si="2"/>
        <v>III A</v>
      </c>
      <c r="Q9" s="60" t="s">
        <v>202</v>
      </c>
    </row>
    <row r="10" spans="1:17" ht="18" customHeight="1">
      <c r="A10" s="18">
        <v>3</v>
      </c>
      <c r="B10" s="19"/>
      <c r="C10" s="20" t="s">
        <v>138</v>
      </c>
      <c r="D10" s="22" t="s">
        <v>120</v>
      </c>
      <c r="E10" s="57">
        <v>34807</v>
      </c>
      <c r="F10" s="31" t="s">
        <v>52</v>
      </c>
      <c r="G10" s="136">
        <f t="shared" si="0"/>
        <v>448</v>
      </c>
      <c r="H10" s="99" t="s">
        <v>254</v>
      </c>
      <c r="I10" s="99">
        <v>6.94</v>
      </c>
      <c r="J10" s="99">
        <v>6.44</v>
      </c>
      <c r="K10" s="99"/>
      <c r="L10" s="99">
        <v>6.78</v>
      </c>
      <c r="M10" s="99">
        <v>7.96</v>
      </c>
      <c r="N10" s="99">
        <v>6.6</v>
      </c>
      <c r="O10" s="87">
        <f t="shared" si="1"/>
        <v>7.96</v>
      </c>
      <c r="P10" s="18" t="str">
        <f t="shared" si="2"/>
        <v>I JA</v>
      </c>
      <c r="Q10" s="60" t="s">
        <v>29</v>
      </c>
    </row>
    <row r="11" spans="1:17" ht="18" customHeight="1">
      <c r="A11" s="18">
        <v>4</v>
      </c>
      <c r="B11" s="19"/>
      <c r="C11" s="20" t="s">
        <v>122</v>
      </c>
      <c r="D11" s="22" t="s">
        <v>200</v>
      </c>
      <c r="E11" s="57">
        <v>33742</v>
      </c>
      <c r="F11" s="31" t="s">
        <v>77</v>
      </c>
      <c r="G11" s="136">
        <f t="shared" si="0"/>
        <v>439</v>
      </c>
      <c r="H11" s="99">
        <v>7.67</v>
      </c>
      <c r="I11" s="99">
        <v>7.57</v>
      </c>
      <c r="J11" s="99">
        <v>7.55</v>
      </c>
      <c r="K11" s="99"/>
      <c r="L11" s="99">
        <v>7.81</v>
      </c>
      <c r="M11" s="99">
        <v>7.43</v>
      </c>
      <c r="N11" s="99">
        <v>6.93</v>
      </c>
      <c r="O11" s="87">
        <f t="shared" si="1"/>
        <v>7.81</v>
      </c>
      <c r="P11" s="18" t="str">
        <f t="shared" si="2"/>
        <v>I JA</v>
      </c>
      <c r="Q11" s="60" t="s">
        <v>202</v>
      </c>
    </row>
    <row r="12" spans="1:17" ht="18" customHeight="1">
      <c r="A12" s="18">
        <v>5</v>
      </c>
      <c r="B12" s="19"/>
      <c r="C12" s="20" t="s">
        <v>39</v>
      </c>
      <c r="D12" s="22" t="s">
        <v>96</v>
      </c>
      <c r="E12" s="57">
        <v>33174</v>
      </c>
      <c r="F12" s="31" t="s">
        <v>93</v>
      </c>
      <c r="G12" s="136">
        <f t="shared" si="0"/>
        <v>438</v>
      </c>
      <c r="H12" s="99">
        <v>7.7</v>
      </c>
      <c r="I12" s="99">
        <v>7.26</v>
      </c>
      <c r="J12" s="99">
        <v>7.39</v>
      </c>
      <c r="K12" s="99"/>
      <c r="L12" s="99">
        <v>7.79</v>
      </c>
      <c r="M12" s="99">
        <v>7.59</v>
      </c>
      <c r="N12" s="99">
        <v>7.55</v>
      </c>
      <c r="O12" s="87">
        <f t="shared" si="1"/>
        <v>7.79</v>
      </c>
      <c r="P12" s="18" t="str">
        <f t="shared" si="2"/>
        <v>I JA</v>
      </c>
      <c r="Q12" s="60" t="s">
        <v>161</v>
      </c>
    </row>
    <row r="13" spans="1:17" ht="18" customHeight="1">
      <c r="A13" s="18">
        <v>6</v>
      </c>
      <c r="B13" s="19"/>
      <c r="C13" s="20" t="s">
        <v>53</v>
      </c>
      <c r="D13" s="22" t="s">
        <v>223</v>
      </c>
      <c r="E13" s="57">
        <v>34899</v>
      </c>
      <c r="F13" s="31" t="s">
        <v>37</v>
      </c>
      <c r="G13" s="136">
        <f t="shared" si="0"/>
        <v>422</v>
      </c>
      <c r="H13" s="128">
        <v>7.38</v>
      </c>
      <c r="I13" s="128">
        <v>7.53</v>
      </c>
      <c r="J13" s="128">
        <v>7.04</v>
      </c>
      <c r="K13" s="128"/>
      <c r="L13" s="128">
        <v>7.45</v>
      </c>
      <c r="M13" s="128">
        <v>7.31</v>
      </c>
      <c r="N13" s="128" t="s">
        <v>254</v>
      </c>
      <c r="O13" s="87">
        <f t="shared" si="1"/>
        <v>7.53</v>
      </c>
      <c r="P13" s="18" t="str">
        <f t="shared" si="2"/>
        <v>I JA</v>
      </c>
      <c r="Q13" s="155" t="s">
        <v>224</v>
      </c>
    </row>
    <row r="14" spans="1:17" ht="18" customHeight="1">
      <c r="A14" s="18">
        <v>7</v>
      </c>
      <c r="B14" s="19"/>
      <c r="C14" s="20" t="s">
        <v>28</v>
      </c>
      <c r="D14" s="22" t="s">
        <v>63</v>
      </c>
      <c r="E14" s="57">
        <v>34151</v>
      </c>
      <c r="F14" s="31" t="s">
        <v>52</v>
      </c>
      <c r="G14" s="136">
        <f t="shared" si="0"/>
        <v>407</v>
      </c>
      <c r="H14" s="99">
        <v>6.79</v>
      </c>
      <c r="I14" s="99">
        <v>6.96</v>
      </c>
      <c r="J14" s="99">
        <v>7.08</v>
      </c>
      <c r="K14" s="99"/>
      <c r="L14" s="99">
        <v>6.83</v>
      </c>
      <c r="M14" s="99">
        <v>6.57</v>
      </c>
      <c r="N14" s="99">
        <v>7.28</v>
      </c>
      <c r="O14" s="87">
        <f t="shared" si="1"/>
        <v>7.28</v>
      </c>
      <c r="P14" s="18" t="str">
        <f t="shared" si="2"/>
        <v>I JA</v>
      </c>
      <c r="Q14" s="60" t="s">
        <v>29</v>
      </c>
    </row>
    <row r="15" spans="1:17" ht="18" customHeight="1">
      <c r="A15" s="18">
        <v>8</v>
      </c>
      <c r="B15" s="19"/>
      <c r="C15" s="20" t="s">
        <v>83</v>
      </c>
      <c r="D15" s="22" t="s">
        <v>171</v>
      </c>
      <c r="E15" s="57">
        <v>34716</v>
      </c>
      <c r="F15" s="31" t="s">
        <v>52</v>
      </c>
      <c r="G15" s="136">
        <f t="shared" si="0"/>
        <v>379</v>
      </c>
      <c r="H15" s="99">
        <v>6</v>
      </c>
      <c r="I15" s="99">
        <v>6.8</v>
      </c>
      <c r="J15" s="99">
        <v>6.37</v>
      </c>
      <c r="K15" s="99"/>
      <c r="L15" s="99">
        <v>6.22</v>
      </c>
      <c r="M15" s="99">
        <v>6.29</v>
      </c>
      <c r="N15" s="99">
        <v>6.69</v>
      </c>
      <c r="O15" s="87">
        <f t="shared" si="1"/>
        <v>6.8</v>
      </c>
      <c r="P15" s="18" t="str">
        <f t="shared" si="2"/>
        <v>II JA</v>
      </c>
      <c r="Q15" s="60" t="s">
        <v>29</v>
      </c>
    </row>
    <row r="16" spans="1:17" ht="18" customHeight="1">
      <c r="A16" s="18">
        <v>9</v>
      </c>
      <c r="B16" s="19"/>
      <c r="C16" s="20" t="s">
        <v>242</v>
      </c>
      <c r="D16" s="22" t="s">
        <v>243</v>
      </c>
      <c r="E16" s="57">
        <v>34389</v>
      </c>
      <c r="F16" s="31" t="s">
        <v>93</v>
      </c>
      <c r="G16" s="136">
        <f t="shared" si="0"/>
        <v>280</v>
      </c>
      <c r="H16" s="99">
        <v>5.15</v>
      </c>
      <c r="I16" s="99" t="s">
        <v>254</v>
      </c>
      <c r="J16" s="99" t="s">
        <v>254</v>
      </c>
      <c r="K16" s="99"/>
      <c r="L16" s="99"/>
      <c r="M16" s="99"/>
      <c r="N16" s="99"/>
      <c r="O16" s="87">
        <f t="shared" si="1"/>
        <v>5.15</v>
      </c>
      <c r="P16" s="18"/>
      <c r="Q16" s="60" t="s">
        <v>161</v>
      </c>
    </row>
  </sheetData>
  <sheetProtection/>
  <mergeCells count="1">
    <mergeCell ref="H6:N6"/>
  </mergeCells>
  <printOptions horizontalCentered="1"/>
  <pageMargins left="0.16" right="0.17" top="0.93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00390625" style="26" customWidth="1"/>
    <col min="2" max="2" width="5.28125" style="26" hidden="1" customWidth="1"/>
    <col min="3" max="3" width="13.8515625" style="26" customWidth="1"/>
    <col min="4" max="4" width="11.00390625" style="26" bestFit="1" customWidth="1"/>
    <col min="5" max="5" width="10.7109375" style="63" customWidth="1"/>
    <col min="6" max="6" width="30.57421875" style="43" bestFit="1" customWidth="1"/>
    <col min="7" max="7" width="7.7109375" style="34" customWidth="1"/>
    <col min="8" max="10" width="4.7109375" style="71" customWidth="1"/>
    <col min="11" max="11" width="4.7109375" style="71" hidden="1" customWidth="1"/>
    <col min="12" max="14" width="4.7109375" style="71" customWidth="1"/>
    <col min="15" max="15" width="9.00390625" style="34" bestFit="1" customWidth="1"/>
    <col min="16" max="16" width="5.7109375" style="34" customWidth="1"/>
    <col min="17" max="17" width="10.421875" style="28" bestFit="1" customWidth="1"/>
    <col min="18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6" s="28" customFormat="1" ht="12" customHeight="1">
      <c r="A3" s="26"/>
      <c r="B3" s="26"/>
      <c r="C3" s="26"/>
      <c r="D3" s="27"/>
      <c r="E3" s="62"/>
      <c r="F3" s="33"/>
      <c r="G3" s="48"/>
      <c r="H3" s="70"/>
      <c r="I3" s="78"/>
      <c r="J3" s="78"/>
      <c r="K3" s="78"/>
      <c r="L3" s="78"/>
      <c r="M3" s="78"/>
      <c r="N3" s="78"/>
      <c r="O3" s="48"/>
      <c r="P3" s="48"/>
    </row>
    <row r="4" spans="3:17" ht="12.75">
      <c r="C4" s="27"/>
      <c r="G4" s="29"/>
      <c r="I4" s="78"/>
      <c r="O4" s="29"/>
      <c r="P4" s="29"/>
      <c r="Q4" s="26"/>
    </row>
    <row r="5" spans="3:16" s="36" customFormat="1" ht="16.5" thickBot="1">
      <c r="C5" s="37" t="s">
        <v>249</v>
      </c>
      <c r="E5" s="64"/>
      <c r="F5" s="39"/>
      <c r="G5" s="40"/>
      <c r="H5" s="72"/>
      <c r="I5" s="72"/>
      <c r="J5" s="72"/>
      <c r="K5" s="72"/>
      <c r="L5" s="72"/>
      <c r="M5" s="72"/>
      <c r="N5" s="72"/>
      <c r="O5" s="40"/>
      <c r="P5" s="40"/>
    </row>
    <row r="6" spans="6:14" ht="13.5" thickBot="1">
      <c r="F6" s="49"/>
      <c r="H6" s="203" t="s">
        <v>7</v>
      </c>
      <c r="I6" s="204"/>
      <c r="J6" s="204"/>
      <c r="K6" s="204"/>
      <c r="L6" s="204"/>
      <c r="M6" s="204"/>
      <c r="N6" s="205"/>
    </row>
    <row r="7" spans="1:17" s="15" customFormat="1" ht="11.25" thickBot="1">
      <c r="A7" s="129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17" t="s">
        <v>41</v>
      </c>
      <c r="H7" s="177">
        <v>1</v>
      </c>
      <c r="I7" s="73">
        <v>2</v>
      </c>
      <c r="J7" s="73">
        <v>3</v>
      </c>
      <c r="K7" s="95" t="s">
        <v>137</v>
      </c>
      <c r="L7" s="178">
        <v>4</v>
      </c>
      <c r="M7" s="73">
        <v>5</v>
      </c>
      <c r="N7" s="179">
        <v>6</v>
      </c>
      <c r="O7" s="17" t="s">
        <v>3</v>
      </c>
      <c r="P7" s="17" t="s">
        <v>12</v>
      </c>
      <c r="Q7" s="47" t="s">
        <v>4</v>
      </c>
    </row>
    <row r="8" spans="1:17" ht="18" customHeight="1">
      <c r="A8" s="18">
        <v>1</v>
      </c>
      <c r="B8" s="19"/>
      <c r="C8" s="20" t="s">
        <v>152</v>
      </c>
      <c r="D8" s="22" t="s">
        <v>154</v>
      </c>
      <c r="E8" s="57">
        <v>34838</v>
      </c>
      <c r="F8" s="31" t="s">
        <v>47</v>
      </c>
      <c r="G8" s="170">
        <f aca="true" t="shared" si="0" ref="G8:G21">IF(ISBLANK(O8),"",TRUNC(0.042172*(O8+687.7)^2)-20000)</f>
        <v>1067</v>
      </c>
      <c r="H8" s="99">
        <v>17.34</v>
      </c>
      <c r="I8" s="99">
        <v>18.58</v>
      </c>
      <c r="J8" s="99">
        <v>19.1</v>
      </c>
      <c r="K8" s="99"/>
      <c r="L8" s="99" t="s">
        <v>254</v>
      </c>
      <c r="M8" s="99" t="s">
        <v>254</v>
      </c>
      <c r="N8" s="99" t="s">
        <v>254</v>
      </c>
      <c r="O8" s="171">
        <f aca="true" t="shared" si="1" ref="O8:O21">MAX(H8:N8)</f>
        <v>19.1</v>
      </c>
      <c r="P8" s="18" t="str">
        <f aca="true" t="shared" si="2" ref="P8:P21">IF(ISBLANK(O8),"",IF(O8&lt;9.8,"",IF(O8&gt;=17.2,"KSM",IF(O8&gt;=15,"I A",IF(O8&gt;=12.8,"II A",IF(O8&gt;=11.2,"III A",IF(O8&gt;=9.8,"I JA")))))))</f>
        <v>KSM</v>
      </c>
      <c r="Q8" s="60" t="s">
        <v>31</v>
      </c>
    </row>
    <row r="9" spans="1:17" ht="18" customHeight="1">
      <c r="A9" s="18">
        <v>2</v>
      </c>
      <c r="B9" s="19"/>
      <c r="C9" s="20" t="s">
        <v>107</v>
      </c>
      <c r="D9" s="22" t="s">
        <v>108</v>
      </c>
      <c r="E9" s="57">
        <v>34406</v>
      </c>
      <c r="F9" s="31" t="s">
        <v>24</v>
      </c>
      <c r="G9" s="172">
        <f t="shared" si="0"/>
        <v>913</v>
      </c>
      <c r="H9" s="99">
        <v>16.51</v>
      </c>
      <c r="I9" s="99">
        <v>16.14</v>
      </c>
      <c r="J9" s="99" t="s">
        <v>254</v>
      </c>
      <c r="K9" s="99"/>
      <c r="L9" s="99" t="s">
        <v>254</v>
      </c>
      <c r="M9" s="99" t="s">
        <v>254</v>
      </c>
      <c r="N9" s="99">
        <v>16.48</v>
      </c>
      <c r="O9" s="171">
        <f t="shared" si="1"/>
        <v>16.51</v>
      </c>
      <c r="P9" s="18" t="str">
        <f t="shared" si="2"/>
        <v>I A</v>
      </c>
      <c r="Q9" s="60" t="s">
        <v>25</v>
      </c>
    </row>
    <row r="10" spans="1:17" ht="18" customHeight="1">
      <c r="A10" s="18">
        <v>3</v>
      </c>
      <c r="B10" s="19"/>
      <c r="C10" s="20" t="s">
        <v>32</v>
      </c>
      <c r="D10" s="22" t="s">
        <v>33</v>
      </c>
      <c r="E10" s="57">
        <v>32769</v>
      </c>
      <c r="F10" s="31" t="s">
        <v>47</v>
      </c>
      <c r="G10" s="172">
        <f t="shared" si="0"/>
        <v>898</v>
      </c>
      <c r="H10" s="99">
        <v>15.46</v>
      </c>
      <c r="I10" s="99">
        <v>16.26</v>
      </c>
      <c r="J10" s="99">
        <v>16.1</v>
      </c>
      <c r="K10" s="99"/>
      <c r="L10" s="99">
        <v>15.95</v>
      </c>
      <c r="M10" s="99">
        <v>15.58</v>
      </c>
      <c r="N10" s="99">
        <v>15.91</v>
      </c>
      <c r="O10" s="171">
        <f t="shared" si="1"/>
        <v>16.26</v>
      </c>
      <c r="P10" s="18" t="str">
        <f t="shared" si="2"/>
        <v>I A</v>
      </c>
      <c r="Q10" s="60" t="s">
        <v>31</v>
      </c>
    </row>
    <row r="11" spans="1:17" ht="18" customHeight="1">
      <c r="A11" s="18">
        <v>4</v>
      </c>
      <c r="B11" s="19"/>
      <c r="C11" s="20" t="s">
        <v>127</v>
      </c>
      <c r="D11" s="22" t="s">
        <v>67</v>
      </c>
      <c r="E11" s="57">
        <v>35069</v>
      </c>
      <c r="F11" s="31" t="s">
        <v>47</v>
      </c>
      <c r="G11" s="172">
        <f t="shared" si="0"/>
        <v>872</v>
      </c>
      <c r="H11" s="99">
        <v>13.85</v>
      </c>
      <c r="I11" s="99">
        <v>15.48</v>
      </c>
      <c r="J11" s="99">
        <v>15.15</v>
      </c>
      <c r="K11" s="99"/>
      <c r="L11" s="99">
        <v>15.31</v>
      </c>
      <c r="M11" s="99">
        <v>15.32</v>
      </c>
      <c r="N11" s="99">
        <v>15.82</v>
      </c>
      <c r="O11" s="171">
        <f t="shared" si="1"/>
        <v>15.82</v>
      </c>
      <c r="P11" s="18" t="str">
        <f t="shared" si="2"/>
        <v>I A</v>
      </c>
      <c r="Q11" s="60" t="s">
        <v>31</v>
      </c>
    </row>
    <row r="12" spans="1:17" ht="18" customHeight="1">
      <c r="A12" s="18">
        <v>5</v>
      </c>
      <c r="B12" s="19"/>
      <c r="C12" s="20" t="s">
        <v>124</v>
      </c>
      <c r="D12" s="22" t="s">
        <v>235</v>
      </c>
      <c r="E12" s="57">
        <v>30463</v>
      </c>
      <c r="F12" s="31" t="s">
        <v>37</v>
      </c>
      <c r="G12" s="172">
        <f t="shared" si="0"/>
        <v>686</v>
      </c>
      <c r="H12" s="99">
        <v>12.06</v>
      </c>
      <c r="I12" s="99">
        <v>12.14</v>
      </c>
      <c r="J12" s="99">
        <v>12.62</v>
      </c>
      <c r="K12" s="99"/>
      <c r="L12" s="99" t="s">
        <v>254</v>
      </c>
      <c r="M12" s="99">
        <v>12.44</v>
      </c>
      <c r="N12" s="99">
        <v>12.68</v>
      </c>
      <c r="O12" s="171">
        <f t="shared" si="1"/>
        <v>12.68</v>
      </c>
      <c r="P12" s="18" t="str">
        <f t="shared" si="2"/>
        <v>III A</v>
      </c>
      <c r="Q12" s="60" t="s">
        <v>225</v>
      </c>
    </row>
    <row r="13" spans="1:17" ht="18" customHeight="1">
      <c r="A13" s="18">
        <v>6</v>
      </c>
      <c r="B13" s="19"/>
      <c r="C13" s="20" t="s">
        <v>208</v>
      </c>
      <c r="D13" s="22" t="s">
        <v>209</v>
      </c>
      <c r="E13" s="57">
        <v>34321</v>
      </c>
      <c r="F13" s="31" t="s">
        <v>77</v>
      </c>
      <c r="G13" s="172">
        <f t="shared" si="0"/>
        <v>659</v>
      </c>
      <c r="H13" s="99">
        <v>12.22</v>
      </c>
      <c r="I13" s="99" t="s">
        <v>254</v>
      </c>
      <c r="J13" s="99">
        <v>11.3</v>
      </c>
      <c r="K13" s="99"/>
      <c r="L13" s="99">
        <v>11.54</v>
      </c>
      <c r="M13" s="99">
        <v>11.87</v>
      </c>
      <c r="N13" s="99">
        <v>11.47</v>
      </c>
      <c r="O13" s="171">
        <f t="shared" si="1"/>
        <v>12.22</v>
      </c>
      <c r="P13" s="18" t="str">
        <f t="shared" si="2"/>
        <v>III A</v>
      </c>
      <c r="Q13" s="60" t="s">
        <v>202</v>
      </c>
    </row>
    <row r="14" spans="1:17" ht="18" customHeight="1">
      <c r="A14" s="18">
        <v>7</v>
      </c>
      <c r="B14" s="19"/>
      <c r="C14" s="20" t="s">
        <v>191</v>
      </c>
      <c r="D14" s="22" t="s">
        <v>192</v>
      </c>
      <c r="E14" s="57">
        <v>34892</v>
      </c>
      <c r="F14" s="31" t="s">
        <v>24</v>
      </c>
      <c r="G14" s="172">
        <f t="shared" si="0"/>
        <v>637</v>
      </c>
      <c r="H14" s="99">
        <v>11.62</v>
      </c>
      <c r="I14" s="99">
        <v>10.64</v>
      </c>
      <c r="J14" s="99">
        <v>11.08</v>
      </c>
      <c r="K14" s="99"/>
      <c r="L14" s="99">
        <v>11.85</v>
      </c>
      <c r="M14" s="99">
        <v>11.3</v>
      </c>
      <c r="N14" s="99">
        <v>11.34</v>
      </c>
      <c r="O14" s="171">
        <f t="shared" si="1"/>
        <v>11.85</v>
      </c>
      <c r="P14" s="18" t="str">
        <f t="shared" si="2"/>
        <v>III A</v>
      </c>
      <c r="Q14" s="60" t="s">
        <v>25</v>
      </c>
    </row>
    <row r="15" spans="1:17" ht="18" customHeight="1">
      <c r="A15" s="18">
        <v>8</v>
      </c>
      <c r="B15" s="19"/>
      <c r="C15" s="20" t="s">
        <v>236</v>
      </c>
      <c r="D15" s="22" t="s">
        <v>237</v>
      </c>
      <c r="E15" s="57">
        <v>34797</v>
      </c>
      <c r="F15" s="31" t="s">
        <v>37</v>
      </c>
      <c r="G15" s="172">
        <f t="shared" si="0"/>
        <v>628</v>
      </c>
      <c r="H15" s="99">
        <v>10.92</v>
      </c>
      <c r="I15" s="99">
        <v>11.22</v>
      </c>
      <c r="J15" s="99">
        <v>11.46</v>
      </c>
      <c r="K15" s="99"/>
      <c r="L15" s="99">
        <v>10.88</v>
      </c>
      <c r="M15" s="99">
        <v>11.69</v>
      </c>
      <c r="N15" s="99">
        <v>11.34</v>
      </c>
      <c r="O15" s="171">
        <f t="shared" si="1"/>
        <v>11.69</v>
      </c>
      <c r="P15" s="18" t="str">
        <f t="shared" si="2"/>
        <v>III A</v>
      </c>
      <c r="Q15" s="60" t="s">
        <v>225</v>
      </c>
    </row>
    <row r="16" spans="1:17" ht="18" customHeight="1">
      <c r="A16" s="18">
        <v>9</v>
      </c>
      <c r="B16" s="19"/>
      <c r="C16" s="20" t="s">
        <v>27</v>
      </c>
      <c r="D16" s="22" t="s">
        <v>172</v>
      </c>
      <c r="E16" s="57">
        <v>34063</v>
      </c>
      <c r="F16" s="31" t="s">
        <v>52</v>
      </c>
      <c r="G16" s="172">
        <f t="shared" si="0"/>
        <v>620</v>
      </c>
      <c r="H16" s="99">
        <v>10.94</v>
      </c>
      <c r="I16" s="99">
        <v>11.56</v>
      </c>
      <c r="J16" s="99">
        <v>11.43</v>
      </c>
      <c r="K16" s="99"/>
      <c r="L16" s="99"/>
      <c r="M16" s="99"/>
      <c r="N16" s="99"/>
      <c r="O16" s="171">
        <f t="shared" si="1"/>
        <v>11.56</v>
      </c>
      <c r="P16" s="18" t="str">
        <f t="shared" si="2"/>
        <v>III A</v>
      </c>
      <c r="Q16" s="60" t="s">
        <v>29</v>
      </c>
    </row>
    <row r="17" spans="1:17" ht="18" customHeight="1">
      <c r="A17" s="18">
        <v>10</v>
      </c>
      <c r="B17" s="19"/>
      <c r="C17" s="20" t="s">
        <v>111</v>
      </c>
      <c r="D17" s="22" t="s">
        <v>112</v>
      </c>
      <c r="E17" s="57">
        <v>34453</v>
      </c>
      <c r="F17" s="31" t="s">
        <v>24</v>
      </c>
      <c r="G17" s="172">
        <f t="shared" si="0"/>
        <v>614</v>
      </c>
      <c r="H17" s="99">
        <v>10.83</v>
      </c>
      <c r="I17" s="99">
        <v>10.84</v>
      </c>
      <c r="J17" s="99">
        <v>11.46</v>
      </c>
      <c r="K17" s="99"/>
      <c r="L17" s="99"/>
      <c r="M17" s="99"/>
      <c r="N17" s="99"/>
      <c r="O17" s="171">
        <f t="shared" si="1"/>
        <v>11.46</v>
      </c>
      <c r="P17" s="18" t="str">
        <f t="shared" si="2"/>
        <v>III A</v>
      </c>
      <c r="Q17" s="60" t="s">
        <v>25</v>
      </c>
    </row>
    <row r="18" spans="1:17" ht="18" customHeight="1">
      <c r="A18" s="18">
        <v>11</v>
      </c>
      <c r="B18" s="19"/>
      <c r="C18" s="20" t="s">
        <v>132</v>
      </c>
      <c r="D18" s="22" t="s">
        <v>173</v>
      </c>
      <c r="E18" s="57">
        <v>34472</v>
      </c>
      <c r="F18" s="31" t="s">
        <v>52</v>
      </c>
      <c r="G18" s="172">
        <f t="shared" si="0"/>
        <v>601</v>
      </c>
      <c r="H18" s="99">
        <v>11.24</v>
      </c>
      <c r="I18" s="99" t="s">
        <v>254</v>
      </c>
      <c r="J18" s="99">
        <v>10.96</v>
      </c>
      <c r="K18" s="99"/>
      <c r="L18" s="99"/>
      <c r="M18" s="99"/>
      <c r="N18" s="99"/>
      <c r="O18" s="171">
        <f t="shared" si="1"/>
        <v>11.24</v>
      </c>
      <c r="P18" s="18" t="str">
        <f t="shared" si="2"/>
        <v>III A</v>
      </c>
      <c r="Q18" s="60" t="s">
        <v>29</v>
      </c>
    </row>
    <row r="19" spans="1:17" ht="18" customHeight="1">
      <c r="A19" s="18">
        <v>12</v>
      </c>
      <c r="B19" s="19"/>
      <c r="C19" s="20" t="s">
        <v>181</v>
      </c>
      <c r="D19" s="22" t="s">
        <v>101</v>
      </c>
      <c r="E19" s="57">
        <v>32470</v>
      </c>
      <c r="F19" s="31" t="s">
        <v>52</v>
      </c>
      <c r="G19" s="172">
        <f t="shared" si="0"/>
        <v>594</v>
      </c>
      <c r="H19" s="99">
        <v>11.12</v>
      </c>
      <c r="I19" s="99">
        <v>10.67</v>
      </c>
      <c r="J19" s="99" t="s">
        <v>254</v>
      </c>
      <c r="K19" s="99"/>
      <c r="L19" s="99"/>
      <c r="M19" s="99"/>
      <c r="N19" s="99"/>
      <c r="O19" s="171">
        <f t="shared" si="1"/>
        <v>11.12</v>
      </c>
      <c r="P19" s="18" t="str">
        <f t="shared" si="2"/>
        <v>I JA</v>
      </c>
      <c r="Q19" s="60" t="s">
        <v>29</v>
      </c>
    </row>
    <row r="20" spans="1:17" ht="18" customHeight="1">
      <c r="A20" s="18">
        <v>13</v>
      </c>
      <c r="B20" s="19"/>
      <c r="C20" s="20" t="s">
        <v>58</v>
      </c>
      <c r="D20" s="22" t="s">
        <v>190</v>
      </c>
      <c r="E20" s="57">
        <v>34473</v>
      </c>
      <c r="F20" s="31" t="s">
        <v>24</v>
      </c>
      <c r="G20" s="172">
        <f t="shared" si="0"/>
        <v>565</v>
      </c>
      <c r="H20" s="99">
        <v>10.57</v>
      </c>
      <c r="I20" s="99">
        <v>10.32</v>
      </c>
      <c r="J20" s="99">
        <v>10.63</v>
      </c>
      <c r="K20" s="99"/>
      <c r="L20" s="99"/>
      <c r="M20" s="99"/>
      <c r="N20" s="99"/>
      <c r="O20" s="171">
        <f t="shared" si="1"/>
        <v>10.63</v>
      </c>
      <c r="P20" s="18" t="str">
        <f t="shared" si="2"/>
        <v>I JA</v>
      </c>
      <c r="Q20" s="60" t="s">
        <v>25</v>
      </c>
    </row>
    <row r="21" spans="1:17" ht="18" customHeight="1">
      <c r="A21" s="18">
        <v>14</v>
      </c>
      <c r="B21" s="19"/>
      <c r="C21" s="20" t="s">
        <v>211</v>
      </c>
      <c r="D21" s="22" t="s">
        <v>212</v>
      </c>
      <c r="E21" s="57">
        <v>34667</v>
      </c>
      <c r="F21" s="31" t="s">
        <v>77</v>
      </c>
      <c r="G21" s="172">
        <f t="shared" si="0"/>
        <v>393</v>
      </c>
      <c r="H21" s="99" t="s">
        <v>254</v>
      </c>
      <c r="I21" s="99">
        <v>7.38</v>
      </c>
      <c r="J21" s="99">
        <v>7.7</v>
      </c>
      <c r="K21" s="99"/>
      <c r="L21" s="99"/>
      <c r="M21" s="99"/>
      <c r="N21" s="99"/>
      <c r="O21" s="171">
        <f t="shared" si="1"/>
        <v>7.7</v>
      </c>
      <c r="P21" s="18">
        <f t="shared" si="2"/>
      </c>
      <c r="Q21" s="60" t="s">
        <v>202</v>
      </c>
    </row>
    <row r="22" spans="1:17" ht="18" customHeight="1">
      <c r="A22" s="18"/>
      <c r="B22" s="19"/>
      <c r="C22" s="20" t="s">
        <v>152</v>
      </c>
      <c r="D22" s="22" t="s">
        <v>178</v>
      </c>
      <c r="E22" s="57">
        <v>34779</v>
      </c>
      <c r="F22" s="31" t="s">
        <v>52</v>
      </c>
      <c r="G22" s="170"/>
      <c r="H22" s="99"/>
      <c r="I22" s="99"/>
      <c r="J22" s="99"/>
      <c r="K22" s="99"/>
      <c r="L22" s="99"/>
      <c r="M22" s="99"/>
      <c r="N22" s="99"/>
      <c r="O22" s="171" t="s">
        <v>273</v>
      </c>
      <c r="P22" s="18"/>
      <c r="Q22" s="60" t="s">
        <v>29</v>
      </c>
    </row>
    <row r="23" spans="1:17" ht="18" customHeight="1">
      <c r="A23" s="18"/>
      <c r="B23" s="19"/>
      <c r="C23" s="20" t="s">
        <v>174</v>
      </c>
      <c r="D23" s="22" t="s">
        <v>175</v>
      </c>
      <c r="E23" s="57">
        <v>34747</v>
      </c>
      <c r="F23" s="31" t="s">
        <v>52</v>
      </c>
      <c r="G23" s="170"/>
      <c r="H23" s="99"/>
      <c r="I23" s="99"/>
      <c r="J23" s="99"/>
      <c r="K23" s="99"/>
      <c r="L23" s="99"/>
      <c r="M23" s="99"/>
      <c r="N23" s="99"/>
      <c r="O23" s="171" t="s">
        <v>273</v>
      </c>
      <c r="P23" s="18"/>
      <c r="Q23" s="60" t="s">
        <v>29</v>
      </c>
    </row>
    <row r="24" spans="1:17" ht="18" customHeight="1">
      <c r="A24" s="18"/>
      <c r="B24" s="19"/>
      <c r="C24" s="20" t="s">
        <v>85</v>
      </c>
      <c r="D24" s="22" t="s">
        <v>103</v>
      </c>
      <c r="E24" s="57">
        <v>34558</v>
      </c>
      <c r="F24" s="31" t="s">
        <v>52</v>
      </c>
      <c r="G24" s="170"/>
      <c r="H24" s="99"/>
      <c r="I24" s="99"/>
      <c r="J24" s="99"/>
      <c r="K24" s="99"/>
      <c r="L24" s="99"/>
      <c r="M24" s="99"/>
      <c r="N24" s="99"/>
      <c r="O24" s="171" t="s">
        <v>273</v>
      </c>
      <c r="P24" s="18"/>
      <c r="Q24" s="60" t="s">
        <v>29</v>
      </c>
    </row>
  </sheetData>
  <sheetProtection/>
  <mergeCells count="1">
    <mergeCell ref="H6:N6"/>
  </mergeCells>
  <printOptions horizontalCentered="1"/>
  <pageMargins left="0.15748031496062992" right="0.15748031496062992" top="0.77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7">
      <selection activeCell="A7" sqref="A7"/>
    </sheetView>
  </sheetViews>
  <sheetFormatPr defaultColWidth="9.140625" defaultRowHeight="12.75"/>
  <cols>
    <col min="1" max="1" width="12.00390625" style="0" customWidth="1"/>
    <col min="2" max="2" width="75.140625" style="0" bestFit="1" customWidth="1"/>
    <col min="3" max="3" width="13.00390625" style="0" bestFit="1" customWidth="1"/>
    <col min="4" max="4" width="10.7109375" style="0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6" spans="2:16" s="79" customFormat="1" ht="30">
      <c r="B6" s="137" t="s">
        <v>74</v>
      </c>
      <c r="D6" s="81"/>
      <c r="E6" s="81"/>
      <c r="F6" s="81"/>
      <c r="G6" s="82"/>
      <c r="I6" s="80"/>
      <c r="J6" s="80"/>
      <c r="K6" s="80"/>
      <c r="L6" s="80"/>
      <c r="M6" s="80"/>
      <c r="N6" s="80"/>
      <c r="O6" s="80"/>
      <c r="P6" s="80"/>
    </row>
    <row r="7" s="83" customFormat="1" ht="15.75" customHeight="1" thickBot="1">
      <c r="C7" s="84"/>
    </row>
    <row r="8" spans="1:3" s="85" customFormat="1" ht="27.75" thickBot="1">
      <c r="A8" s="131" t="s">
        <v>40</v>
      </c>
      <c r="B8" s="132" t="s">
        <v>2</v>
      </c>
      <c r="C8" s="133" t="s">
        <v>41</v>
      </c>
    </row>
    <row r="9" spans="1:3" s="83" customFormat="1" ht="27.75">
      <c r="A9" s="134">
        <v>1</v>
      </c>
      <c r="B9" s="192" t="s">
        <v>47</v>
      </c>
      <c r="C9" s="174">
        <v>7885</v>
      </c>
    </row>
    <row r="10" spans="1:3" s="83" customFormat="1" ht="27.75">
      <c r="A10" s="134">
        <v>2</v>
      </c>
      <c r="B10" s="192" t="s">
        <v>37</v>
      </c>
      <c r="C10" s="174">
        <v>7460</v>
      </c>
    </row>
    <row r="11" spans="1:3" s="83" customFormat="1" ht="27.75">
      <c r="A11" s="134">
        <v>3</v>
      </c>
      <c r="B11" s="193" t="s">
        <v>52</v>
      </c>
      <c r="C11" s="174">
        <v>7183</v>
      </c>
    </row>
    <row r="12" spans="1:3" s="83" customFormat="1" ht="27.75">
      <c r="A12" s="134">
        <v>4</v>
      </c>
      <c r="B12" s="193" t="s">
        <v>24</v>
      </c>
      <c r="C12" s="175">
        <v>6962</v>
      </c>
    </row>
    <row r="13" spans="1:16" s="83" customFormat="1" ht="27.75">
      <c r="A13" s="134">
        <v>5</v>
      </c>
      <c r="B13" s="192" t="s">
        <v>113</v>
      </c>
      <c r="C13" s="175">
        <v>6685</v>
      </c>
      <c r="D13" s="86"/>
      <c r="E13"/>
      <c r="F13"/>
      <c r="G13"/>
      <c r="H13"/>
      <c r="I13"/>
      <c r="J13"/>
      <c r="K13"/>
      <c r="L13"/>
      <c r="M13"/>
      <c r="N13"/>
      <c r="O13"/>
      <c r="P13"/>
    </row>
    <row r="14" spans="1:16" ht="27.75">
      <c r="A14" s="134">
        <v>6</v>
      </c>
      <c r="B14" s="192" t="s">
        <v>77</v>
      </c>
      <c r="C14" s="175">
        <v>6509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3" ht="27.75">
      <c r="A15" s="134">
        <v>7</v>
      </c>
      <c r="B15" s="192" t="s">
        <v>93</v>
      </c>
      <c r="C15" s="175">
        <v>3974</v>
      </c>
    </row>
  </sheetData>
  <sheetProtection/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A6" sqref="A6"/>
    </sheetView>
  </sheetViews>
  <sheetFormatPr defaultColWidth="9.140625" defaultRowHeight="12.75"/>
  <cols>
    <col min="1" max="1" width="5.57421875" style="26" customWidth="1"/>
    <col min="2" max="2" width="5.7109375" style="26" hidden="1" customWidth="1"/>
    <col min="3" max="3" width="11.1406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29" customWidth="1"/>
    <col min="8" max="9" width="8.140625" style="75" customWidth="1"/>
    <col min="10" max="10" width="5.28125" style="71" bestFit="1" customWidth="1"/>
    <col min="11" max="11" width="11.140625" style="28" bestFit="1" customWidth="1"/>
    <col min="12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1" s="28" customFormat="1" ht="12" customHeight="1">
      <c r="A3" s="26"/>
      <c r="B3" s="26"/>
      <c r="C3" s="26"/>
      <c r="D3" s="27"/>
      <c r="E3" s="62"/>
      <c r="F3" s="33"/>
      <c r="G3" s="34"/>
      <c r="H3" s="74"/>
      <c r="I3" s="74"/>
      <c r="J3" s="70"/>
      <c r="K3" s="35"/>
    </row>
    <row r="4" ht="12.75">
      <c r="C4" s="27"/>
    </row>
    <row r="5" spans="3:11" s="36" customFormat="1" ht="15.75">
      <c r="C5" s="37" t="s">
        <v>15</v>
      </c>
      <c r="D5" s="37"/>
      <c r="E5" s="62"/>
      <c r="F5" s="45"/>
      <c r="G5" s="29"/>
      <c r="H5" s="75"/>
      <c r="I5" s="75"/>
      <c r="J5" s="71"/>
      <c r="K5" s="28"/>
    </row>
    <row r="6" spans="3:10" s="36" customFormat="1" ht="16.5" thickBot="1">
      <c r="C6" s="37"/>
      <c r="D6" s="37"/>
      <c r="E6" s="61"/>
      <c r="F6" s="41"/>
      <c r="G6" s="44"/>
      <c r="H6" s="76"/>
      <c r="I6" s="76"/>
      <c r="J6" s="72"/>
    </row>
    <row r="7" spans="1:11" s="16" customFormat="1" ht="18" customHeight="1" thickBot="1">
      <c r="A7" s="12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73" t="s">
        <v>41</v>
      </c>
      <c r="H7" s="77" t="s">
        <v>5</v>
      </c>
      <c r="I7" s="77" t="s">
        <v>11</v>
      </c>
      <c r="J7" s="59" t="s">
        <v>12</v>
      </c>
      <c r="K7" s="47" t="s">
        <v>4</v>
      </c>
    </row>
    <row r="8" spans="1:11" s="21" customFormat="1" ht="18" customHeight="1">
      <c r="A8" s="18">
        <v>1</v>
      </c>
      <c r="B8" s="19"/>
      <c r="C8" s="20" t="s">
        <v>90</v>
      </c>
      <c r="D8" s="22" t="s">
        <v>89</v>
      </c>
      <c r="E8" s="57">
        <v>34535</v>
      </c>
      <c r="F8" s="31" t="s">
        <v>47</v>
      </c>
      <c r="G8" s="135">
        <f>IF(ISBLANK(I8),"",TRUNC(17.22*(I8-15.4)^2))</f>
        <v>812</v>
      </c>
      <c r="H8" s="191">
        <v>8.64</v>
      </c>
      <c r="I8" s="87">
        <v>8.53</v>
      </c>
      <c r="J8" s="146" t="str">
        <f aca="true" t="shared" si="0" ref="J8:J13">IF(ISBLANK(H8),"",IF(H8&lt;=7.7,"KSM",IF(H8&lt;=8,"I A",IF(H8&lt;=8.44,"II A",IF(H8&lt;=9.04,"III A",IF(H8&lt;=9.64,"I JA",IF(H8&lt;=10.04,"II JA",IF(H8&lt;=10.34,"III JA"))))))))</f>
        <v>III A</v>
      </c>
      <c r="K8" s="60" t="s">
        <v>51</v>
      </c>
    </row>
    <row r="9" spans="1:11" s="21" customFormat="1" ht="18" customHeight="1">
      <c r="A9" s="18">
        <v>2</v>
      </c>
      <c r="B9" s="19"/>
      <c r="C9" s="20" t="s">
        <v>44</v>
      </c>
      <c r="D9" s="22" t="s">
        <v>100</v>
      </c>
      <c r="E9" s="57">
        <v>34487</v>
      </c>
      <c r="F9" s="31" t="s">
        <v>52</v>
      </c>
      <c r="G9" s="135">
        <f>IF(ISBLANK(H9),"",TRUNC(17.22*(H9-15.4)^2))</f>
        <v>810</v>
      </c>
      <c r="H9" s="87">
        <v>8.54</v>
      </c>
      <c r="I9" s="191">
        <v>8.56</v>
      </c>
      <c r="J9" s="146" t="str">
        <f t="shared" si="0"/>
        <v>III A</v>
      </c>
      <c r="K9" s="60" t="s">
        <v>29</v>
      </c>
    </row>
    <row r="10" spans="1:11" s="21" customFormat="1" ht="18" customHeight="1">
      <c r="A10" s="18">
        <v>3</v>
      </c>
      <c r="B10" s="19"/>
      <c r="C10" s="20" t="s">
        <v>221</v>
      </c>
      <c r="D10" s="22" t="s">
        <v>222</v>
      </c>
      <c r="E10" s="57">
        <v>34523</v>
      </c>
      <c r="F10" s="31" t="s">
        <v>37</v>
      </c>
      <c r="G10" s="135">
        <f>IF(ISBLANK(I10),"",TRUNC(17.22*(I10-15.4)^2))</f>
        <v>761</v>
      </c>
      <c r="H10" s="191">
        <v>8.82</v>
      </c>
      <c r="I10" s="87">
        <v>8.75</v>
      </c>
      <c r="J10" s="146" t="str">
        <f t="shared" si="0"/>
        <v>III A</v>
      </c>
      <c r="K10" s="155" t="s">
        <v>224</v>
      </c>
    </row>
    <row r="11" spans="1:11" s="21" customFormat="1" ht="18" customHeight="1">
      <c r="A11" s="18">
        <v>4</v>
      </c>
      <c r="B11" s="19"/>
      <c r="C11" s="20" t="s">
        <v>140</v>
      </c>
      <c r="D11" s="22" t="s">
        <v>141</v>
      </c>
      <c r="E11" s="57">
        <v>34413</v>
      </c>
      <c r="F11" s="31" t="s">
        <v>113</v>
      </c>
      <c r="G11" s="135">
        <f>IF(ISBLANK(I11),"",TRUNC(17.22*(I11-15.4)^2))</f>
        <v>696</v>
      </c>
      <c r="H11" s="191">
        <v>9.05</v>
      </c>
      <c r="I11" s="87">
        <v>9.04</v>
      </c>
      <c r="J11" s="146" t="s">
        <v>286</v>
      </c>
      <c r="K11" s="60" t="s">
        <v>151</v>
      </c>
    </row>
    <row r="12" spans="1:11" s="21" customFormat="1" ht="18" customHeight="1">
      <c r="A12" s="18">
        <v>5</v>
      </c>
      <c r="B12" s="19"/>
      <c r="C12" s="20" t="s">
        <v>53</v>
      </c>
      <c r="D12" s="22" t="s">
        <v>61</v>
      </c>
      <c r="E12" s="57">
        <v>34420</v>
      </c>
      <c r="F12" s="31" t="s">
        <v>52</v>
      </c>
      <c r="G12" s="135">
        <f>IF(ISBLANK(H12),"",TRUNC(17.22*(H12-15.4)^2))</f>
        <v>672</v>
      </c>
      <c r="H12" s="87">
        <v>9.15</v>
      </c>
      <c r="I12" s="191">
        <v>9.21</v>
      </c>
      <c r="J12" s="146" t="str">
        <f t="shared" si="0"/>
        <v>I JA</v>
      </c>
      <c r="K12" s="60" t="s">
        <v>29</v>
      </c>
    </row>
    <row r="13" spans="1:11" s="21" customFormat="1" ht="20.25" customHeight="1">
      <c r="A13" s="18">
        <v>6</v>
      </c>
      <c r="B13" s="19"/>
      <c r="C13" s="20" t="s">
        <v>216</v>
      </c>
      <c r="D13" s="22" t="s">
        <v>217</v>
      </c>
      <c r="E13" s="57">
        <v>34730</v>
      </c>
      <c r="F13" s="31" t="s">
        <v>37</v>
      </c>
      <c r="G13" s="135">
        <f>IF(ISBLANK(H13),"",TRUNC(17.22*(H13-15.4)^2))</f>
        <v>681</v>
      </c>
      <c r="H13" s="87">
        <v>9.11</v>
      </c>
      <c r="I13" s="191">
        <v>9.24</v>
      </c>
      <c r="J13" s="146" t="str">
        <f t="shared" si="0"/>
        <v>I JA</v>
      </c>
      <c r="K13" s="155" t="s">
        <v>224</v>
      </c>
    </row>
    <row r="14" spans="1:11" s="21" customFormat="1" ht="18" customHeight="1">
      <c r="A14" s="18">
        <v>7</v>
      </c>
      <c r="B14" s="19"/>
      <c r="C14" s="20" t="s">
        <v>138</v>
      </c>
      <c r="D14" s="22" t="s">
        <v>139</v>
      </c>
      <c r="E14" s="57">
        <v>34667</v>
      </c>
      <c r="F14" s="31" t="s">
        <v>113</v>
      </c>
      <c r="G14" s="135">
        <f aca="true" t="shared" si="1" ref="G14:G26">IF(ISBLANK(H14),"",TRUNC(17.22*(H14-15.4)^2))</f>
        <v>666</v>
      </c>
      <c r="H14" s="96">
        <v>9.18</v>
      </c>
      <c r="I14" s="87"/>
      <c r="J14" s="146" t="str">
        <f aca="true" t="shared" si="2" ref="J14:J24">IF(ISBLANK(H14),"",IF(H14&lt;=7.7,"KSM",IF(H14&lt;=8,"I A",IF(H14&lt;=8.44,"II A",IF(H14&lt;=9.04,"III A",IF(H14&lt;=9.64,"I JA",IF(H14&lt;=10.04,"II JA",IF(H14&lt;=10.34,"III JA"))))))))</f>
        <v>I JA</v>
      </c>
      <c r="K14" s="60" t="s">
        <v>151</v>
      </c>
    </row>
    <row r="15" spans="1:11" s="21" customFormat="1" ht="18" customHeight="1">
      <c r="A15" s="18">
        <v>8</v>
      </c>
      <c r="B15" s="19"/>
      <c r="C15" s="20" t="s">
        <v>34</v>
      </c>
      <c r="D15" s="22" t="s">
        <v>62</v>
      </c>
      <c r="E15" s="57">
        <v>34207</v>
      </c>
      <c r="F15" s="31" t="s">
        <v>52</v>
      </c>
      <c r="G15" s="135">
        <f t="shared" si="1"/>
        <v>657</v>
      </c>
      <c r="H15" s="96">
        <v>9.22</v>
      </c>
      <c r="I15" s="87"/>
      <c r="J15" s="146" t="str">
        <f t="shared" si="2"/>
        <v>I JA</v>
      </c>
      <c r="K15" s="60" t="s">
        <v>29</v>
      </c>
    </row>
    <row r="16" spans="1:11" s="21" customFormat="1" ht="18" customHeight="1">
      <c r="A16" s="18">
        <v>9</v>
      </c>
      <c r="B16" s="19"/>
      <c r="C16" s="20" t="s">
        <v>35</v>
      </c>
      <c r="D16" s="22" t="s">
        <v>117</v>
      </c>
      <c r="E16" s="57">
        <v>34441</v>
      </c>
      <c r="F16" s="31" t="s">
        <v>113</v>
      </c>
      <c r="G16" s="135">
        <f t="shared" si="1"/>
        <v>649</v>
      </c>
      <c r="H16" s="96">
        <v>9.26</v>
      </c>
      <c r="I16" s="87"/>
      <c r="J16" s="146" t="str">
        <f t="shared" si="2"/>
        <v>I JA</v>
      </c>
      <c r="K16" s="60" t="s">
        <v>151</v>
      </c>
    </row>
    <row r="17" spans="1:11" s="21" customFormat="1" ht="18" customHeight="1">
      <c r="A17" s="18">
        <v>10</v>
      </c>
      <c r="B17" s="19"/>
      <c r="C17" s="20" t="s">
        <v>60</v>
      </c>
      <c r="D17" s="22" t="s">
        <v>64</v>
      </c>
      <c r="E17" s="57">
        <v>34237</v>
      </c>
      <c r="F17" s="31" t="s">
        <v>52</v>
      </c>
      <c r="G17" s="135">
        <f t="shared" si="1"/>
        <v>636</v>
      </c>
      <c r="H17" s="96">
        <v>9.32</v>
      </c>
      <c r="I17" s="87"/>
      <c r="J17" s="146" t="str">
        <f t="shared" si="2"/>
        <v>I JA</v>
      </c>
      <c r="K17" s="60" t="s">
        <v>29</v>
      </c>
    </row>
    <row r="18" spans="1:11" s="21" customFormat="1" ht="18" customHeight="1">
      <c r="A18" s="18">
        <v>11</v>
      </c>
      <c r="B18" s="19"/>
      <c r="C18" s="20" t="s">
        <v>97</v>
      </c>
      <c r="D18" s="22" t="s">
        <v>99</v>
      </c>
      <c r="E18" s="57">
        <v>34357</v>
      </c>
      <c r="F18" s="31" t="s">
        <v>52</v>
      </c>
      <c r="G18" s="135">
        <f t="shared" si="1"/>
        <v>621</v>
      </c>
      <c r="H18" s="96">
        <v>9.39</v>
      </c>
      <c r="I18" s="87"/>
      <c r="J18" s="146" t="str">
        <f t="shared" si="2"/>
        <v>I JA</v>
      </c>
      <c r="K18" s="60" t="s">
        <v>29</v>
      </c>
    </row>
    <row r="19" spans="1:11" s="21" customFormat="1" ht="18" customHeight="1">
      <c r="A19" s="18">
        <v>12</v>
      </c>
      <c r="B19" s="19"/>
      <c r="C19" s="20" t="s">
        <v>121</v>
      </c>
      <c r="D19" s="22" t="s">
        <v>160</v>
      </c>
      <c r="E19" s="57">
        <v>34712</v>
      </c>
      <c r="F19" s="31" t="s">
        <v>93</v>
      </c>
      <c r="G19" s="135">
        <f t="shared" si="1"/>
        <v>619</v>
      </c>
      <c r="H19" s="96">
        <v>9.4</v>
      </c>
      <c r="I19" s="87"/>
      <c r="J19" s="146" t="str">
        <f t="shared" si="2"/>
        <v>I JA</v>
      </c>
      <c r="K19" s="60" t="s">
        <v>161</v>
      </c>
    </row>
    <row r="20" spans="1:11" s="21" customFormat="1" ht="18" customHeight="1">
      <c r="A20" s="18">
        <v>13</v>
      </c>
      <c r="B20" s="19"/>
      <c r="C20" s="20" t="s">
        <v>72</v>
      </c>
      <c r="D20" s="22" t="s">
        <v>73</v>
      </c>
      <c r="E20" s="57">
        <v>34140</v>
      </c>
      <c r="F20" s="31" t="s">
        <v>52</v>
      </c>
      <c r="G20" s="135">
        <f t="shared" si="1"/>
        <v>607</v>
      </c>
      <c r="H20" s="96">
        <v>9.46</v>
      </c>
      <c r="I20" s="87"/>
      <c r="J20" s="146" t="str">
        <f t="shared" si="2"/>
        <v>I JA</v>
      </c>
      <c r="K20" s="60" t="s">
        <v>29</v>
      </c>
    </row>
    <row r="21" spans="1:11" s="21" customFormat="1" ht="18" customHeight="1">
      <c r="A21" s="18">
        <v>14</v>
      </c>
      <c r="B21" s="19"/>
      <c r="C21" s="20" t="s">
        <v>38</v>
      </c>
      <c r="D21" s="22" t="s">
        <v>168</v>
      </c>
      <c r="E21" s="57">
        <v>35038</v>
      </c>
      <c r="F21" s="31" t="s">
        <v>52</v>
      </c>
      <c r="G21" s="135">
        <f t="shared" si="1"/>
        <v>591</v>
      </c>
      <c r="H21" s="96">
        <v>9.54</v>
      </c>
      <c r="I21" s="87"/>
      <c r="J21" s="146" t="str">
        <f t="shared" si="2"/>
        <v>I JA</v>
      </c>
      <c r="K21" s="60" t="s">
        <v>29</v>
      </c>
    </row>
    <row r="22" spans="1:11" s="21" customFormat="1" ht="18" customHeight="1">
      <c r="A22" s="18">
        <v>15</v>
      </c>
      <c r="B22" s="19"/>
      <c r="C22" s="20" t="s">
        <v>121</v>
      </c>
      <c r="D22" s="22" t="s">
        <v>196</v>
      </c>
      <c r="E22" s="57">
        <v>35480</v>
      </c>
      <c r="F22" s="31" t="s">
        <v>77</v>
      </c>
      <c r="G22" s="135">
        <f t="shared" si="1"/>
        <v>561</v>
      </c>
      <c r="H22" s="96">
        <v>9.69</v>
      </c>
      <c r="I22" s="87"/>
      <c r="J22" s="146" t="str">
        <f t="shared" si="2"/>
        <v>II JA</v>
      </c>
      <c r="K22" s="60" t="s">
        <v>202</v>
      </c>
    </row>
    <row r="23" spans="1:11" s="21" customFormat="1" ht="18" customHeight="1">
      <c r="A23" s="18">
        <v>16</v>
      </c>
      <c r="B23" s="19"/>
      <c r="C23" s="20" t="s">
        <v>98</v>
      </c>
      <c r="D23" s="22" t="s">
        <v>194</v>
      </c>
      <c r="E23" s="57">
        <v>34842</v>
      </c>
      <c r="F23" s="31" t="s">
        <v>77</v>
      </c>
      <c r="G23" s="135">
        <f t="shared" si="1"/>
        <v>491</v>
      </c>
      <c r="H23" s="96">
        <v>10.06</v>
      </c>
      <c r="I23" s="87"/>
      <c r="J23" s="146" t="str">
        <f t="shared" si="2"/>
        <v>III JA</v>
      </c>
      <c r="K23" s="60" t="s">
        <v>202</v>
      </c>
    </row>
    <row r="24" spans="1:11" s="21" customFormat="1" ht="18" customHeight="1">
      <c r="A24" s="18">
        <v>17</v>
      </c>
      <c r="B24" s="19"/>
      <c r="C24" s="20" t="s">
        <v>46</v>
      </c>
      <c r="D24" s="22" t="s">
        <v>119</v>
      </c>
      <c r="E24" s="57">
        <v>34941</v>
      </c>
      <c r="F24" s="31" t="s">
        <v>52</v>
      </c>
      <c r="G24" s="135">
        <f t="shared" si="1"/>
        <v>489</v>
      </c>
      <c r="H24" s="96">
        <v>10.07</v>
      </c>
      <c r="I24" s="87"/>
      <c r="J24" s="146" t="str">
        <f t="shared" si="2"/>
        <v>III JA</v>
      </c>
      <c r="K24" s="60" t="s">
        <v>29</v>
      </c>
    </row>
    <row r="25" spans="1:11" s="21" customFormat="1" ht="18" customHeight="1">
      <c r="A25" s="18">
        <v>18</v>
      </c>
      <c r="B25" s="19"/>
      <c r="C25" s="20" t="s">
        <v>126</v>
      </c>
      <c r="D25" s="22" t="s">
        <v>170</v>
      </c>
      <c r="E25" s="57">
        <v>34805</v>
      </c>
      <c r="F25" s="31" t="s">
        <v>52</v>
      </c>
      <c r="G25" s="135">
        <f t="shared" si="1"/>
        <v>411</v>
      </c>
      <c r="H25" s="96">
        <v>10.51</v>
      </c>
      <c r="I25" s="87"/>
      <c r="J25" s="146"/>
      <c r="K25" s="60" t="s">
        <v>29</v>
      </c>
    </row>
    <row r="26" spans="1:11" s="21" customFormat="1" ht="18" customHeight="1">
      <c r="A26" s="18">
        <v>19</v>
      </c>
      <c r="B26" s="19"/>
      <c r="C26" s="20" t="s">
        <v>197</v>
      </c>
      <c r="D26" s="22" t="s">
        <v>198</v>
      </c>
      <c r="E26" s="57">
        <v>34871</v>
      </c>
      <c r="F26" s="31" t="s">
        <v>77</v>
      </c>
      <c r="G26" s="135">
        <f t="shared" si="1"/>
        <v>369</v>
      </c>
      <c r="H26" s="96">
        <v>10.77</v>
      </c>
      <c r="I26" s="87"/>
      <c r="J26" s="146"/>
      <c r="K26" s="60" t="s">
        <v>202</v>
      </c>
    </row>
    <row r="27" spans="1:11" s="21" customFormat="1" ht="18" customHeight="1">
      <c r="A27" s="18"/>
      <c r="B27" s="19"/>
      <c r="C27" s="20" t="s">
        <v>43</v>
      </c>
      <c r="D27" s="22" t="s">
        <v>241</v>
      </c>
      <c r="E27" s="57">
        <v>35306</v>
      </c>
      <c r="F27" s="31" t="s">
        <v>52</v>
      </c>
      <c r="G27" s="135"/>
      <c r="H27" s="96" t="s">
        <v>273</v>
      </c>
      <c r="I27" s="87"/>
      <c r="J27" s="146"/>
      <c r="K27" s="60" t="s">
        <v>29</v>
      </c>
    </row>
  </sheetData>
  <sheetProtection/>
  <printOptions horizontalCentered="1"/>
  <pageMargins left="0.3937007874015748" right="0.3937007874015748" top="0.15748031496062992" bottom="0.15748031496062992" header="0.15748031496062992" footer="0.31496062992125984"/>
  <pageSetup horizontalDpi="600" verticalDpi="600" orientation="landscape" paperSize="9" r:id="rId1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3.281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8.140625" style="75" customWidth="1"/>
    <col min="8" max="8" width="10.421875" style="28" bestFit="1" customWidth="1"/>
    <col min="9" max="16384" width="9.140625" style="21" customWidth="1"/>
  </cols>
  <sheetData>
    <row r="1" spans="1:7" s="37" customFormat="1" ht="15.75">
      <c r="A1" s="37" t="s">
        <v>135</v>
      </c>
      <c r="D1" s="41"/>
      <c r="E1" s="61"/>
      <c r="F1" s="51"/>
      <c r="G1" s="92"/>
    </row>
    <row r="2" spans="1:10" s="37" customFormat="1" ht="15.75">
      <c r="A2" s="37" t="s">
        <v>136</v>
      </c>
      <c r="D2" s="41"/>
      <c r="E2" s="61"/>
      <c r="F2" s="51"/>
      <c r="G2" s="92"/>
      <c r="H2" s="40"/>
      <c r="I2" s="40"/>
      <c r="J2" s="52"/>
    </row>
    <row r="3" spans="1:7" s="28" customFormat="1" ht="12" customHeight="1">
      <c r="A3" s="26"/>
      <c r="B3" s="26"/>
      <c r="C3" s="26"/>
      <c r="D3" s="27"/>
      <c r="E3" s="62"/>
      <c r="F3" s="33"/>
      <c r="G3" s="74"/>
    </row>
    <row r="4" spans="3:7" s="26" customFormat="1" ht="12.75">
      <c r="C4" s="27"/>
      <c r="E4" s="63"/>
      <c r="F4" s="43"/>
      <c r="G4" s="75"/>
    </row>
    <row r="5" spans="3:7" s="36" customFormat="1" ht="15.75">
      <c r="C5" s="37" t="s">
        <v>18</v>
      </c>
      <c r="D5" s="37"/>
      <c r="E5" s="62"/>
      <c r="F5" s="45"/>
      <c r="G5" s="75"/>
    </row>
    <row r="6" spans="1:8" s="58" customFormat="1" ht="16.5" thickBot="1">
      <c r="A6" s="36"/>
      <c r="B6" s="36"/>
      <c r="C6" s="37">
        <v>1</v>
      </c>
      <c r="D6" s="37" t="s">
        <v>251</v>
      </c>
      <c r="E6" s="61"/>
      <c r="F6" s="41"/>
      <c r="G6" s="76"/>
      <c r="H6" s="36"/>
    </row>
    <row r="7" spans="1:8" s="16" customFormat="1" ht="18" customHeight="1" thickBot="1">
      <c r="A7" s="12" t="s">
        <v>238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77" t="s">
        <v>5</v>
      </c>
      <c r="H7" s="47" t="s">
        <v>4</v>
      </c>
    </row>
    <row r="8" spans="1:8" ht="18" customHeight="1">
      <c r="A8" s="18">
        <v>1</v>
      </c>
      <c r="B8" s="151"/>
      <c r="C8" s="20"/>
      <c r="D8" s="22"/>
      <c r="E8" s="57"/>
      <c r="F8" s="31"/>
      <c r="G8" s="96"/>
      <c r="H8" s="60"/>
    </row>
    <row r="9" spans="1:8" ht="18" customHeight="1">
      <c r="A9" s="91">
        <v>2</v>
      </c>
      <c r="B9" s="19"/>
      <c r="C9" s="20" t="s">
        <v>54</v>
      </c>
      <c r="D9" s="22" t="s">
        <v>81</v>
      </c>
      <c r="E9" s="57">
        <v>35222</v>
      </c>
      <c r="F9" s="31" t="s">
        <v>77</v>
      </c>
      <c r="G9" s="87" t="s">
        <v>255</v>
      </c>
      <c r="H9" s="60" t="s">
        <v>202</v>
      </c>
    </row>
    <row r="10" spans="1:8" ht="18" customHeight="1">
      <c r="A10" s="18">
        <v>3</v>
      </c>
      <c r="B10" s="151"/>
      <c r="C10" s="20" t="s">
        <v>152</v>
      </c>
      <c r="D10" s="22" t="s">
        <v>234</v>
      </c>
      <c r="E10" s="57">
        <v>34971</v>
      </c>
      <c r="F10" s="31" t="s">
        <v>37</v>
      </c>
      <c r="G10" s="96">
        <v>7.45</v>
      </c>
      <c r="H10" s="155" t="s">
        <v>225</v>
      </c>
    </row>
    <row r="11" spans="1:8" ht="18" customHeight="1">
      <c r="A11" s="91">
        <v>4</v>
      </c>
      <c r="B11" s="19"/>
      <c r="C11" s="20" t="s">
        <v>146</v>
      </c>
      <c r="D11" s="22" t="s">
        <v>147</v>
      </c>
      <c r="E11" s="57">
        <v>34963</v>
      </c>
      <c r="F11" s="31" t="s">
        <v>113</v>
      </c>
      <c r="G11" s="87">
        <v>7.45</v>
      </c>
      <c r="H11" s="60" t="s">
        <v>151</v>
      </c>
    </row>
    <row r="12" spans="1:8" ht="18" customHeight="1">
      <c r="A12" s="18">
        <v>5</v>
      </c>
      <c r="B12" s="151"/>
      <c r="C12" s="20" t="s">
        <v>183</v>
      </c>
      <c r="D12" s="22" t="s">
        <v>184</v>
      </c>
      <c r="E12" s="57">
        <v>34935</v>
      </c>
      <c r="F12" s="31" t="s">
        <v>24</v>
      </c>
      <c r="G12" s="87" t="s">
        <v>256</v>
      </c>
      <c r="H12" s="60" t="s">
        <v>25</v>
      </c>
    </row>
    <row r="13" spans="1:8" ht="18" customHeight="1">
      <c r="A13" s="18">
        <v>6</v>
      </c>
      <c r="B13" s="19"/>
      <c r="C13" s="20" t="s">
        <v>193</v>
      </c>
      <c r="D13" s="22" t="s">
        <v>182</v>
      </c>
      <c r="E13" s="57">
        <v>34840</v>
      </c>
      <c r="F13" s="31" t="s">
        <v>24</v>
      </c>
      <c r="G13" s="87" t="s">
        <v>257</v>
      </c>
      <c r="H13" s="60" t="s">
        <v>25</v>
      </c>
    </row>
    <row r="14" spans="1:8" s="58" customFormat="1" ht="16.5" thickBot="1">
      <c r="A14" s="36"/>
      <c r="B14" s="36"/>
      <c r="C14" s="37">
        <v>2</v>
      </c>
      <c r="D14" s="37" t="s">
        <v>251</v>
      </c>
      <c r="E14" s="61"/>
      <c r="F14" s="41"/>
      <c r="G14" s="76"/>
      <c r="H14" s="36"/>
    </row>
    <row r="15" spans="1:8" s="16" customFormat="1" ht="18" customHeight="1" thickBot="1">
      <c r="A15" s="12" t="s">
        <v>238</v>
      </c>
      <c r="B15" s="89"/>
      <c r="C15" s="13" t="s">
        <v>0</v>
      </c>
      <c r="D15" s="14" t="s">
        <v>1</v>
      </c>
      <c r="E15" s="65" t="s">
        <v>8</v>
      </c>
      <c r="F15" s="46" t="s">
        <v>2</v>
      </c>
      <c r="G15" s="77" t="s">
        <v>5</v>
      </c>
      <c r="H15" s="47" t="s">
        <v>4</v>
      </c>
    </row>
    <row r="16" spans="1:8" ht="18" customHeight="1">
      <c r="A16" s="18">
        <v>1</v>
      </c>
      <c r="B16" s="151"/>
      <c r="C16" s="20" t="s">
        <v>227</v>
      </c>
      <c r="D16" s="22" t="s">
        <v>228</v>
      </c>
      <c r="E16" s="57">
        <v>34760</v>
      </c>
      <c r="F16" s="31" t="s">
        <v>37</v>
      </c>
      <c r="G16" s="87" t="s">
        <v>258</v>
      </c>
      <c r="H16" s="155" t="s">
        <v>225</v>
      </c>
    </row>
    <row r="17" spans="1:8" ht="18" customHeight="1">
      <c r="A17" s="91">
        <v>2</v>
      </c>
      <c r="B17" s="19"/>
      <c r="C17" s="20" t="s">
        <v>124</v>
      </c>
      <c r="D17" s="22" t="s">
        <v>206</v>
      </c>
      <c r="E17" s="57">
        <v>34730</v>
      </c>
      <c r="F17" s="31" t="s">
        <v>77</v>
      </c>
      <c r="G17" s="87" t="s">
        <v>259</v>
      </c>
      <c r="H17" s="60" t="s">
        <v>202</v>
      </c>
    </row>
    <row r="18" spans="1:8" ht="18" customHeight="1">
      <c r="A18" s="18">
        <v>3</v>
      </c>
      <c r="B18" s="151"/>
      <c r="C18" s="20" t="s">
        <v>179</v>
      </c>
      <c r="D18" s="22" t="s">
        <v>180</v>
      </c>
      <c r="E18" s="57">
        <v>34559</v>
      </c>
      <c r="F18" s="31" t="s">
        <v>52</v>
      </c>
      <c r="G18" s="87" t="s">
        <v>260</v>
      </c>
      <c r="H18" s="60" t="s">
        <v>29</v>
      </c>
    </row>
    <row r="19" spans="1:8" ht="18" customHeight="1">
      <c r="A19" s="91">
        <v>4</v>
      </c>
      <c r="B19" s="19"/>
      <c r="C19" s="20" t="s">
        <v>79</v>
      </c>
      <c r="D19" s="22" t="s">
        <v>80</v>
      </c>
      <c r="E19" s="57">
        <v>34537</v>
      </c>
      <c r="F19" s="31" t="s">
        <v>77</v>
      </c>
      <c r="G19" s="96" t="s">
        <v>255</v>
      </c>
      <c r="H19" s="60" t="s">
        <v>202</v>
      </c>
    </row>
    <row r="20" spans="1:8" ht="18" customHeight="1">
      <c r="A20" s="18">
        <v>5</v>
      </c>
      <c r="B20" s="151"/>
      <c r="C20" s="20" t="s">
        <v>54</v>
      </c>
      <c r="D20" s="22" t="s">
        <v>205</v>
      </c>
      <c r="E20" s="57">
        <v>34515</v>
      </c>
      <c r="F20" s="31" t="s">
        <v>77</v>
      </c>
      <c r="G20" s="87" t="s">
        <v>261</v>
      </c>
      <c r="H20" s="60" t="s">
        <v>202</v>
      </c>
    </row>
    <row r="21" spans="1:8" ht="18" customHeight="1">
      <c r="A21" s="18">
        <v>6</v>
      </c>
      <c r="B21" s="19"/>
      <c r="C21" s="20" t="s">
        <v>132</v>
      </c>
      <c r="D21" s="22" t="s">
        <v>173</v>
      </c>
      <c r="E21" s="57">
        <v>34472</v>
      </c>
      <c r="F21" s="31" t="s">
        <v>52</v>
      </c>
      <c r="G21" s="87" t="s">
        <v>262</v>
      </c>
      <c r="H21" s="60" t="s">
        <v>29</v>
      </c>
    </row>
    <row r="22" spans="1:8" s="58" customFormat="1" ht="16.5" thickBot="1">
      <c r="A22" s="36"/>
      <c r="B22" s="36"/>
      <c r="C22" s="37">
        <v>3</v>
      </c>
      <c r="D22" s="37" t="s">
        <v>251</v>
      </c>
      <c r="E22" s="61"/>
      <c r="F22" s="41"/>
      <c r="G22" s="76"/>
      <c r="H22" s="36"/>
    </row>
    <row r="23" spans="1:8" s="16" customFormat="1" ht="18" customHeight="1" thickBot="1">
      <c r="A23" s="12" t="s">
        <v>238</v>
      </c>
      <c r="B23" s="89"/>
      <c r="C23" s="13" t="s">
        <v>0</v>
      </c>
      <c r="D23" s="14" t="s">
        <v>1</v>
      </c>
      <c r="E23" s="65" t="s">
        <v>8</v>
      </c>
      <c r="F23" s="46" t="s">
        <v>2</v>
      </c>
      <c r="G23" s="77" t="s">
        <v>5</v>
      </c>
      <c r="H23" s="47" t="s">
        <v>4</v>
      </c>
    </row>
    <row r="24" spans="1:8" ht="18" customHeight="1">
      <c r="A24" s="18">
        <v>1</v>
      </c>
      <c r="B24" s="151"/>
      <c r="C24" s="20" t="s">
        <v>144</v>
      </c>
      <c r="D24" s="22" t="s">
        <v>145</v>
      </c>
      <c r="E24" s="57">
        <v>34449</v>
      </c>
      <c r="F24" s="31" t="s">
        <v>113</v>
      </c>
      <c r="G24" s="96" t="s">
        <v>263</v>
      </c>
      <c r="H24" s="60" t="s">
        <v>151</v>
      </c>
    </row>
    <row r="25" spans="1:8" ht="18" customHeight="1">
      <c r="A25" s="91">
        <v>2</v>
      </c>
      <c r="B25" s="19"/>
      <c r="C25" s="20" t="s">
        <v>79</v>
      </c>
      <c r="D25" s="22" t="s">
        <v>226</v>
      </c>
      <c r="E25" s="57">
        <v>34449</v>
      </c>
      <c r="F25" s="31" t="s">
        <v>37</v>
      </c>
      <c r="G25" s="87" t="s">
        <v>264</v>
      </c>
      <c r="H25" s="155" t="s">
        <v>225</v>
      </c>
    </row>
    <row r="26" spans="1:8" ht="18" customHeight="1">
      <c r="A26" s="18">
        <v>3</v>
      </c>
      <c r="B26" s="151"/>
      <c r="C26" s="20" t="s">
        <v>70</v>
      </c>
      <c r="D26" s="22" t="s">
        <v>203</v>
      </c>
      <c r="E26" s="57">
        <v>34429</v>
      </c>
      <c r="F26" s="31" t="s">
        <v>77</v>
      </c>
      <c r="G26" s="96" t="s">
        <v>265</v>
      </c>
      <c r="H26" s="60" t="s">
        <v>202</v>
      </c>
    </row>
    <row r="27" spans="1:8" ht="18" customHeight="1">
      <c r="A27" s="91">
        <v>4</v>
      </c>
      <c r="B27" s="19"/>
      <c r="C27" s="20" t="s">
        <v>107</v>
      </c>
      <c r="D27" s="22" t="s">
        <v>108</v>
      </c>
      <c r="E27" s="57">
        <v>34406</v>
      </c>
      <c r="F27" s="31" t="s">
        <v>24</v>
      </c>
      <c r="G27" s="87" t="s">
        <v>266</v>
      </c>
      <c r="H27" s="60" t="s">
        <v>25</v>
      </c>
    </row>
    <row r="28" spans="1:8" ht="18" customHeight="1">
      <c r="A28" s="18">
        <v>5</v>
      </c>
      <c r="B28" s="151"/>
      <c r="C28" s="20" t="s">
        <v>231</v>
      </c>
      <c r="D28" s="22" t="s">
        <v>232</v>
      </c>
      <c r="E28" s="57">
        <v>34131</v>
      </c>
      <c r="F28" s="31" t="s">
        <v>37</v>
      </c>
      <c r="G28" s="87" t="s">
        <v>267</v>
      </c>
      <c r="H28" s="155" t="s">
        <v>225</v>
      </c>
    </row>
    <row r="29" spans="1:8" ht="18" customHeight="1">
      <c r="A29" s="18">
        <v>6</v>
      </c>
      <c r="B29" s="19"/>
      <c r="C29" s="20" t="s">
        <v>129</v>
      </c>
      <c r="D29" s="22" t="s">
        <v>130</v>
      </c>
      <c r="E29" s="57">
        <v>33761</v>
      </c>
      <c r="F29" s="31" t="s">
        <v>24</v>
      </c>
      <c r="G29" s="87" t="s">
        <v>256</v>
      </c>
      <c r="H29" s="60" t="s">
        <v>25</v>
      </c>
    </row>
    <row r="30" spans="1:8" s="58" customFormat="1" ht="16.5" thickBot="1">
      <c r="A30" s="36"/>
      <c r="B30" s="36"/>
      <c r="C30" s="37">
        <v>4</v>
      </c>
      <c r="D30" s="37" t="s">
        <v>251</v>
      </c>
      <c r="E30" s="61"/>
      <c r="F30" s="41"/>
      <c r="G30" s="76"/>
      <c r="H30" s="36"/>
    </row>
    <row r="31" spans="1:8" s="16" customFormat="1" ht="18" customHeight="1" thickBot="1">
      <c r="A31" s="12" t="s">
        <v>238</v>
      </c>
      <c r="B31" s="89"/>
      <c r="C31" s="13" t="s">
        <v>0</v>
      </c>
      <c r="D31" s="14" t="s">
        <v>1</v>
      </c>
      <c r="E31" s="65" t="s">
        <v>8</v>
      </c>
      <c r="F31" s="46" t="s">
        <v>2</v>
      </c>
      <c r="G31" s="77" t="s">
        <v>5</v>
      </c>
      <c r="H31" s="47" t="s">
        <v>4</v>
      </c>
    </row>
    <row r="32" spans="1:8" ht="18" customHeight="1">
      <c r="A32" s="18">
        <v>1</v>
      </c>
      <c r="B32" s="151"/>
      <c r="C32" s="20"/>
      <c r="D32" s="22"/>
      <c r="E32" s="57"/>
      <c r="F32" s="31"/>
      <c r="G32" s="87"/>
      <c r="H32" s="155"/>
    </row>
    <row r="33" spans="1:8" ht="18" customHeight="1">
      <c r="A33" s="91">
        <v>2</v>
      </c>
      <c r="B33" s="151"/>
      <c r="C33" s="20" t="s">
        <v>231</v>
      </c>
      <c r="D33" s="22" t="s">
        <v>233</v>
      </c>
      <c r="E33" s="57">
        <v>33627</v>
      </c>
      <c r="F33" s="31" t="s">
        <v>37</v>
      </c>
      <c r="G33" s="87" t="s">
        <v>268</v>
      </c>
      <c r="H33" s="155" t="s">
        <v>225</v>
      </c>
    </row>
    <row r="34" spans="1:8" ht="18" customHeight="1">
      <c r="A34" s="18">
        <v>3</v>
      </c>
      <c r="B34" s="19"/>
      <c r="C34" s="20" t="s">
        <v>78</v>
      </c>
      <c r="D34" s="22" t="s">
        <v>82</v>
      </c>
      <c r="E34" s="57">
        <v>33604</v>
      </c>
      <c r="F34" s="31" t="s">
        <v>77</v>
      </c>
      <c r="G34" s="96" t="s">
        <v>269</v>
      </c>
      <c r="H34" s="60" t="s">
        <v>202</v>
      </c>
    </row>
    <row r="35" spans="1:8" ht="18" customHeight="1">
      <c r="A35" s="91">
        <v>4</v>
      </c>
      <c r="B35" s="151"/>
      <c r="C35" s="20" t="s">
        <v>176</v>
      </c>
      <c r="D35" s="22" t="s">
        <v>177</v>
      </c>
      <c r="E35" s="57">
        <v>33517</v>
      </c>
      <c r="F35" s="31" t="s">
        <v>52</v>
      </c>
      <c r="G35" s="87" t="s">
        <v>270</v>
      </c>
      <c r="H35" s="60" t="s">
        <v>29</v>
      </c>
    </row>
    <row r="36" spans="1:8" ht="18" customHeight="1">
      <c r="A36" s="18">
        <v>5</v>
      </c>
      <c r="B36" s="19"/>
      <c r="C36" s="20" t="s">
        <v>106</v>
      </c>
      <c r="D36" s="22" t="s">
        <v>105</v>
      </c>
      <c r="E36" s="57">
        <v>33213</v>
      </c>
      <c r="F36" s="31" t="s">
        <v>37</v>
      </c>
      <c r="G36" s="87" t="s">
        <v>271</v>
      </c>
      <c r="H36" s="155" t="s">
        <v>225</v>
      </c>
    </row>
    <row r="37" spans="1:8" ht="18" customHeight="1">
      <c r="A37" s="18">
        <v>6</v>
      </c>
      <c r="B37" s="151"/>
      <c r="C37" s="20" t="s">
        <v>32</v>
      </c>
      <c r="D37" s="22" t="s">
        <v>33</v>
      </c>
      <c r="E37" s="57">
        <v>32769</v>
      </c>
      <c r="F37" s="31" t="s">
        <v>47</v>
      </c>
      <c r="G37" s="87" t="s">
        <v>272</v>
      </c>
      <c r="H37" s="60" t="s">
        <v>31</v>
      </c>
    </row>
  </sheetData>
  <sheetProtection/>
  <printOptions horizontalCentered="1"/>
  <pageMargins left="0.3937007874015748" right="0.3937007874015748" top="0.2362204724409449" bottom="0.15748031496062992" header="0.31496062992125984" footer="0.236220472440944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2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3.28125" style="26" customWidth="1"/>
    <col min="4" max="4" width="15.421875" style="26" bestFit="1" customWidth="1"/>
    <col min="5" max="5" width="10.7109375" style="63" customWidth="1"/>
    <col min="6" max="6" width="30.57421875" style="43" bestFit="1" customWidth="1"/>
    <col min="7" max="7" width="7.7109375" style="71" customWidth="1"/>
    <col min="8" max="9" width="8.140625" style="75" customWidth="1"/>
    <col min="10" max="10" width="5.28125" style="71" bestFit="1" customWidth="1"/>
    <col min="11" max="11" width="10.421875" style="28" bestFit="1" customWidth="1"/>
    <col min="12" max="16384" width="9.140625" style="21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10" s="28" customFormat="1" ht="12" customHeight="1">
      <c r="A3" s="26"/>
      <c r="B3" s="26"/>
      <c r="C3" s="26"/>
      <c r="D3" s="27"/>
      <c r="E3" s="62"/>
      <c r="F3" s="33"/>
      <c r="G3" s="70"/>
      <c r="H3" s="74"/>
      <c r="I3" s="74"/>
      <c r="J3" s="70"/>
    </row>
    <row r="4" spans="3:10" s="26" customFormat="1" ht="12.75">
      <c r="C4" s="27"/>
      <c r="E4" s="63"/>
      <c r="F4" s="43"/>
      <c r="G4" s="71"/>
      <c r="H4" s="75"/>
      <c r="I4" s="75"/>
      <c r="J4" s="71"/>
    </row>
    <row r="5" spans="3:10" s="36" customFormat="1" ht="15.75">
      <c r="C5" s="37" t="s">
        <v>18</v>
      </c>
      <c r="D5" s="37"/>
      <c r="E5" s="62"/>
      <c r="F5" s="45"/>
      <c r="G5" s="71"/>
      <c r="H5" s="75"/>
      <c r="I5" s="75"/>
      <c r="J5" s="71"/>
    </row>
    <row r="6" spans="1:11" s="58" customFormat="1" ht="16.5" thickBot="1">
      <c r="A6" s="36"/>
      <c r="B6" s="36"/>
      <c r="C6" s="37"/>
      <c r="D6" s="37"/>
      <c r="E6" s="61"/>
      <c r="F6" s="41"/>
      <c r="G6" s="72"/>
      <c r="H6" s="76"/>
      <c r="I6" s="76"/>
      <c r="J6" s="72"/>
      <c r="K6" s="36"/>
    </row>
    <row r="7" spans="1:11" s="16" customFormat="1" ht="18" customHeight="1" thickBot="1">
      <c r="A7" s="12" t="s">
        <v>40</v>
      </c>
      <c r="B7" s="89"/>
      <c r="C7" s="13" t="s">
        <v>0</v>
      </c>
      <c r="D7" s="14" t="s">
        <v>1</v>
      </c>
      <c r="E7" s="65" t="s">
        <v>8</v>
      </c>
      <c r="F7" s="46" t="s">
        <v>2</v>
      </c>
      <c r="G7" s="73" t="s">
        <v>41</v>
      </c>
      <c r="H7" s="77" t="s">
        <v>5</v>
      </c>
      <c r="I7" s="77" t="s">
        <v>11</v>
      </c>
      <c r="J7" s="59" t="s">
        <v>12</v>
      </c>
      <c r="K7" s="47" t="s">
        <v>4</v>
      </c>
    </row>
    <row r="8" spans="1:11" ht="18" customHeight="1">
      <c r="A8" s="91">
        <v>1</v>
      </c>
      <c r="B8" s="19"/>
      <c r="C8" s="20" t="s">
        <v>144</v>
      </c>
      <c r="D8" s="22" t="s">
        <v>145</v>
      </c>
      <c r="E8" s="57">
        <v>34449</v>
      </c>
      <c r="F8" s="31" t="s">
        <v>113</v>
      </c>
      <c r="G8" s="136">
        <f>IF(ISBLANK(I8),"",TRUNC(59.76*(I8-11)^2))</f>
        <v>813</v>
      </c>
      <c r="H8" s="191">
        <v>7.38</v>
      </c>
      <c r="I8" s="87">
        <v>7.31</v>
      </c>
      <c r="J8" s="97" t="str">
        <f aca="true" t="shared" si="0" ref="J8:J13">IF(ISBLANK(H8),"",IF(H8&lt;=7,"KSM",IF(H8&lt;=7.24,"I A",IF(H8&lt;=7.54,"II A",IF(H8&lt;=7.94,"III A",IF(H8&lt;=8.44,"I JA",IF(H8&lt;=8.84,"II JA",IF(H8&lt;=9.14,"III JA"))))))))</f>
        <v>II A</v>
      </c>
      <c r="K8" s="60" t="s">
        <v>151</v>
      </c>
    </row>
    <row r="9" spans="1:11" ht="18" customHeight="1">
      <c r="A9" s="18">
        <v>2</v>
      </c>
      <c r="B9" s="151"/>
      <c r="C9" s="20" t="s">
        <v>32</v>
      </c>
      <c r="D9" s="22" t="s">
        <v>33</v>
      </c>
      <c r="E9" s="57">
        <v>32769</v>
      </c>
      <c r="F9" s="31" t="s">
        <v>47</v>
      </c>
      <c r="G9" s="136">
        <f>IF(ISBLANK(H9),"",TRUNC(59.76*(H9-11)^2))</f>
        <v>804</v>
      </c>
      <c r="H9" s="87">
        <v>7.33</v>
      </c>
      <c r="I9" s="191">
        <v>7.34</v>
      </c>
      <c r="J9" s="97" t="str">
        <f t="shared" si="0"/>
        <v>II A</v>
      </c>
      <c r="K9" s="60" t="s">
        <v>31</v>
      </c>
    </row>
    <row r="10" spans="1:11" ht="18" customHeight="1">
      <c r="A10" s="91">
        <v>3</v>
      </c>
      <c r="B10" s="19"/>
      <c r="C10" s="20" t="s">
        <v>152</v>
      </c>
      <c r="D10" s="22" t="s">
        <v>234</v>
      </c>
      <c r="E10" s="57">
        <v>34971</v>
      </c>
      <c r="F10" s="31" t="s">
        <v>37</v>
      </c>
      <c r="G10" s="136">
        <f>IF(ISBLANK(I10),"",TRUNC(59.76*(I10-11)^2))</f>
        <v>765</v>
      </c>
      <c r="H10" s="191">
        <v>7.45</v>
      </c>
      <c r="I10" s="87">
        <v>7.42</v>
      </c>
      <c r="J10" s="97" t="str">
        <f t="shared" si="0"/>
        <v>II A</v>
      </c>
      <c r="K10" s="155" t="s">
        <v>225</v>
      </c>
    </row>
    <row r="11" spans="1:11" ht="18" customHeight="1">
      <c r="A11" s="18">
        <v>4</v>
      </c>
      <c r="B11" s="151"/>
      <c r="C11" s="20" t="s">
        <v>106</v>
      </c>
      <c r="D11" s="22" t="s">
        <v>105</v>
      </c>
      <c r="E11" s="57">
        <v>33213</v>
      </c>
      <c r="F11" s="31" t="s">
        <v>37</v>
      </c>
      <c r="G11" s="136">
        <f>IF(ISBLANK(H11),"",TRUNC(59.76*(H11-11)^2))</f>
        <v>862</v>
      </c>
      <c r="H11" s="87">
        <v>7.2</v>
      </c>
      <c r="I11" s="191">
        <v>7.51</v>
      </c>
      <c r="J11" s="97" t="str">
        <f t="shared" si="0"/>
        <v>I A</v>
      </c>
      <c r="K11" s="155" t="s">
        <v>225</v>
      </c>
    </row>
    <row r="12" spans="1:11" ht="18" customHeight="1">
      <c r="A12" s="91">
        <v>5</v>
      </c>
      <c r="B12" s="19"/>
      <c r="C12" s="20" t="s">
        <v>146</v>
      </c>
      <c r="D12" s="22" t="s">
        <v>147</v>
      </c>
      <c r="E12" s="57">
        <v>34963</v>
      </c>
      <c r="F12" s="31" t="s">
        <v>113</v>
      </c>
      <c r="G12" s="136">
        <f>IF(ISBLANK(H12),"",TRUNC(59.76*(H12-11)^2))</f>
        <v>753</v>
      </c>
      <c r="H12" s="87">
        <v>7.45</v>
      </c>
      <c r="I12" s="191">
        <v>7.6</v>
      </c>
      <c r="J12" s="97" t="str">
        <f t="shared" si="0"/>
        <v>II A</v>
      </c>
      <c r="K12" s="60" t="s">
        <v>151</v>
      </c>
    </row>
    <row r="13" spans="1:11" ht="18" customHeight="1">
      <c r="A13" s="18">
        <v>6</v>
      </c>
      <c r="B13" s="151"/>
      <c r="C13" s="20" t="s">
        <v>107</v>
      </c>
      <c r="D13" s="22" t="s">
        <v>108</v>
      </c>
      <c r="E13" s="57">
        <v>34406</v>
      </c>
      <c r="F13" s="31" t="s">
        <v>24</v>
      </c>
      <c r="G13" s="136">
        <f>IF(ISBLANK(H13),"",TRUNC(59.76*(H13-11)^2))</f>
        <v>719</v>
      </c>
      <c r="H13" s="87">
        <v>7.53</v>
      </c>
      <c r="I13" s="191" t="s">
        <v>273</v>
      </c>
      <c r="J13" s="97" t="str">
        <f t="shared" si="0"/>
        <v>II A</v>
      </c>
      <c r="K13" s="60" t="s">
        <v>25</v>
      </c>
    </row>
    <row r="14" spans="1:11" ht="18" customHeight="1">
      <c r="A14" s="91">
        <v>7</v>
      </c>
      <c r="B14" s="19"/>
      <c r="C14" s="20" t="s">
        <v>54</v>
      </c>
      <c r="D14" s="22" t="s">
        <v>81</v>
      </c>
      <c r="E14" s="57">
        <v>35222</v>
      </c>
      <c r="F14" s="31" t="s">
        <v>77</v>
      </c>
      <c r="G14" s="136">
        <f aca="true" t="shared" si="1" ref="G14:G29">IF(ISBLANK(H14),"",TRUNC(59.76*(H14-11)^2))</f>
        <v>686</v>
      </c>
      <c r="H14" s="87">
        <v>7.61</v>
      </c>
      <c r="I14" s="87"/>
      <c r="J14" s="97" t="str">
        <f aca="true" t="shared" si="2" ref="J14:J29">IF(ISBLANK(H14),"",IF(H14&lt;=7,"KSM",IF(H14&lt;=7.24,"I A",IF(H14&lt;=7.54,"II A",IF(H14&lt;=7.94,"III A",IF(H14&lt;=8.44,"I JA",IF(H14&lt;=8.84,"II JA",IF(H14&lt;=9.14,"III JA"))))))))</f>
        <v>III A</v>
      </c>
      <c r="K14" s="60" t="s">
        <v>202</v>
      </c>
    </row>
    <row r="15" spans="1:11" ht="18" customHeight="1">
      <c r="A15" s="18">
        <v>7</v>
      </c>
      <c r="B15" s="151"/>
      <c r="C15" s="20" t="s">
        <v>79</v>
      </c>
      <c r="D15" s="22" t="s">
        <v>80</v>
      </c>
      <c r="E15" s="57">
        <v>34537</v>
      </c>
      <c r="F15" s="31" t="s">
        <v>77</v>
      </c>
      <c r="G15" s="136">
        <f t="shared" si="1"/>
        <v>686</v>
      </c>
      <c r="H15" s="96">
        <v>7.61</v>
      </c>
      <c r="I15" s="87"/>
      <c r="J15" s="97" t="str">
        <f t="shared" si="2"/>
        <v>III A</v>
      </c>
      <c r="K15" s="60" t="s">
        <v>202</v>
      </c>
    </row>
    <row r="16" spans="1:11" ht="18" customHeight="1">
      <c r="A16" s="91">
        <v>9</v>
      </c>
      <c r="B16" s="19"/>
      <c r="C16" s="20" t="s">
        <v>183</v>
      </c>
      <c r="D16" s="22" t="s">
        <v>184</v>
      </c>
      <c r="E16" s="57">
        <v>34935</v>
      </c>
      <c r="F16" s="31" t="s">
        <v>24</v>
      </c>
      <c r="G16" s="136">
        <f t="shared" si="1"/>
        <v>670</v>
      </c>
      <c r="H16" s="87">
        <v>7.65</v>
      </c>
      <c r="I16" s="87"/>
      <c r="J16" s="97" t="str">
        <f t="shared" si="2"/>
        <v>III A</v>
      </c>
      <c r="K16" s="60" t="s">
        <v>25</v>
      </c>
    </row>
    <row r="17" spans="1:11" ht="18" customHeight="1">
      <c r="A17" s="18">
        <v>9</v>
      </c>
      <c r="B17" s="151"/>
      <c r="C17" s="20" t="s">
        <v>129</v>
      </c>
      <c r="D17" s="22" t="s">
        <v>130</v>
      </c>
      <c r="E17" s="57">
        <v>33761</v>
      </c>
      <c r="F17" s="31" t="s">
        <v>24</v>
      </c>
      <c r="G17" s="136">
        <f t="shared" si="1"/>
        <v>670</v>
      </c>
      <c r="H17" s="87">
        <v>7.65</v>
      </c>
      <c r="I17" s="87"/>
      <c r="J17" s="97" t="str">
        <f t="shared" si="2"/>
        <v>III A</v>
      </c>
      <c r="K17" s="60" t="s">
        <v>25</v>
      </c>
    </row>
    <row r="18" spans="1:11" ht="18" customHeight="1">
      <c r="A18" s="91">
        <v>11</v>
      </c>
      <c r="B18" s="19"/>
      <c r="C18" s="20" t="s">
        <v>231</v>
      </c>
      <c r="D18" s="22" t="s">
        <v>233</v>
      </c>
      <c r="E18" s="57">
        <v>33627</v>
      </c>
      <c r="F18" s="31" t="s">
        <v>37</v>
      </c>
      <c r="G18" s="136">
        <f t="shared" si="1"/>
        <v>642</v>
      </c>
      <c r="H18" s="87">
        <v>7.72</v>
      </c>
      <c r="I18" s="87"/>
      <c r="J18" s="97" t="str">
        <f t="shared" si="2"/>
        <v>III A</v>
      </c>
      <c r="K18" s="155" t="s">
        <v>225</v>
      </c>
    </row>
    <row r="19" spans="1:11" ht="18" customHeight="1">
      <c r="A19" s="18">
        <v>12</v>
      </c>
      <c r="B19" s="151"/>
      <c r="C19" s="20" t="s">
        <v>193</v>
      </c>
      <c r="D19" s="22" t="s">
        <v>182</v>
      </c>
      <c r="E19" s="57">
        <v>34840</v>
      </c>
      <c r="F19" s="31" t="s">
        <v>24</v>
      </c>
      <c r="G19" s="136">
        <f t="shared" si="1"/>
        <v>635</v>
      </c>
      <c r="H19" s="87">
        <v>7.74</v>
      </c>
      <c r="I19" s="87"/>
      <c r="J19" s="97" t="str">
        <f t="shared" si="2"/>
        <v>III A</v>
      </c>
      <c r="K19" s="60" t="s">
        <v>25</v>
      </c>
    </row>
    <row r="20" spans="1:11" ht="18" customHeight="1">
      <c r="A20" s="91">
        <v>13</v>
      </c>
      <c r="B20" s="19"/>
      <c r="C20" s="20" t="s">
        <v>231</v>
      </c>
      <c r="D20" s="22" t="s">
        <v>232</v>
      </c>
      <c r="E20" s="57">
        <v>34131</v>
      </c>
      <c r="F20" s="31" t="s">
        <v>37</v>
      </c>
      <c r="G20" s="136">
        <f t="shared" si="1"/>
        <v>631</v>
      </c>
      <c r="H20" s="87">
        <v>7.75</v>
      </c>
      <c r="I20" s="87"/>
      <c r="J20" s="97" t="str">
        <f t="shared" si="2"/>
        <v>III A</v>
      </c>
      <c r="K20" s="155" t="s">
        <v>225</v>
      </c>
    </row>
    <row r="21" spans="1:11" ht="18" customHeight="1">
      <c r="A21" s="18">
        <v>14</v>
      </c>
      <c r="B21" s="151"/>
      <c r="C21" s="20" t="s">
        <v>227</v>
      </c>
      <c r="D21" s="22" t="s">
        <v>228</v>
      </c>
      <c r="E21" s="57">
        <v>34760</v>
      </c>
      <c r="F21" s="31" t="s">
        <v>37</v>
      </c>
      <c r="G21" s="136">
        <f t="shared" si="1"/>
        <v>623</v>
      </c>
      <c r="H21" s="87">
        <v>7.77</v>
      </c>
      <c r="I21" s="87"/>
      <c r="J21" s="97" t="str">
        <f t="shared" si="2"/>
        <v>III A</v>
      </c>
      <c r="K21" s="155" t="s">
        <v>225</v>
      </c>
    </row>
    <row r="22" spans="1:11" ht="18" customHeight="1">
      <c r="A22" s="91">
        <v>15</v>
      </c>
      <c r="B22" s="19"/>
      <c r="C22" s="20" t="s">
        <v>70</v>
      </c>
      <c r="D22" s="22" t="s">
        <v>203</v>
      </c>
      <c r="E22" s="57">
        <v>34429</v>
      </c>
      <c r="F22" s="31" t="s">
        <v>77</v>
      </c>
      <c r="G22" s="136">
        <f t="shared" si="1"/>
        <v>615</v>
      </c>
      <c r="H22" s="96">
        <v>7.79</v>
      </c>
      <c r="I22" s="87"/>
      <c r="J22" s="97" t="str">
        <f t="shared" si="2"/>
        <v>III A</v>
      </c>
      <c r="K22" s="60" t="s">
        <v>202</v>
      </c>
    </row>
    <row r="23" spans="1:11" ht="18" customHeight="1">
      <c r="A23" s="18">
        <v>16</v>
      </c>
      <c r="B23" s="151"/>
      <c r="C23" s="20" t="s">
        <v>132</v>
      </c>
      <c r="D23" s="22" t="s">
        <v>173</v>
      </c>
      <c r="E23" s="57">
        <v>34472</v>
      </c>
      <c r="F23" s="31" t="s">
        <v>52</v>
      </c>
      <c r="G23" s="136">
        <f t="shared" si="1"/>
        <v>600</v>
      </c>
      <c r="H23" s="87">
        <v>7.83</v>
      </c>
      <c r="I23" s="87"/>
      <c r="J23" s="97" t="str">
        <f t="shared" si="2"/>
        <v>III A</v>
      </c>
      <c r="K23" s="60" t="s">
        <v>29</v>
      </c>
    </row>
    <row r="24" spans="1:11" ht="18" customHeight="1">
      <c r="A24" s="91">
        <v>17</v>
      </c>
      <c r="B24" s="19"/>
      <c r="C24" s="20" t="s">
        <v>79</v>
      </c>
      <c r="D24" s="22" t="s">
        <v>226</v>
      </c>
      <c r="E24" s="57">
        <v>34449</v>
      </c>
      <c r="F24" s="31" t="s">
        <v>37</v>
      </c>
      <c r="G24" s="136">
        <f t="shared" si="1"/>
        <v>570</v>
      </c>
      <c r="H24" s="87">
        <v>7.91</v>
      </c>
      <c r="I24" s="87"/>
      <c r="J24" s="97" t="str">
        <f t="shared" si="2"/>
        <v>III A</v>
      </c>
      <c r="K24" s="155" t="s">
        <v>225</v>
      </c>
    </row>
    <row r="25" spans="1:11" ht="18" customHeight="1">
      <c r="A25" s="18">
        <v>18</v>
      </c>
      <c r="B25" s="151"/>
      <c r="C25" s="20" t="s">
        <v>78</v>
      </c>
      <c r="D25" s="22" t="s">
        <v>82</v>
      </c>
      <c r="E25" s="57">
        <v>33604</v>
      </c>
      <c r="F25" s="31" t="s">
        <v>77</v>
      </c>
      <c r="G25" s="136">
        <f t="shared" si="1"/>
        <v>559</v>
      </c>
      <c r="H25" s="96">
        <v>7.94</v>
      </c>
      <c r="I25" s="87"/>
      <c r="J25" s="97" t="str">
        <f t="shared" si="2"/>
        <v>III A</v>
      </c>
      <c r="K25" s="60" t="s">
        <v>202</v>
      </c>
    </row>
    <row r="26" spans="1:11" ht="18" customHeight="1">
      <c r="A26" s="91">
        <v>19</v>
      </c>
      <c r="B26" s="19"/>
      <c r="C26" s="20" t="s">
        <v>54</v>
      </c>
      <c r="D26" s="22" t="s">
        <v>205</v>
      </c>
      <c r="E26" s="57">
        <v>34515</v>
      </c>
      <c r="F26" s="31" t="s">
        <v>77</v>
      </c>
      <c r="G26" s="136">
        <f t="shared" si="1"/>
        <v>530</v>
      </c>
      <c r="H26" s="87">
        <v>8.02</v>
      </c>
      <c r="I26" s="87"/>
      <c r="J26" s="97" t="str">
        <f t="shared" si="2"/>
        <v>I JA</v>
      </c>
      <c r="K26" s="60" t="s">
        <v>202</v>
      </c>
    </row>
    <row r="27" spans="1:11" ht="18" customHeight="1">
      <c r="A27" s="18">
        <v>20</v>
      </c>
      <c r="B27" s="151"/>
      <c r="C27" s="20" t="s">
        <v>176</v>
      </c>
      <c r="D27" s="22" t="s">
        <v>177</v>
      </c>
      <c r="E27" s="57">
        <v>33517</v>
      </c>
      <c r="F27" s="31" t="s">
        <v>52</v>
      </c>
      <c r="G27" s="136">
        <f t="shared" si="1"/>
        <v>367</v>
      </c>
      <c r="H27" s="87">
        <v>8.52</v>
      </c>
      <c r="I27" s="87"/>
      <c r="J27" s="97" t="str">
        <f t="shared" si="2"/>
        <v>II JA</v>
      </c>
      <c r="K27" s="60" t="s">
        <v>29</v>
      </c>
    </row>
    <row r="28" spans="1:11" ht="18" customHeight="1">
      <c r="A28" s="91">
        <v>21</v>
      </c>
      <c r="B28" s="19"/>
      <c r="C28" s="20" t="s">
        <v>179</v>
      </c>
      <c r="D28" s="22" t="s">
        <v>180</v>
      </c>
      <c r="E28" s="57">
        <v>34559</v>
      </c>
      <c r="F28" s="31" t="s">
        <v>52</v>
      </c>
      <c r="G28" s="136">
        <f t="shared" si="1"/>
        <v>305</v>
      </c>
      <c r="H28" s="87">
        <v>8.74</v>
      </c>
      <c r="I28" s="87"/>
      <c r="J28" s="97" t="str">
        <f t="shared" si="2"/>
        <v>II JA</v>
      </c>
      <c r="K28" s="60" t="s">
        <v>29</v>
      </c>
    </row>
    <row r="29" spans="1:11" ht="18" customHeight="1">
      <c r="A29" s="18">
        <v>22</v>
      </c>
      <c r="B29" s="151"/>
      <c r="C29" s="20" t="s">
        <v>124</v>
      </c>
      <c r="D29" s="22" t="s">
        <v>206</v>
      </c>
      <c r="E29" s="57">
        <v>34730</v>
      </c>
      <c r="F29" s="31" t="s">
        <v>77</v>
      </c>
      <c r="G29" s="136">
        <f t="shared" si="1"/>
        <v>271</v>
      </c>
      <c r="H29" s="87">
        <v>8.87</v>
      </c>
      <c r="I29" s="87"/>
      <c r="J29" s="97" t="str">
        <f t="shared" si="2"/>
        <v>III JA</v>
      </c>
      <c r="K29" s="60" t="s">
        <v>202</v>
      </c>
    </row>
  </sheetData>
  <sheetProtection/>
  <printOptions horizontalCentered="1"/>
  <pageMargins left="0.3937007874015748" right="0.3937007874015748" top="0.2362204724409449" bottom="0.15748031496062992" header="0.31496062992125984" footer="0.2362204724409449"/>
  <pageSetup horizontalDpi="600" verticalDpi="600" orientation="landscape" paperSize="9" r:id="rId1"/>
  <ignoredErrors>
    <ignoredError sqref="G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3.28125" style="26" customWidth="1"/>
    <col min="5" max="5" width="10.7109375" style="63" customWidth="1"/>
    <col min="6" max="6" width="30.57421875" style="43" bestFit="1" customWidth="1"/>
    <col min="7" max="7" width="9.140625" style="29" customWidth="1"/>
    <col min="8" max="8" width="11.140625" style="28" bestFit="1" customWidth="1"/>
    <col min="9" max="16384" width="9.140625" style="26" customWidth="1"/>
  </cols>
  <sheetData>
    <row r="1" spans="1:8" s="37" customFormat="1" ht="15.75">
      <c r="A1" s="37" t="s">
        <v>135</v>
      </c>
      <c r="D1" s="41"/>
      <c r="E1" s="61"/>
      <c r="F1" s="51"/>
      <c r="G1" s="92"/>
      <c r="H1" s="69"/>
    </row>
    <row r="2" spans="1:11" s="37" customFormat="1" ht="15.75">
      <c r="A2" s="37" t="s">
        <v>136</v>
      </c>
      <c r="D2" s="41"/>
      <c r="E2" s="61"/>
      <c r="F2" s="51"/>
      <c r="G2" s="92"/>
      <c r="H2" s="69"/>
      <c r="I2" s="40"/>
      <c r="J2" s="40"/>
      <c r="K2" s="52"/>
    </row>
    <row r="3" spans="1:7" s="28" customFormat="1" ht="12" customHeight="1">
      <c r="A3" s="26"/>
      <c r="B3" s="26"/>
      <c r="C3" s="26"/>
      <c r="D3" s="27"/>
      <c r="E3" s="62"/>
      <c r="F3" s="33"/>
      <c r="G3" s="34"/>
    </row>
    <row r="4" spans="3:8" ht="12.75">
      <c r="C4" s="27"/>
      <c r="H4" s="26"/>
    </row>
    <row r="5" spans="3:7" s="36" customFormat="1" ht="15.75">
      <c r="C5" s="37" t="s">
        <v>21</v>
      </c>
      <c r="D5" s="37"/>
      <c r="E5" s="62"/>
      <c r="F5" s="45"/>
      <c r="G5" s="29"/>
    </row>
    <row r="6" spans="3:7" s="36" customFormat="1" ht="16.5" thickBot="1">
      <c r="C6" s="37">
        <v>1</v>
      </c>
      <c r="D6" s="37" t="s">
        <v>251</v>
      </c>
      <c r="E6" s="61"/>
      <c r="F6" s="41"/>
      <c r="G6" s="44"/>
    </row>
    <row r="7" spans="1:8" s="15" customFormat="1" ht="18" customHeight="1" thickBot="1">
      <c r="A7" s="12" t="s">
        <v>238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77" t="s">
        <v>3</v>
      </c>
      <c r="H7" s="47" t="s">
        <v>4</v>
      </c>
    </row>
    <row r="8" spans="1:8" ht="18" customHeight="1">
      <c r="A8" s="91">
        <v>1</v>
      </c>
      <c r="B8" s="90"/>
      <c r="C8" s="20"/>
      <c r="D8" s="22"/>
      <c r="E8" s="57"/>
      <c r="F8" s="31"/>
      <c r="G8" s="130"/>
      <c r="H8" s="60"/>
    </row>
    <row r="9" spans="1:8" ht="18" customHeight="1">
      <c r="A9" s="18">
        <v>2</v>
      </c>
      <c r="B9" s="90"/>
      <c r="C9" s="20"/>
      <c r="D9" s="22"/>
      <c r="E9" s="57"/>
      <c r="F9" s="31"/>
      <c r="G9" s="87"/>
      <c r="H9" s="60"/>
    </row>
    <row r="10" spans="1:8" ht="18" customHeight="1">
      <c r="A10" s="91">
        <v>3</v>
      </c>
      <c r="B10" s="90"/>
      <c r="C10" s="20" t="s">
        <v>43</v>
      </c>
      <c r="D10" s="22" t="s">
        <v>241</v>
      </c>
      <c r="E10" s="57">
        <v>35306</v>
      </c>
      <c r="F10" s="31" t="s">
        <v>52</v>
      </c>
      <c r="G10" s="130" t="s">
        <v>273</v>
      </c>
      <c r="H10" s="60" t="s">
        <v>29</v>
      </c>
    </row>
    <row r="11" spans="1:8" ht="18" customHeight="1">
      <c r="A11" s="18">
        <v>4</v>
      </c>
      <c r="B11" s="90"/>
      <c r="C11" s="20" t="s">
        <v>38</v>
      </c>
      <c r="D11" s="22" t="s">
        <v>168</v>
      </c>
      <c r="E11" s="57">
        <v>35038</v>
      </c>
      <c r="F11" s="31" t="s">
        <v>52</v>
      </c>
      <c r="G11" s="87">
        <v>55.99</v>
      </c>
      <c r="H11" s="60" t="s">
        <v>29</v>
      </c>
    </row>
    <row r="12" spans="1:8" ht="18" customHeight="1">
      <c r="A12" s="182"/>
      <c r="B12" s="182"/>
      <c r="C12" s="183"/>
      <c r="D12" s="184"/>
      <c r="E12" s="185"/>
      <c r="F12" s="186"/>
      <c r="G12" s="188"/>
      <c r="H12" s="189"/>
    </row>
    <row r="13" spans="3:7" s="36" customFormat="1" ht="16.5" thickBot="1">
      <c r="C13" s="37">
        <v>2</v>
      </c>
      <c r="D13" s="37" t="s">
        <v>251</v>
      </c>
      <c r="E13" s="61"/>
      <c r="F13" s="41"/>
      <c r="G13" s="44"/>
    </row>
    <row r="14" spans="1:8" s="15" customFormat="1" ht="18" customHeight="1" thickBot="1">
      <c r="A14" s="12" t="s">
        <v>238</v>
      </c>
      <c r="B14" s="89" t="s">
        <v>48</v>
      </c>
      <c r="C14" s="13" t="s">
        <v>0</v>
      </c>
      <c r="D14" s="14" t="s">
        <v>1</v>
      </c>
      <c r="E14" s="65" t="s">
        <v>8</v>
      </c>
      <c r="F14" s="46" t="s">
        <v>2</v>
      </c>
      <c r="G14" s="77" t="s">
        <v>3</v>
      </c>
      <c r="H14" s="47" t="s">
        <v>4</v>
      </c>
    </row>
    <row r="15" spans="1:8" ht="18" customHeight="1">
      <c r="A15" s="91">
        <v>1</v>
      </c>
      <c r="B15" s="90"/>
      <c r="C15" s="20"/>
      <c r="D15" s="22"/>
      <c r="E15" s="57"/>
      <c r="F15" s="31"/>
      <c r="G15" s="130"/>
      <c r="H15" s="60"/>
    </row>
    <row r="16" spans="1:8" ht="18" customHeight="1">
      <c r="A16" s="18">
        <v>2</v>
      </c>
      <c r="B16" s="90"/>
      <c r="C16" s="20" t="s">
        <v>46</v>
      </c>
      <c r="D16" s="22" t="s">
        <v>119</v>
      </c>
      <c r="E16" s="57">
        <v>34941</v>
      </c>
      <c r="F16" s="31" t="s">
        <v>52</v>
      </c>
      <c r="G16" s="87">
        <v>59.35</v>
      </c>
      <c r="H16" s="60" t="s">
        <v>29</v>
      </c>
    </row>
    <row r="17" spans="1:8" ht="18" customHeight="1">
      <c r="A17" s="91">
        <v>3</v>
      </c>
      <c r="B17" s="90"/>
      <c r="C17" s="20" t="s">
        <v>34</v>
      </c>
      <c r="D17" s="22" t="s">
        <v>195</v>
      </c>
      <c r="E17" s="57">
        <v>34875</v>
      </c>
      <c r="F17" s="31" t="s">
        <v>77</v>
      </c>
      <c r="G17" s="87">
        <v>58.86</v>
      </c>
      <c r="H17" s="60" t="s">
        <v>202</v>
      </c>
    </row>
    <row r="18" spans="1:8" ht="18" customHeight="1">
      <c r="A18" s="18">
        <v>4</v>
      </c>
      <c r="B18" s="90"/>
      <c r="C18" s="20" t="s">
        <v>214</v>
      </c>
      <c r="D18" s="22" t="s">
        <v>215</v>
      </c>
      <c r="E18" s="57">
        <v>34830</v>
      </c>
      <c r="F18" s="31" t="s">
        <v>37</v>
      </c>
      <c r="G18" s="87">
        <v>52.89</v>
      </c>
      <c r="H18" s="155" t="s">
        <v>224</v>
      </c>
    </row>
    <row r="19" spans="1:8" ht="18" customHeight="1">
      <c r="A19" s="182"/>
      <c r="B19" s="182"/>
      <c r="C19" s="183"/>
      <c r="D19" s="184"/>
      <c r="E19" s="185"/>
      <c r="F19" s="186"/>
      <c r="G19" s="188"/>
      <c r="H19" s="190"/>
    </row>
    <row r="20" spans="3:7" s="36" customFormat="1" ht="16.5" thickBot="1">
      <c r="C20" s="37">
        <v>3</v>
      </c>
      <c r="D20" s="37" t="s">
        <v>251</v>
      </c>
      <c r="E20" s="61"/>
      <c r="F20" s="41"/>
      <c r="G20" s="44"/>
    </row>
    <row r="21" spans="1:8" s="15" customFormat="1" ht="18" customHeight="1" thickBot="1">
      <c r="A21" s="12" t="s">
        <v>238</v>
      </c>
      <c r="B21" s="89" t="s">
        <v>48</v>
      </c>
      <c r="C21" s="13" t="s">
        <v>0</v>
      </c>
      <c r="D21" s="14" t="s">
        <v>1</v>
      </c>
      <c r="E21" s="65" t="s">
        <v>8</v>
      </c>
      <c r="F21" s="46" t="s">
        <v>2</v>
      </c>
      <c r="G21" s="77" t="s">
        <v>3</v>
      </c>
      <c r="H21" s="47" t="s">
        <v>4</v>
      </c>
    </row>
    <row r="22" spans="1:8" ht="18" customHeight="1">
      <c r="A22" s="91">
        <v>1</v>
      </c>
      <c r="B22" s="90"/>
      <c r="C22" s="20"/>
      <c r="D22" s="22"/>
      <c r="E22" s="57"/>
      <c r="F22" s="31"/>
      <c r="G22" s="130"/>
      <c r="H22" s="60"/>
    </row>
    <row r="23" spans="1:8" ht="18" customHeight="1">
      <c r="A23" s="18">
        <v>2</v>
      </c>
      <c r="B23" s="90"/>
      <c r="C23" s="20" t="s">
        <v>126</v>
      </c>
      <c r="D23" s="22" t="s">
        <v>170</v>
      </c>
      <c r="E23" s="57">
        <v>34805</v>
      </c>
      <c r="F23" s="31" t="s">
        <v>52</v>
      </c>
      <c r="G23" s="87">
        <v>65.83</v>
      </c>
      <c r="H23" s="60" t="s">
        <v>29</v>
      </c>
    </row>
    <row r="24" spans="1:8" ht="18" customHeight="1">
      <c r="A24" s="91">
        <v>3</v>
      </c>
      <c r="B24" s="90"/>
      <c r="C24" s="20" t="s">
        <v>126</v>
      </c>
      <c r="D24" s="22" t="s">
        <v>213</v>
      </c>
      <c r="E24" s="57">
        <v>34734</v>
      </c>
      <c r="F24" s="31" t="s">
        <v>37</v>
      </c>
      <c r="G24" s="87" t="s">
        <v>273</v>
      </c>
      <c r="H24" s="155" t="s">
        <v>224</v>
      </c>
    </row>
    <row r="25" spans="1:8" ht="18" customHeight="1">
      <c r="A25" s="18">
        <v>4</v>
      </c>
      <c r="B25" s="90"/>
      <c r="C25" s="20" t="s">
        <v>245</v>
      </c>
      <c r="D25" s="22" t="s">
        <v>246</v>
      </c>
      <c r="E25" s="57">
        <v>34717</v>
      </c>
      <c r="F25" s="31" t="s">
        <v>93</v>
      </c>
      <c r="G25" s="87" t="s">
        <v>273</v>
      </c>
      <c r="H25" s="60" t="s">
        <v>161</v>
      </c>
    </row>
    <row r="26" spans="1:8" ht="18" customHeight="1">
      <c r="A26" s="182"/>
      <c r="B26" s="182"/>
      <c r="C26" s="183"/>
      <c r="D26" s="184"/>
      <c r="E26" s="185"/>
      <c r="F26" s="186"/>
      <c r="G26" s="188"/>
      <c r="H26" s="189"/>
    </row>
    <row r="27" spans="3:7" s="36" customFormat="1" ht="16.5" thickBot="1">
      <c r="C27" s="37">
        <v>4</v>
      </c>
      <c r="D27" s="37" t="s">
        <v>251</v>
      </c>
      <c r="E27" s="61"/>
      <c r="F27" s="41"/>
      <c r="G27" s="44"/>
    </row>
    <row r="28" spans="1:8" s="15" customFormat="1" ht="18" customHeight="1" thickBot="1">
      <c r="A28" s="12" t="s">
        <v>238</v>
      </c>
      <c r="B28" s="89" t="s">
        <v>48</v>
      </c>
      <c r="C28" s="13" t="s">
        <v>0</v>
      </c>
      <c r="D28" s="14" t="s">
        <v>1</v>
      </c>
      <c r="E28" s="65" t="s">
        <v>8</v>
      </c>
      <c r="F28" s="46" t="s">
        <v>2</v>
      </c>
      <c r="G28" s="77" t="s">
        <v>3</v>
      </c>
      <c r="H28" s="47" t="s">
        <v>4</v>
      </c>
    </row>
    <row r="29" spans="1:8" ht="18" customHeight="1">
      <c r="A29" s="91">
        <v>1</v>
      </c>
      <c r="B29" s="90"/>
      <c r="C29" s="20"/>
      <c r="D29" s="22"/>
      <c r="E29" s="57"/>
      <c r="F29" s="31"/>
      <c r="G29" s="130"/>
      <c r="H29" s="60"/>
    </row>
    <row r="30" spans="1:8" ht="18" customHeight="1">
      <c r="A30" s="18">
        <v>2</v>
      </c>
      <c r="B30" s="90"/>
      <c r="C30" s="20" t="s">
        <v>104</v>
      </c>
      <c r="D30" s="22" t="s">
        <v>220</v>
      </c>
      <c r="E30" s="57">
        <v>34661</v>
      </c>
      <c r="F30" s="31" t="s">
        <v>37</v>
      </c>
      <c r="G30" s="87">
        <v>52.64</v>
      </c>
      <c r="H30" s="155" t="s">
        <v>224</v>
      </c>
    </row>
    <row r="31" spans="1:8" ht="18" customHeight="1">
      <c r="A31" s="91">
        <v>3</v>
      </c>
      <c r="B31" s="90"/>
      <c r="C31" s="20" t="s">
        <v>34</v>
      </c>
      <c r="D31" s="22" t="s">
        <v>155</v>
      </c>
      <c r="E31" s="57">
        <v>34553</v>
      </c>
      <c r="F31" s="31" t="s">
        <v>47</v>
      </c>
      <c r="G31" s="87">
        <v>54.28</v>
      </c>
      <c r="H31" s="60" t="s">
        <v>51</v>
      </c>
    </row>
    <row r="32" spans="1:8" ht="18" customHeight="1">
      <c r="A32" s="18">
        <v>4</v>
      </c>
      <c r="B32" s="90"/>
      <c r="C32" s="20" t="s">
        <v>44</v>
      </c>
      <c r="D32" s="22" t="s">
        <v>100</v>
      </c>
      <c r="E32" s="57">
        <v>34487</v>
      </c>
      <c r="F32" s="31" t="s">
        <v>52</v>
      </c>
      <c r="G32" s="87">
        <v>45.94</v>
      </c>
      <c r="H32" s="60" t="s">
        <v>29</v>
      </c>
    </row>
    <row r="33" spans="1:8" ht="18" customHeight="1">
      <c r="A33" s="182"/>
      <c r="B33" s="182"/>
      <c r="C33" s="183"/>
      <c r="D33" s="184"/>
      <c r="E33" s="185"/>
      <c r="F33" s="186"/>
      <c r="G33" s="188"/>
      <c r="H33" s="189"/>
    </row>
    <row r="34" spans="3:7" s="36" customFormat="1" ht="16.5" thickBot="1">
      <c r="C34" s="37">
        <v>5</v>
      </c>
      <c r="D34" s="37" t="s">
        <v>251</v>
      </c>
      <c r="E34" s="61"/>
      <c r="F34" s="41"/>
      <c r="G34" s="44"/>
    </row>
    <row r="35" spans="1:8" s="15" customFormat="1" ht="18" customHeight="1" thickBot="1">
      <c r="A35" s="12" t="s">
        <v>238</v>
      </c>
      <c r="B35" s="89" t="s">
        <v>48</v>
      </c>
      <c r="C35" s="13" t="s">
        <v>0</v>
      </c>
      <c r="D35" s="14" t="s">
        <v>1</v>
      </c>
      <c r="E35" s="65" t="s">
        <v>8</v>
      </c>
      <c r="F35" s="46" t="s">
        <v>2</v>
      </c>
      <c r="G35" s="77" t="s">
        <v>3</v>
      </c>
      <c r="H35" s="47" t="s">
        <v>4</v>
      </c>
    </row>
    <row r="36" spans="1:8" ht="18" customHeight="1">
      <c r="A36" s="91">
        <v>1</v>
      </c>
      <c r="B36" s="90"/>
      <c r="C36" s="20"/>
      <c r="D36" s="22"/>
      <c r="E36" s="57"/>
      <c r="F36" s="31"/>
      <c r="G36" s="130"/>
      <c r="H36" s="60"/>
    </row>
    <row r="37" spans="1:8" ht="18" customHeight="1">
      <c r="A37" s="18">
        <v>2</v>
      </c>
      <c r="B37" s="90"/>
      <c r="C37" s="20" t="s">
        <v>53</v>
      </c>
      <c r="D37" s="22" t="s">
        <v>61</v>
      </c>
      <c r="E37" s="57">
        <v>34420</v>
      </c>
      <c r="F37" s="31" t="s">
        <v>52</v>
      </c>
      <c r="G37" s="87">
        <v>51.43</v>
      </c>
      <c r="H37" s="60" t="s">
        <v>29</v>
      </c>
    </row>
    <row r="38" spans="1:8" ht="18" customHeight="1">
      <c r="A38" s="91">
        <v>3</v>
      </c>
      <c r="B38" s="90"/>
      <c r="C38" s="20" t="s">
        <v>242</v>
      </c>
      <c r="D38" s="22" t="s">
        <v>243</v>
      </c>
      <c r="E38" s="57">
        <v>34389</v>
      </c>
      <c r="F38" s="31" t="s">
        <v>93</v>
      </c>
      <c r="G38" s="87">
        <v>61.08</v>
      </c>
      <c r="H38" s="60" t="s">
        <v>161</v>
      </c>
    </row>
    <row r="39" spans="1:8" ht="18" customHeight="1">
      <c r="A39" s="18">
        <v>4</v>
      </c>
      <c r="B39" s="90"/>
      <c r="C39" s="20" t="s">
        <v>34</v>
      </c>
      <c r="D39" s="22" t="s">
        <v>62</v>
      </c>
      <c r="E39" s="57">
        <v>34207</v>
      </c>
      <c r="F39" s="31" t="s">
        <v>52</v>
      </c>
      <c r="G39" s="87">
        <v>51.17</v>
      </c>
      <c r="H39" s="60" t="s">
        <v>29</v>
      </c>
    </row>
    <row r="40" spans="3:7" s="36" customFormat="1" ht="16.5" thickBot="1">
      <c r="C40" s="37">
        <v>6</v>
      </c>
      <c r="D40" s="37" t="s">
        <v>251</v>
      </c>
      <c r="E40" s="61"/>
      <c r="F40" s="41"/>
      <c r="G40" s="44"/>
    </row>
    <row r="41" spans="1:8" s="15" customFormat="1" ht="18" customHeight="1" thickBot="1">
      <c r="A41" s="12" t="s">
        <v>238</v>
      </c>
      <c r="B41" s="89" t="s">
        <v>48</v>
      </c>
      <c r="C41" s="13" t="s">
        <v>0</v>
      </c>
      <c r="D41" s="14" t="s">
        <v>1</v>
      </c>
      <c r="E41" s="65" t="s">
        <v>8</v>
      </c>
      <c r="F41" s="46" t="s">
        <v>2</v>
      </c>
      <c r="G41" s="77" t="s">
        <v>3</v>
      </c>
      <c r="H41" s="47" t="s">
        <v>4</v>
      </c>
    </row>
    <row r="42" spans="1:8" ht="18" customHeight="1">
      <c r="A42" s="91">
        <v>1</v>
      </c>
      <c r="B42" s="90"/>
      <c r="C42" s="20"/>
      <c r="D42" s="22"/>
      <c r="E42" s="57"/>
      <c r="F42" s="31"/>
      <c r="G42" s="130"/>
      <c r="H42" s="60"/>
    </row>
    <row r="43" spans="1:8" ht="18" customHeight="1">
      <c r="A43" s="18">
        <v>2</v>
      </c>
      <c r="B43" s="90"/>
      <c r="C43" s="20" t="s">
        <v>92</v>
      </c>
      <c r="D43" s="22" t="s">
        <v>91</v>
      </c>
      <c r="E43" s="57">
        <v>34141</v>
      </c>
      <c r="F43" s="31" t="s">
        <v>47</v>
      </c>
      <c r="G43" s="87">
        <v>49.9</v>
      </c>
      <c r="H43" s="60" t="s">
        <v>51</v>
      </c>
    </row>
    <row r="44" spans="1:8" ht="18" customHeight="1">
      <c r="A44" s="91">
        <v>3</v>
      </c>
      <c r="B44" s="90"/>
      <c r="C44" s="20" t="s">
        <v>72</v>
      </c>
      <c r="D44" s="22" t="s">
        <v>73</v>
      </c>
      <c r="E44" s="57">
        <v>34140</v>
      </c>
      <c r="F44" s="31" t="s">
        <v>52</v>
      </c>
      <c r="G44" s="87">
        <v>51.65</v>
      </c>
      <c r="H44" s="60" t="s">
        <v>29</v>
      </c>
    </row>
    <row r="45" spans="1:8" ht="18" customHeight="1">
      <c r="A45" s="18">
        <v>4</v>
      </c>
      <c r="B45" s="90"/>
      <c r="C45" s="20" t="s">
        <v>46</v>
      </c>
      <c r="D45" s="22" t="s">
        <v>118</v>
      </c>
      <c r="E45" s="57">
        <v>33990</v>
      </c>
      <c r="F45" s="31" t="s">
        <v>77</v>
      </c>
      <c r="G45" s="87">
        <v>55.72</v>
      </c>
      <c r="H45" s="60" t="s">
        <v>202</v>
      </c>
    </row>
  </sheetData>
  <sheetProtection/>
  <printOptions horizontalCentered="1"/>
  <pageMargins left="0.3937007874015748" right="0.3937007874015748" top="0.25" bottom="0.27" header="0.2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3.28125" style="26" customWidth="1"/>
    <col min="5" max="5" width="10.7109375" style="63" customWidth="1"/>
    <col min="6" max="6" width="30.57421875" style="43" bestFit="1" customWidth="1"/>
    <col min="7" max="7" width="7.7109375" style="29" customWidth="1"/>
    <col min="8" max="8" width="9.140625" style="29" customWidth="1"/>
    <col min="9" max="9" width="5.28125" style="71" bestFit="1" customWidth="1"/>
    <col min="10" max="10" width="11.140625" style="28" bestFit="1" customWidth="1"/>
    <col min="1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9" s="28" customFormat="1" ht="12" customHeight="1">
      <c r="A3" s="26"/>
      <c r="B3" s="26"/>
      <c r="C3" s="26"/>
      <c r="D3" s="27"/>
      <c r="E3" s="62"/>
      <c r="F3" s="33"/>
      <c r="G3" s="34"/>
      <c r="H3" s="34"/>
      <c r="I3" s="70"/>
    </row>
    <row r="4" spans="3:10" ht="12.75">
      <c r="C4" s="27"/>
      <c r="J4" s="26"/>
    </row>
    <row r="5" spans="3:9" s="36" customFormat="1" ht="15.75">
      <c r="C5" s="37" t="s">
        <v>21</v>
      </c>
      <c r="D5" s="37"/>
      <c r="E5" s="62"/>
      <c r="F5" s="45"/>
      <c r="G5" s="29"/>
      <c r="H5" s="29"/>
      <c r="I5" s="71"/>
    </row>
    <row r="6" spans="3:9" s="36" customFormat="1" ht="16.5" thickBot="1">
      <c r="C6" s="37"/>
      <c r="D6" s="37"/>
      <c r="E6" s="61"/>
      <c r="F6" s="41"/>
      <c r="G6" s="44"/>
      <c r="H6" s="44"/>
      <c r="I6" s="72"/>
    </row>
    <row r="7" spans="1:10" s="15" customFormat="1" ht="18" customHeight="1" thickBot="1">
      <c r="A7" s="12" t="s">
        <v>40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73" t="s">
        <v>41</v>
      </c>
      <c r="H7" s="77" t="s">
        <v>3</v>
      </c>
      <c r="I7" s="59" t="s">
        <v>12</v>
      </c>
      <c r="J7" s="47" t="s">
        <v>4</v>
      </c>
    </row>
    <row r="8" spans="1:10" ht="18" customHeight="1">
      <c r="A8" s="91">
        <v>1</v>
      </c>
      <c r="B8" s="90"/>
      <c r="C8" s="20" t="s">
        <v>44</v>
      </c>
      <c r="D8" s="22" t="s">
        <v>100</v>
      </c>
      <c r="E8" s="57">
        <v>34487</v>
      </c>
      <c r="F8" s="31" t="s">
        <v>52</v>
      </c>
      <c r="G8" s="135">
        <f aca="true" t="shared" si="0" ref="G8:G21">IF(ISBLANK(H8),"",TRUNC(0.534*(H8-83.7)^2))</f>
        <v>761</v>
      </c>
      <c r="H8" s="130">
        <v>45.94</v>
      </c>
      <c r="I8" s="127" t="str">
        <f aca="true" t="shared" si="1" ref="I8:I17">IF(ISBLANK(H8),"",IF(H8&lt;=40.05,"KSM",IF(H8&lt;=42.05,"I A",IF(H8&lt;=44.84,"II A",IF(H8&lt;=48.34,"III A",IF(H8&lt;=52.34,"I JA",IF(H8&lt;=56.04,"II JA",IF(H8&lt;=58.84,"III JA"))))))))</f>
        <v>III A</v>
      </c>
      <c r="J8" s="60" t="s">
        <v>29</v>
      </c>
    </row>
    <row r="9" spans="1:10" ht="18" customHeight="1">
      <c r="A9" s="18">
        <v>2</v>
      </c>
      <c r="B9" s="90"/>
      <c r="C9" s="20" t="s">
        <v>92</v>
      </c>
      <c r="D9" s="22" t="s">
        <v>91</v>
      </c>
      <c r="E9" s="57">
        <v>34141</v>
      </c>
      <c r="F9" s="31" t="s">
        <v>47</v>
      </c>
      <c r="G9" s="136">
        <f t="shared" si="0"/>
        <v>610</v>
      </c>
      <c r="H9" s="87">
        <v>49.9</v>
      </c>
      <c r="I9" s="97" t="str">
        <f t="shared" si="1"/>
        <v>I JA</v>
      </c>
      <c r="J9" s="60" t="s">
        <v>51</v>
      </c>
    </row>
    <row r="10" spans="1:10" ht="18" customHeight="1">
      <c r="A10" s="91">
        <v>3</v>
      </c>
      <c r="B10" s="90"/>
      <c r="C10" s="20" t="s">
        <v>34</v>
      </c>
      <c r="D10" s="22" t="s">
        <v>62</v>
      </c>
      <c r="E10" s="57">
        <v>34207</v>
      </c>
      <c r="F10" s="31" t="s">
        <v>52</v>
      </c>
      <c r="G10" s="136">
        <f t="shared" si="0"/>
        <v>565</v>
      </c>
      <c r="H10" s="87">
        <v>51.17</v>
      </c>
      <c r="I10" s="97" t="str">
        <f t="shared" si="1"/>
        <v>I JA</v>
      </c>
      <c r="J10" s="60" t="s">
        <v>29</v>
      </c>
    </row>
    <row r="11" spans="1:10" ht="18" customHeight="1">
      <c r="A11" s="18">
        <v>4</v>
      </c>
      <c r="B11" s="90"/>
      <c r="C11" s="20" t="s">
        <v>53</v>
      </c>
      <c r="D11" s="22" t="s">
        <v>61</v>
      </c>
      <c r="E11" s="57">
        <v>34420</v>
      </c>
      <c r="F11" s="31" t="s">
        <v>52</v>
      </c>
      <c r="G11" s="136">
        <f t="shared" si="0"/>
        <v>556</v>
      </c>
      <c r="H11" s="87">
        <v>51.43</v>
      </c>
      <c r="I11" s="97" t="str">
        <f t="shared" si="1"/>
        <v>I JA</v>
      </c>
      <c r="J11" s="60" t="s">
        <v>29</v>
      </c>
    </row>
    <row r="12" spans="1:10" ht="18" customHeight="1">
      <c r="A12" s="91">
        <v>5</v>
      </c>
      <c r="B12" s="90"/>
      <c r="C12" s="20" t="s">
        <v>72</v>
      </c>
      <c r="D12" s="22" t="s">
        <v>73</v>
      </c>
      <c r="E12" s="57">
        <v>34140</v>
      </c>
      <c r="F12" s="31" t="s">
        <v>52</v>
      </c>
      <c r="G12" s="136">
        <f t="shared" si="0"/>
        <v>548</v>
      </c>
      <c r="H12" s="87">
        <v>51.65</v>
      </c>
      <c r="I12" s="97" t="str">
        <f t="shared" si="1"/>
        <v>I JA</v>
      </c>
      <c r="J12" s="60" t="s">
        <v>29</v>
      </c>
    </row>
    <row r="13" spans="1:10" ht="18" customHeight="1">
      <c r="A13" s="18">
        <v>6</v>
      </c>
      <c r="B13" s="90"/>
      <c r="C13" s="20" t="s">
        <v>104</v>
      </c>
      <c r="D13" s="22" t="s">
        <v>220</v>
      </c>
      <c r="E13" s="57">
        <v>34661</v>
      </c>
      <c r="F13" s="31" t="s">
        <v>37</v>
      </c>
      <c r="G13" s="136">
        <f t="shared" si="0"/>
        <v>515</v>
      </c>
      <c r="H13" s="87">
        <v>52.64</v>
      </c>
      <c r="I13" s="97" t="str">
        <f t="shared" si="1"/>
        <v>II JA</v>
      </c>
      <c r="J13" s="155" t="s">
        <v>224</v>
      </c>
    </row>
    <row r="14" spans="1:10" ht="18" customHeight="1">
      <c r="A14" s="91">
        <v>7</v>
      </c>
      <c r="B14" s="90"/>
      <c r="C14" s="20" t="s">
        <v>214</v>
      </c>
      <c r="D14" s="22" t="s">
        <v>215</v>
      </c>
      <c r="E14" s="57">
        <v>34830</v>
      </c>
      <c r="F14" s="31" t="s">
        <v>37</v>
      </c>
      <c r="G14" s="136">
        <f t="shared" si="0"/>
        <v>506</v>
      </c>
      <c r="H14" s="87">
        <v>52.89</v>
      </c>
      <c r="I14" s="97" t="str">
        <f t="shared" si="1"/>
        <v>II JA</v>
      </c>
      <c r="J14" s="155" t="s">
        <v>224</v>
      </c>
    </row>
    <row r="15" spans="1:10" ht="18" customHeight="1">
      <c r="A15" s="18">
        <v>8</v>
      </c>
      <c r="B15" s="90"/>
      <c r="C15" s="20" t="s">
        <v>34</v>
      </c>
      <c r="D15" s="22" t="s">
        <v>155</v>
      </c>
      <c r="E15" s="57">
        <v>34553</v>
      </c>
      <c r="F15" s="31" t="s">
        <v>47</v>
      </c>
      <c r="G15" s="136">
        <f t="shared" si="0"/>
        <v>462</v>
      </c>
      <c r="H15" s="87">
        <v>54.28</v>
      </c>
      <c r="I15" s="97" t="str">
        <f t="shared" si="1"/>
        <v>II JA</v>
      </c>
      <c r="J15" s="60" t="s">
        <v>51</v>
      </c>
    </row>
    <row r="16" spans="1:10" ht="18" customHeight="1">
      <c r="A16" s="91">
        <v>9</v>
      </c>
      <c r="B16" s="90"/>
      <c r="C16" s="20" t="s">
        <v>46</v>
      </c>
      <c r="D16" s="22" t="s">
        <v>118</v>
      </c>
      <c r="E16" s="57">
        <v>33990</v>
      </c>
      <c r="F16" s="31" t="s">
        <v>77</v>
      </c>
      <c r="G16" s="136">
        <f t="shared" si="0"/>
        <v>418</v>
      </c>
      <c r="H16" s="87">
        <v>55.72</v>
      </c>
      <c r="I16" s="97" t="str">
        <f t="shared" si="1"/>
        <v>II JA</v>
      </c>
      <c r="J16" s="60" t="s">
        <v>202</v>
      </c>
    </row>
    <row r="17" spans="1:10" ht="18" customHeight="1">
      <c r="A17" s="18">
        <v>10</v>
      </c>
      <c r="B17" s="90"/>
      <c r="C17" s="20" t="s">
        <v>38</v>
      </c>
      <c r="D17" s="22" t="s">
        <v>168</v>
      </c>
      <c r="E17" s="57">
        <v>35038</v>
      </c>
      <c r="F17" s="31" t="s">
        <v>52</v>
      </c>
      <c r="G17" s="136">
        <f t="shared" si="0"/>
        <v>410</v>
      </c>
      <c r="H17" s="87">
        <v>55.99</v>
      </c>
      <c r="I17" s="97" t="str">
        <f t="shared" si="1"/>
        <v>II JA</v>
      </c>
      <c r="J17" s="60" t="s">
        <v>29</v>
      </c>
    </row>
    <row r="18" spans="1:10" ht="18" customHeight="1">
      <c r="A18" s="91">
        <v>11</v>
      </c>
      <c r="B18" s="90"/>
      <c r="C18" s="20" t="s">
        <v>34</v>
      </c>
      <c r="D18" s="22" t="s">
        <v>195</v>
      </c>
      <c r="E18" s="57">
        <v>34875</v>
      </c>
      <c r="F18" s="31" t="s">
        <v>77</v>
      </c>
      <c r="G18" s="136">
        <f t="shared" si="0"/>
        <v>329</v>
      </c>
      <c r="H18" s="87">
        <v>58.86</v>
      </c>
      <c r="I18" s="97"/>
      <c r="J18" s="60" t="s">
        <v>202</v>
      </c>
    </row>
    <row r="19" spans="1:10" ht="18" customHeight="1">
      <c r="A19" s="18">
        <v>12</v>
      </c>
      <c r="B19" s="90"/>
      <c r="C19" s="20" t="s">
        <v>46</v>
      </c>
      <c r="D19" s="22" t="s">
        <v>119</v>
      </c>
      <c r="E19" s="57">
        <v>34941</v>
      </c>
      <c r="F19" s="31" t="s">
        <v>52</v>
      </c>
      <c r="G19" s="136">
        <f t="shared" si="0"/>
        <v>316</v>
      </c>
      <c r="H19" s="87">
        <v>59.35</v>
      </c>
      <c r="I19" s="97"/>
      <c r="J19" s="60" t="s">
        <v>29</v>
      </c>
    </row>
    <row r="20" spans="1:10" ht="18" customHeight="1">
      <c r="A20" s="91">
        <v>13</v>
      </c>
      <c r="B20" s="90"/>
      <c r="C20" s="20" t="s">
        <v>242</v>
      </c>
      <c r="D20" s="22" t="s">
        <v>243</v>
      </c>
      <c r="E20" s="57">
        <v>34389</v>
      </c>
      <c r="F20" s="31" t="s">
        <v>93</v>
      </c>
      <c r="G20" s="136">
        <f t="shared" si="0"/>
        <v>273</v>
      </c>
      <c r="H20" s="87">
        <v>61.08</v>
      </c>
      <c r="I20" s="97"/>
      <c r="J20" s="60" t="s">
        <v>161</v>
      </c>
    </row>
    <row r="21" spans="1:10" ht="18" customHeight="1">
      <c r="A21" s="18">
        <v>14</v>
      </c>
      <c r="B21" s="90"/>
      <c r="C21" s="20" t="s">
        <v>126</v>
      </c>
      <c r="D21" s="22" t="s">
        <v>170</v>
      </c>
      <c r="E21" s="57">
        <v>34805</v>
      </c>
      <c r="F21" s="31" t="s">
        <v>52</v>
      </c>
      <c r="G21" s="136">
        <f t="shared" si="0"/>
        <v>170</v>
      </c>
      <c r="H21" s="87">
        <v>65.83</v>
      </c>
      <c r="I21" s="97"/>
      <c r="J21" s="60" t="s">
        <v>29</v>
      </c>
    </row>
    <row r="22" spans="1:10" ht="18" customHeight="1">
      <c r="A22" s="91"/>
      <c r="B22" s="90"/>
      <c r="C22" s="20" t="s">
        <v>126</v>
      </c>
      <c r="D22" s="22" t="s">
        <v>213</v>
      </c>
      <c r="E22" s="57">
        <v>34734</v>
      </c>
      <c r="F22" s="31" t="s">
        <v>37</v>
      </c>
      <c r="G22" s="136"/>
      <c r="H22" s="87" t="s">
        <v>273</v>
      </c>
      <c r="I22" s="97"/>
      <c r="J22" s="155" t="s">
        <v>224</v>
      </c>
    </row>
    <row r="23" spans="1:10" ht="18" customHeight="1">
      <c r="A23" s="18"/>
      <c r="B23" s="90"/>
      <c r="C23" s="20" t="s">
        <v>245</v>
      </c>
      <c r="D23" s="22" t="s">
        <v>246</v>
      </c>
      <c r="E23" s="57">
        <v>34717</v>
      </c>
      <c r="F23" s="31" t="s">
        <v>93</v>
      </c>
      <c r="G23" s="136"/>
      <c r="H23" s="87" t="s">
        <v>273</v>
      </c>
      <c r="I23" s="97"/>
      <c r="J23" s="60" t="s">
        <v>161</v>
      </c>
    </row>
    <row r="24" spans="1:10" ht="18" customHeight="1">
      <c r="A24" s="18"/>
      <c r="B24" s="90"/>
      <c r="C24" s="20" t="s">
        <v>43</v>
      </c>
      <c r="D24" s="22" t="s">
        <v>241</v>
      </c>
      <c r="E24" s="57">
        <v>35306</v>
      </c>
      <c r="F24" s="31" t="s">
        <v>52</v>
      </c>
      <c r="G24" s="136"/>
      <c r="H24" s="87" t="s">
        <v>273</v>
      </c>
      <c r="I24" s="97"/>
      <c r="J24" s="60" t="s">
        <v>29</v>
      </c>
    </row>
  </sheetData>
  <sheetProtection/>
  <printOptions horizontalCentered="1"/>
  <pageMargins left="0.3937007874015748" right="0.3937007874015748" top="0.25" bottom="0.27" header="0.2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3.140625" style="26" bestFit="1" customWidth="1"/>
    <col min="5" max="5" width="10.7109375" style="63" customWidth="1"/>
    <col min="6" max="6" width="30.57421875" style="43" bestFit="1" customWidth="1"/>
    <col min="7" max="7" width="9.140625" style="75" customWidth="1"/>
    <col min="8" max="8" width="10.421875" style="53" bestFit="1" customWidth="1"/>
    <col min="9" max="16384" width="9.140625" style="26" customWidth="1"/>
  </cols>
  <sheetData>
    <row r="1" spans="1:8" s="37" customFormat="1" ht="15.75">
      <c r="A1" s="37" t="s">
        <v>135</v>
      </c>
      <c r="D1" s="41"/>
      <c r="E1" s="61"/>
      <c r="F1" s="51"/>
      <c r="G1" s="92"/>
      <c r="H1" s="69"/>
    </row>
    <row r="2" spans="1:11" s="37" customFormat="1" ht="15.75">
      <c r="A2" s="37" t="s">
        <v>136</v>
      </c>
      <c r="D2" s="41"/>
      <c r="E2" s="61"/>
      <c r="F2" s="51"/>
      <c r="G2" s="92"/>
      <c r="H2" s="69"/>
      <c r="I2" s="40"/>
      <c r="J2" s="40"/>
      <c r="K2" s="52"/>
    </row>
    <row r="3" spans="1:7" s="28" customFormat="1" ht="12" customHeight="1">
      <c r="A3" s="26"/>
      <c r="B3" s="26"/>
      <c r="C3" s="26"/>
      <c r="D3" s="27"/>
      <c r="E3" s="62"/>
      <c r="F3" s="33"/>
      <c r="G3" s="74"/>
    </row>
    <row r="4" spans="3:8" ht="12.75">
      <c r="C4" s="27"/>
      <c r="H4" s="26"/>
    </row>
    <row r="5" spans="3:7" s="36" customFormat="1" ht="15.75">
      <c r="C5" s="37" t="s">
        <v>22</v>
      </c>
      <c r="D5" s="37"/>
      <c r="E5" s="62"/>
      <c r="F5" s="45"/>
      <c r="G5" s="75"/>
    </row>
    <row r="6" spans="3:8" s="36" customFormat="1" ht="16.5" thickBot="1">
      <c r="C6" s="37">
        <v>1</v>
      </c>
      <c r="D6" s="37" t="s">
        <v>251</v>
      </c>
      <c r="E6" s="61"/>
      <c r="F6" s="41"/>
      <c r="G6" s="76"/>
      <c r="H6" s="40"/>
    </row>
    <row r="7" spans="1:8" s="15" customFormat="1" ht="18" customHeight="1" thickBot="1">
      <c r="A7" s="12" t="s">
        <v>238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77" t="s">
        <v>3</v>
      </c>
      <c r="H7" s="47" t="s">
        <v>4</v>
      </c>
    </row>
    <row r="8" spans="1:8" ht="18" customHeight="1">
      <c r="A8" s="32">
        <v>1</v>
      </c>
      <c r="B8" s="90"/>
      <c r="C8" s="20"/>
      <c r="D8" s="22"/>
      <c r="E8" s="57"/>
      <c r="F8" s="31"/>
      <c r="G8" s="130"/>
      <c r="H8" s="60"/>
    </row>
    <row r="9" spans="1:8" ht="18" customHeight="1">
      <c r="A9" s="18">
        <v>2</v>
      </c>
      <c r="B9" s="90"/>
      <c r="C9" s="20"/>
      <c r="D9" s="22"/>
      <c r="E9" s="57"/>
      <c r="F9" s="31"/>
      <c r="G9" s="130"/>
      <c r="H9" s="60"/>
    </row>
    <row r="10" spans="1:8" ht="18" customHeight="1">
      <c r="A10" s="18">
        <v>3</v>
      </c>
      <c r="B10" s="90"/>
      <c r="C10" s="20" t="s">
        <v>179</v>
      </c>
      <c r="D10" s="22" t="s">
        <v>180</v>
      </c>
      <c r="E10" s="57">
        <v>34559</v>
      </c>
      <c r="F10" s="31" t="s">
        <v>52</v>
      </c>
      <c r="G10" s="130">
        <v>52.63</v>
      </c>
      <c r="H10" s="60" t="s">
        <v>29</v>
      </c>
    </row>
    <row r="11" spans="1:8" ht="18" customHeight="1">
      <c r="A11" s="18">
        <v>4</v>
      </c>
      <c r="B11" s="90"/>
      <c r="C11" s="20" t="s">
        <v>183</v>
      </c>
      <c r="D11" s="22" t="s">
        <v>184</v>
      </c>
      <c r="E11" s="57">
        <v>34935</v>
      </c>
      <c r="F11" s="31" t="s">
        <v>24</v>
      </c>
      <c r="G11" s="130">
        <v>39.52</v>
      </c>
      <c r="H11" s="60" t="s">
        <v>25</v>
      </c>
    </row>
    <row r="12" spans="3:8" s="36" customFormat="1" ht="16.5" thickBot="1">
      <c r="C12" s="37">
        <v>2</v>
      </c>
      <c r="D12" s="37" t="s">
        <v>251</v>
      </c>
      <c r="E12" s="61"/>
      <c r="F12" s="41"/>
      <c r="G12" s="76"/>
      <c r="H12" s="40"/>
    </row>
    <row r="13" spans="1:8" s="15" customFormat="1" ht="18" customHeight="1" thickBot="1">
      <c r="A13" s="12" t="s">
        <v>238</v>
      </c>
      <c r="B13" s="89" t="s">
        <v>48</v>
      </c>
      <c r="C13" s="13" t="s">
        <v>0</v>
      </c>
      <c r="D13" s="14" t="s">
        <v>1</v>
      </c>
      <c r="E13" s="65" t="s">
        <v>8</v>
      </c>
      <c r="F13" s="46" t="s">
        <v>2</v>
      </c>
      <c r="G13" s="77" t="s">
        <v>3</v>
      </c>
      <c r="H13" s="47" t="s">
        <v>4</v>
      </c>
    </row>
    <row r="14" spans="1:8" ht="18" customHeight="1">
      <c r="A14" s="32">
        <v>1</v>
      </c>
      <c r="B14" s="90"/>
      <c r="C14" s="20"/>
      <c r="D14" s="22"/>
      <c r="E14" s="57"/>
      <c r="F14" s="31"/>
      <c r="G14" s="130"/>
      <c r="H14" s="60"/>
    </row>
    <row r="15" spans="1:8" ht="18" customHeight="1">
      <c r="A15" s="18">
        <v>2</v>
      </c>
      <c r="B15" s="90"/>
      <c r="C15" s="20" t="s">
        <v>26</v>
      </c>
      <c r="D15" s="22" t="s">
        <v>207</v>
      </c>
      <c r="E15" s="57">
        <v>34405</v>
      </c>
      <c r="F15" s="31" t="s">
        <v>77</v>
      </c>
      <c r="G15" s="130">
        <v>44.59</v>
      </c>
      <c r="H15" s="60" t="s">
        <v>202</v>
      </c>
    </row>
    <row r="16" spans="1:8" ht="18" customHeight="1">
      <c r="A16" s="32">
        <v>3</v>
      </c>
      <c r="B16" s="90"/>
      <c r="C16" s="20" t="s">
        <v>45</v>
      </c>
      <c r="D16" s="22" t="s">
        <v>240</v>
      </c>
      <c r="E16" s="57">
        <v>34781</v>
      </c>
      <c r="F16" s="31" t="s">
        <v>47</v>
      </c>
      <c r="G16" s="130">
        <v>41.63</v>
      </c>
      <c r="H16" s="60" t="s">
        <v>31</v>
      </c>
    </row>
    <row r="17" spans="1:8" ht="18" customHeight="1">
      <c r="A17" s="18">
        <v>4</v>
      </c>
      <c r="B17" s="90"/>
      <c r="C17" s="20" t="s">
        <v>125</v>
      </c>
      <c r="D17" s="22" t="s">
        <v>178</v>
      </c>
      <c r="E17" s="57">
        <v>34779</v>
      </c>
      <c r="F17" s="31" t="s">
        <v>52</v>
      </c>
      <c r="G17" s="130">
        <v>44.4</v>
      </c>
      <c r="H17" s="60" t="s">
        <v>29</v>
      </c>
    </row>
    <row r="18" spans="3:8" s="36" customFormat="1" ht="16.5" thickBot="1">
      <c r="C18" s="37">
        <v>3</v>
      </c>
      <c r="D18" s="37" t="s">
        <v>251</v>
      </c>
      <c r="E18" s="61"/>
      <c r="F18" s="41"/>
      <c r="G18" s="76"/>
      <c r="H18" s="40"/>
    </row>
    <row r="19" spans="1:8" s="15" customFormat="1" ht="18" customHeight="1" thickBot="1">
      <c r="A19" s="12" t="s">
        <v>238</v>
      </c>
      <c r="B19" s="89" t="s">
        <v>48</v>
      </c>
      <c r="C19" s="13" t="s">
        <v>0</v>
      </c>
      <c r="D19" s="14" t="s">
        <v>1</v>
      </c>
      <c r="E19" s="65" t="s">
        <v>8</v>
      </c>
      <c r="F19" s="46" t="s">
        <v>2</v>
      </c>
      <c r="G19" s="77" t="s">
        <v>3</v>
      </c>
      <c r="H19" s="47" t="s">
        <v>4</v>
      </c>
    </row>
    <row r="20" spans="1:8" ht="18" customHeight="1">
      <c r="A20" s="32">
        <v>1</v>
      </c>
      <c r="B20" s="90"/>
      <c r="C20" s="20"/>
      <c r="D20" s="22"/>
      <c r="E20" s="57"/>
      <c r="F20" s="31"/>
      <c r="G20" s="130"/>
      <c r="H20" s="60"/>
    </row>
    <row r="21" spans="1:8" ht="18" customHeight="1">
      <c r="A21" s="32">
        <v>2</v>
      </c>
      <c r="B21" s="90"/>
      <c r="C21" s="20" t="s">
        <v>131</v>
      </c>
      <c r="D21" s="22" t="s">
        <v>248</v>
      </c>
      <c r="E21" s="57">
        <v>34980</v>
      </c>
      <c r="F21" s="31" t="s">
        <v>24</v>
      </c>
      <c r="G21" s="130">
        <v>42.27</v>
      </c>
      <c r="H21" s="60" t="s">
        <v>25</v>
      </c>
    </row>
    <row r="22" spans="1:8" ht="18" customHeight="1">
      <c r="A22" s="32">
        <v>3</v>
      </c>
      <c r="B22" s="90"/>
      <c r="C22" s="20" t="s">
        <v>208</v>
      </c>
      <c r="D22" s="22" t="s">
        <v>209</v>
      </c>
      <c r="E22" s="57">
        <v>34321</v>
      </c>
      <c r="F22" s="31" t="s">
        <v>77</v>
      </c>
      <c r="G22" s="130">
        <v>40.94</v>
      </c>
      <c r="H22" s="60" t="s">
        <v>202</v>
      </c>
    </row>
    <row r="23" spans="1:8" ht="18" customHeight="1">
      <c r="A23" s="18">
        <v>4</v>
      </c>
      <c r="B23" s="90"/>
      <c r="C23" s="20" t="s">
        <v>176</v>
      </c>
      <c r="D23" s="22" t="s">
        <v>177</v>
      </c>
      <c r="E23" s="57">
        <v>33517</v>
      </c>
      <c r="F23" s="31" t="s">
        <v>52</v>
      </c>
      <c r="G23" s="130">
        <v>42.25</v>
      </c>
      <c r="H23" s="60" t="s">
        <v>29</v>
      </c>
    </row>
    <row r="24" spans="3:8" s="36" customFormat="1" ht="16.5" thickBot="1">
      <c r="C24" s="37">
        <v>4</v>
      </c>
      <c r="D24" s="37" t="s">
        <v>251</v>
      </c>
      <c r="E24" s="61"/>
      <c r="F24" s="41"/>
      <c r="G24" s="76"/>
      <c r="H24" s="40"/>
    </row>
    <row r="25" spans="1:8" s="15" customFormat="1" ht="18" customHeight="1" thickBot="1">
      <c r="A25" s="12" t="s">
        <v>238</v>
      </c>
      <c r="B25" s="89" t="s">
        <v>48</v>
      </c>
      <c r="C25" s="13" t="s">
        <v>0</v>
      </c>
      <c r="D25" s="14" t="s">
        <v>1</v>
      </c>
      <c r="E25" s="65" t="s">
        <v>8</v>
      </c>
      <c r="F25" s="46" t="s">
        <v>2</v>
      </c>
      <c r="G25" s="77" t="s">
        <v>3</v>
      </c>
      <c r="H25" s="47" t="s">
        <v>4</v>
      </c>
    </row>
    <row r="26" spans="1:8" ht="18" customHeight="1">
      <c r="A26" s="32">
        <v>1</v>
      </c>
      <c r="B26" s="90"/>
      <c r="C26" s="20"/>
      <c r="D26" s="22"/>
      <c r="E26" s="57"/>
      <c r="F26" s="31"/>
      <c r="G26" s="130"/>
      <c r="H26" s="60"/>
    </row>
    <row r="27" spans="1:8" ht="18" customHeight="1">
      <c r="A27" s="18">
        <v>2</v>
      </c>
      <c r="B27" s="90"/>
      <c r="C27" s="20" t="s">
        <v>85</v>
      </c>
      <c r="D27" s="22" t="s">
        <v>67</v>
      </c>
      <c r="E27" s="57">
        <v>33224</v>
      </c>
      <c r="F27" s="31" t="s">
        <v>47</v>
      </c>
      <c r="G27" s="130">
        <v>38.65</v>
      </c>
      <c r="H27" s="60" t="s">
        <v>31</v>
      </c>
    </row>
    <row r="28" spans="1:8" ht="18" customHeight="1">
      <c r="A28" s="32">
        <v>3</v>
      </c>
      <c r="B28" s="90"/>
      <c r="C28" s="20" t="s">
        <v>45</v>
      </c>
      <c r="D28" s="22" t="s">
        <v>102</v>
      </c>
      <c r="E28" s="57">
        <v>34542</v>
      </c>
      <c r="F28" s="31" t="s">
        <v>52</v>
      </c>
      <c r="G28" s="130">
        <v>39.9</v>
      </c>
      <c r="H28" s="60" t="s">
        <v>29</v>
      </c>
    </row>
    <row r="29" spans="1:8" ht="18" customHeight="1">
      <c r="A29" s="18">
        <v>4</v>
      </c>
      <c r="B29" s="90"/>
      <c r="C29" s="20" t="s">
        <v>79</v>
      </c>
      <c r="D29" s="22" t="s">
        <v>80</v>
      </c>
      <c r="E29" s="57">
        <v>34537</v>
      </c>
      <c r="F29" s="31" t="s">
        <v>77</v>
      </c>
      <c r="G29" s="130">
        <v>38.23</v>
      </c>
      <c r="H29" s="60" t="s">
        <v>202</v>
      </c>
    </row>
  </sheetData>
  <sheetProtection/>
  <printOptions horizontalCentered="1"/>
  <pageMargins left="0.3937007874015748" right="0.3937007874015748" top="0.31496062992125984" bottom="0.1968503937007874" header="0.1574803149606299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5.7109375" style="26" hidden="1" customWidth="1"/>
    <col min="3" max="3" width="11.140625" style="26" customWidth="1"/>
    <col min="4" max="4" width="13.140625" style="26" bestFit="1" customWidth="1"/>
    <col min="5" max="5" width="10.7109375" style="63" customWidth="1"/>
    <col min="6" max="6" width="30.57421875" style="43" bestFit="1" customWidth="1"/>
    <col min="7" max="7" width="7.7109375" style="71" customWidth="1"/>
    <col min="8" max="8" width="9.140625" style="75" customWidth="1"/>
    <col min="9" max="9" width="5.28125" style="71" bestFit="1" customWidth="1"/>
    <col min="10" max="10" width="11.421875" style="53" bestFit="1" customWidth="1"/>
    <col min="11" max="16384" width="9.140625" style="26" customWidth="1"/>
  </cols>
  <sheetData>
    <row r="1" spans="1:10" s="37" customFormat="1" ht="15.75">
      <c r="A1" s="37" t="s">
        <v>135</v>
      </c>
      <c r="D1" s="41"/>
      <c r="E1" s="61"/>
      <c r="F1" s="51"/>
      <c r="G1" s="40"/>
      <c r="H1" s="92"/>
      <c r="I1" s="92"/>
      <c r="J1" s="69"/>
    </row>
    <row r="2" spans="1:13" s="37" customFormat="1" ht="15.75">
      <c r="A2" s="37" t="s">
        <v>136</v>
      </c>
      <c r="D2" s="41"/>
      <c r="E2" s="61"/>
      <c r="F2" s="51"/>
      <c r="G2" s="40"/>
      <c r="H2" s="92"/>
      <c r="I2" s="92"/>
      <c r="J2" s="69"/>
      <c r="K2" s="40"/>
      <c r="L2" s="40"/>
      <c r="M2" s="52"/>
    </row>
    <row r="3" spans="1:9" s="28" customFormat="1" ht="12" customHeight="1">
      <c r="A3" s="26"/>
      <c r="B3" s="26"/>
      <c r="C3" s="26"/>
      <c r="D3" s="27"/>
      <c r="E3" s="62"/>
      <c r="F3" s="33"/>
      <c r="G3" s="70"/>
      <c r="H3" s="74"/>
      <c r="I3" s="70"/>
    </row>
    <row r="4" spans="3:10" ht="12.75">
      <c r="C4" s="27"/>
      <c r="J4" s="26"/>
    </row>
    <row r="5" spans="3:9" s="36" customFormat="1" ht="15.75">
      <c r="C5" s="37" t="s">
        <v>22</v>
      </c>
      <c r="D5" s="37"/>
      <c r="E5" s="62"/>
      <c r="F5" s="45"/>
      <c r="G5" s="71"/>
      <c r="H5" s="75"/>
      <c r="I5" s="71"/>
    </row>
    <row r="6" spans="3:10" s="36" customFormat="1" ht="16.5" thickBot="1">
      <c r="C6" s="37"/>
      <c r="D6" s="37"/>
      <c r="E6" s="61"/>
      <c r="F6" s="41"/>
      <c r="G6" s="72"/>
      <c r="H6" s="76"/>
      <c r="I6" s="72"/>
      <c r="J6" s="40"/>
    </row>
    <row r="7" spans="1:10" s="15" customFormat="1" ht="18" customHeight="1" thickBot="1">
      <c r="A7" s="12" t="s">
        <v>40</v>
      </c>
      <c r="B7" s="89" t="s">
        <v>48</v>
      </c>
      <c r="C7" s="13" t="s">
        <v>0</v>
      </c>
      <c r="D7" s="14" t="s">
        <v>1</v>
      </c>
      <c r="E7" s="65" t="s">
        <v>8</v>
      </c>
      <c r="F7" s="46" t="s">
        <v>2</v>
      </c>
      <c r="G7" s="73" t="s">
        <v>41</v>
      </c>
      <c r="H7" s="77" t="s">
        <v>3</v>
      </c>
      <c r="I7" s="59" t="s">
        <v>12</v>
      </c>
      <c r="J7" s="47" t="s">
        <v>4</v>
      </c>
    </row>
    <row r="8" spans="1:10" ht="18" customHeight="1">
      <c r="A8" s="32">
        <v>1</v>
      </c>
      <c r="B8" s="90"/>
      <c r="C8" s="20" t="s">
        <v>79</v>
      </c>
      <c r="D8" s="22" t="s">
        <v>80</v>
      </c>
      <c r="E8" s="57">
        <v>34537</v>
      </c>
      <c r="F8" s="31" t="s">
        <v>77</v>
      </c>
      <c r="G8" s="135">
        <f aca="true" t="shared" si="0" ref="G8:G18">IF(ISBLANK(H8),"",TRUNC(1.735*(H8-58.5)^2))</f>
        <v>712</v>
      </c>
      <c r="H8" s="130">
        <v>38.23</v>
      </c>
      <c r="I8" s="127" t="str">
        <f aca="true" t="shared" si="1" ref="I8:I17">IF(ISBLANK(H8),"",IF(H8&lt;=34.74,"KSM",IF(H8&lt;=36.24,"I A",IF(H8&lt;=38.24,"II A",IF(H8&lt;=40.84,"III A",IF(H8&lt;=44.64,"I JA",IF(H8&lt;=48.14,"II JA",IF(H8&lt;=50.14,"III JA"))))))))</f>
        <v>II A</v>
      </c>
      <c r="J8" s="60" t="s">
        <v>202</v>
      </c>
    </row>
    <row r="9" spans="1:10" ht="18" customHeight="1">
      <c r="A9" s="32">
        <v>2</v>
      </c>
      <c r="B9" s="90"/>
      <c r="C9" s="20" t="s">
        <v>85</v>
      </c>
      <c r="D9" s="22" t="s">
        <v>67</v>
      </c>
      <c r="E9" s="57">
        <v>33224</v>
      </c>
      <c r="F9" s="31" t="s">
        <v>47</v>
      </c>
      <c r="G9" s="135">
        <f t="shared" si="0"/>
        <v>683</v>
      </c>
      <c r="H9" s="130">
        <v>38.65</v>
      </c>
      <c r="I9" s="127" t="str">
        <f t="shared" si="1"/>
        <v>III A</v>
      </c>
      <c r="J9" s="60" t="s">
        <v>31</v>
      </c>
    </row>
    <row r="10" spans="1:10" ht="18" customHeight="1">
      <c r="A10" s="32">
        <v>3</v>
      </c>
      <c r="B10" s="90"/>
      <c r="C10" s="20" t="s">
        <v>183</v>
      </c>
      <c r="D10" s="22" t="s">
        <v>184</v>
      </c>
      <c r="E10" s="57">
        <v>34935</v>
      </c>
      <c r="F10" s="31" t="s">
        <v>24</v>
      </c>
      <c r="G10" s="135">
        <f t="shared" si="0"/>
        <v>625</v>
      </c>
      <c r="H10" s="130">
        <v>39.52</v>
      </c>
      <c r="I10" s="127" t="str">
        <f t="shared" si="1"/>
        <v>III A</v>
      </c>
      <c r="J10" s="60" t="s">
        <v>25</v>
      </c>
    </row>
    <row r="11" spans="1:10" ht="18" customHeight="1">
      <c r="A11" s="32">
        <v>4</v>
      </c>
      <c r="B11" s="90"/>
      <c r="C11" s="20" t="s">
        <v>45</v>
      </c>
      <c r="D11" s="22" t="s">
        <v>102</v>
      </c>
      <c r="E11" s="57">
        <v>34542</v>
      </c>
      <c r="F11" s="31" t="s">
        <v>52</v>
      </c>
      <c r="G11" s="135">
        <f t="shared" si="0"/>
        <v>619</v>
      </c>
      <c r="H11" s="130">
        <v>39.6</v>
      </c>
      <c r="I11" s="127" t="str">
        <f t="shared" si="1"/>
        <v>III A</v>
      </c>
      <c r="J11" s="60" t="s">
        <v>29</v>
      </c>
    </row>
    <row r="12" spans="1:10" ht="18" customHeight="1">
      <c r="A12" s="32">
        <v>5</v>
      </c>
      <c r="B12" s="90"/>
      <c r="C12" s="20" t="s">
        <v>208</v>
      </c>
      <c r="D12" s="22" t="s">
        <v>209</v>
      </c>
      <c r="E12" s="57">
        <v>34321</v>
      </c>
      <c r="F12" s="31" t="s">
        <v>77</v>
      </c>
      <c r="G12" s="135">
        <f t="shared" si="0"/>
        <v>534</v>
      </c>
      <c r="H12" s="130">
        <v>40.94</v>
      </c>
      <c r="I12" s="127" t="str">
        <f t="shared" si="1"/>
        <v>I JA</v>
      </c>
      <c r="J12" s="60" t="s">
        <v>202</v>
      </c>
    </row>
    <row r="13" spans="1:10" ht="18" customHeight="1">
      <c r="A13" s="32">
        <v>6</v>
      </c>
      <c r="B13" s="90"/>
      <c r="C13" s="20" t="s">
        <v>45</v>
      </c>
      <c r="D13" s="22" t="s">
        <v>240</v>
      </c>
      <c r="E13" s="57">
        <v>34781</v>
      </c>
      <c r="F13" s="31" t="s">
        <v>47</v>
      </c>
      <c r="G13" s="135">
        <f t="shared" si="0"/>
        <v>493</v>
      </c>
      <c r="H13" s="130">
        <v>41.63</v>
      </c>
      <c r="I13" s="127" t="str">
        <f t="shared" si="1"/>
        <v>I JA</v>
      </c>
      <c r="J13" s="60" t="s">
        <v>31</v>
      </c>
    </row>
    <row r="14" spans="1:10" ht="18" customHeight="1">
      <c r="A14" s="32">
        <v>7</v>
      </c>
      <c r="B14" s="90"/>
      <c r="C14" s="20" t="s">
        <v>176</v>
      </c>
      <c r="D14" s="22" t="s">
        <v>177</v>
      </c>
      <c r="E14" s="57">
        <v>33517</v>
      </c>
      <c r="F14" s="31" t="s">
        <v>52</v>
      </c>
      <c r="G14" s="135">
        <f t="shared" si="0"/>
        <v>458</v>
      </c>
      <c r="H14" s="130">
        <v>42.25</v>
      </c>
      <c r="I14" s="127" t="str">
        <f t="shared" si="1"/>
        <v>I JA</v>
      </c>
      <c r="J14" s="60" t="s">
        <v>29</v>
      </c>
    </row>
    <row r="15" spans="1:10" ht="18" customHeight="1">
      <c r="A15" s="32">
        <v>8</v>
      </c>
      <c r="B15" s="90"/>
      <c r="C15" s="20" t="s">
        <v>131</v>
      </c>
      <c r="D15" s="22" t="s">
        <v>248</v>
      </c>
      <c r="E15" s="57">
        <v>34980</v>
      </c>
      <c r="F15" s="31" t="s">
        <v>24</v>
      </c>
      <c r="G15" s="135">
        <f t="shared" si="0"/>
        <v>457</v>
      </c>
      <c r="H15" s="130">
        <v>42.27</v>
      </c>
      <c r="I15" s="127" t="str">
        <f t="shared" si="1"/>
        <v>I JA</v>
      </c>
      <c r="J15" s="60" t="s">
        <v>25</v>
      </c>
    </row>
    <row r="16" spans="1:10" ht="18" customHeight="1">
      <c r="A16" s="32">
        <v>9</v>
      </c>
      <c r="B16" s="90"/>
      <c r="C16" s="20" t="s">
        <v>125</v>
      </c>
      <c r="D16" s="22" t="s">
        <v>178</v>
      </c>
      <c r="E16" s="57">
        <v>34779</v>
      </c>
      <c r="F16" s="31" t="s">
        <v>52</v>
      </c>
      <c r="G16" s="135">
        <f t="shared" si="0"/>
        <v>344</v>
      </c>
      <c r="H16" s="130">
        <v>44.4</v>
      </c>
      <c r="I16" s="127" t="str">
        <f t="shared" si="1"/>
        <v>I JA</v>
      </c>
      <c r="J16" s="60" t="s">
        <v>29</v>
      </c>
    </row>
    <row r="17" spans="1:10" ht="18" customHeight="1">
      <c r="A17" s="32">
        <v>10</v>
      </c>
      <c r="B17" s="90"/>
      <c r="C17" s="20" t="s">
        <v>26</v>
      </c>
      <c r="D17" s="22" t="s">
        <v>207</v>
      </c>
      <c r="E17" s="57">
        <v>34405</v>
      </c>
      <c r="F17" s="31" t="s">
        <v>77</v>
      </c>
      <c r="G17" s="135">
        <f t="shared" si="0"/>
        <v>335</v>
      </c>
      <c r="H17" s="130">
        <v>44.59</v>
      </c>
      <c r="I17" s="127" t="str">
        <f t="shared" si="1"/>
        <v>I JA</v>
      </c>
      <c r="J17" s="60" t="s">
        <v>202</v>
      </c>
    </row>
    <row r="18" spans="1:10" ht="18" customHeight="1">
      <c r="A18" s="32">
        <v>11</v>
      </c>
      <c r="B18" s="90"/>
      <c r="C18" s="20" t="s">
        <v>179</v>
      </c>
      <c r="D18" s="22" t="s">
        <v>180</v>
      </c>
      <c r="E18" s="57">
        <v>34559</v>
      </c>
      <c r="F18" s="31" t="s">
        <v>52</v>
      </c>
      <c r="G18" s="135">
        <f t="shared" si="0"/>
        <v>59</v>
      </c>
      <c r="H18" s="130">
        <v>52.63</v>
      </c>
      <c r="I18" s="127"/>
      <c r="J18" s="60" t="s">
        <v>29</v>
      </c>
    </row>
  </sheetData>
  <sheetProtection/>
  <printOptions horizontalCentered="1"/>
  <pageMargins left="0.3937007874015748" right="0.3937007874015748" top="0.31496062992125984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</cp:lastModifiedBy>
  <cp:lastPrinted>2015-03-18T13:11:06Z</cp:lastPrinted>
  <dcterms:created xsi:type="dcterms:W3CDTF">2006-02-17T17:28:41Z</dcterms:created>
  <dcterms:modified xsi:type="dcterms:W3CDTF">2015-03-18T13:31:02Z</dcterms:modified>
  <cp:category/>
  <cp:version/>
  <cp:contentType/>
  <cp:contentStatus/>
</cp:coreProperties>
</file>