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5180" windowHeight="8565" tabRatio="944" activeTab="1"/>
  </bookViews>
  <sheets>
    <sheet name="Jaunutės" sheetId="1" r:id="rId1"/>
    <sheet name="Jaunučiai" sheetId="2" r:id="rId2"/>
    <sheet name="Mergaitės" sheetId="3" r:id="rId3"/>
    <sheet name="Berniukai" sheetId="4" r:id="rId4"/>
  </sheets>
  <definedNames/>
  <calcPr fullCalcOnLoad="1"/>
</workbook>
</file>

<file path=xl/sharedStrings.xml><?xml version="1.0" encoding="utf-8"?>
<sst xmlns="http://schemas.openxmlformats.org/spreadsheetml/2006/main" count="155" uniqueCount="92">
  <si>
    <t>Vieta</t>
  </si>
  <si>
    <t>Vardas</t>
  </si>
  <si>
    <t>Pavardė</t>
  </si>
  <si>
    <t>G.data</t>
  </si>
  <si>
    <t>60 m b.b.</t>
  </si>
  <si>
    <t>Aukštis</t>
  </si>
  <si>
    <t>Rutulys</t>
  </si>
  <si>
    <t>Tolis</t>
  </si>
  <si>
    <t>800 m</t>
  </si>
  <si>
    <t>Viso t.</t>
  </si>
  <si>
    <t>Treneris</t>
  </si>
  <si>
    <t>1000 m</t>
  </si>
  <si>
    <t>3 kg.</t>
  </si>
  <si>
    <t>0,76-8,00</t>
  </si>
  <si>
    <t>600 m</t>
  </si>
  <si>
    <t>4 kg.</t>
  </si>
  <si>
    <t>0,84-8,50</t>
  </si>
  <si>
    <t>11,75-0,76-7,50</t>
  </si>
  <si>
    <t>Martynas</t>
  </si>
  <si>
    <t>Vilius</t>
  </si>
  <si>
    <t>Ramoška</t>
  </si>
  <si>
    <t>Grigauskas</t>
  </si>
  <si>
    <t>L.Rolskis</t>
  </si>
  <si>
    <t>Jaunutės(2000-2001)</t>
  </si>
  <si>
    <t>Jaunučiai(2000-2001)</t>
  </si>
  <si>
    <t>Mergaitės(2002 m.g. ir jaun.)</t>
  </si>
  <si>
    <t>Berniukai(2002 m.g. ir jaun.)</t>
  </si>
  <si>
    <t>Emilija</t>
  </si>
  <si>
    <t>Mockutė</t>
  </si>
  <si>
    <t>A.Skujytė</t>
  </si>
  <si>
    <t>Austė</t>
  </si>
  <si>
    <t>Macijauskaitė</t>
  </si>
  <si>
    <t>L.Andrijauskaitė</t>
  </si>
  <si>
    <t>Ugnė</t>
  </si>
  <si>
    <t>DNS</t>
  </si>
  <si>
    <t>NM</t>
  </si>
  <si>
    <t>Dovydas</t>
  </si>
  <si>
    <t>Vanzlauskas</t>
  </si>
  <si>
    <t>A.Mieliauskienė</t>
  </si>
  <si>
    <t>Dorotėja</t>
  </si>
  <si>
    <t>Rožinskaitė</t>
  </si>
  <si>
    <t>Gabija</t>
  </si>
  <si>
    <t>Volodzkaitė</t>
  </si>
  <si>
    <t>R.Sadzevičienė</t>
  </si>
  <si>
    <t>Šukytė</t>
  </si>
  <si>
    <t>Patricija</t>
  </si>
  <si>
    <t>Karaliūtė</t>
  </si>
  <si>
    <t>Kamilė</t>
  </si>
  <si>
    <t>DNF</t>
  </si>
  <si>
    <t>Roberta</t>
  </si>
  <si>
    <t>Venskutė</t>
  </si>
  <si>
    <t>Viltė</t>
  </si>
  <si>
    <t>Kotryna</t>
  </si>
  <si>
    <t>Adomonytė</t>
  </si>
  <si>
    <t>Andrius</t>
  </si>
  <si>
    <t>Šimkus</t>
  </si>
  <si>
    <t>Deividas</t>
  </si>
  <si>
    <t>Krošilovas</t>
  </si>
  <si>
    <t>2 kg.</t>
  </si>
  <si>
    <t>2015 05 11</t>
  </si>
  <si>
    <t>Aurelija</t>
  </si>
  <si>
    <t>Žabaitė</t>
  </si>
  <si>
    <t>I.Gricevičienė</t>
  </si>
  <si>
    <t>Santa</t>
  </si>
  <si>
    <t>Minkštimaitė</t>
  </si>
  <si>
    <t>100 m b.b.</t>
  </si>
  <si>
    <t>DQ</t>
  </si>
  <si>
    <t>Vladas</t>
  </si>
  <si>
    <t>Baliukas</t>
  </si>
  <si>
    <t>R.Sadzevičienė, R. Vasiliauskas</t>
  </si>
  <si>
    <t>Lukas</t>
  </si>
  <si>
    <t>Šermukšnis</t>
  </si>
  <si>
    <t>110 m b.b.</t>
  </si>
  <si>
    <t>Ridas</t>
  </si>
  <si>
    <t>Dikčius</t>
  </si>
  <si>
    <t>Kajus</t>
  </si>
  <si>
    <t>Ralys</t>
  </si>
  <si>
    <t>Saulė</t>
  </si>
  <si>
    <t>Norkutė</t>
  </si>
  <si>
    <t>Dapkevičiūtė</t>
  </si>
  <si>
    <t>Marija</t>
  </si>
  <si>
    <t>Visockytė</t>
  </si>
  <si>
    <t>Justė</t>
  </si>
  <si>
    <t>Paberalytė</t>
  </si>
  <si>
    <t>Kudirkaitė</t>
  </si>
  <si>
    <t>Bielskytė</t>
  </si>
  <si>
    <t>Černiūtė</t>
  </si>
  <si>
    <t>Varžybų vyriausias treisėja</t>
  </si>
  <si>
    <t>Ovidija Pavilionienė</t>
  </si>
  <si>
    <t>Kaunas, S.Dariaus ir S.Girėno stadionas</t>
  </si>
  <si>
    <t>Kauno SM "Viltis" jaunučių lengvosios atletikos daugiakovių varžybos</t>
  </si>
  <si>
    <t>Kauno SM "Viltis" vaikų lengvosios atletikos daugiakovių varžybos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</si>
</sst>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m:ss.00"/>
    <numFmt numFmtId="182" formatCode="mm:ss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/yyyy"/>
    <numFmt numFmtId="188" formatCode="0.000"/>
    <numFmt numFmtId="189" formatCode="0.0000"/>
    <numFmt numFmtId="190" formatCode="yy/mm/dd"/>
    <numFmt numFmtId="191" formatCode="0.00000"/>
    <numFmt numFmtId="192" formatCode="yyyy\-mm\-dd;@"/>
    <numFmt numFmtId="193" formatCode="[$-427]yyyy\ &quot;m.&quot;\ mmmm\ d\ &quot;d.&quot;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Taip&quot;;&quot;Taip&quot;;&quot;Ne&quot;"/>
    <numFmt numFmtId="203" formatCode="&quot;Teisinga&quot;;&quot;Teisinga&quot;;&quot;Klaidinga&quot;"/>
    <numFmt numFmtId="204" formatCode="[$€-2]\ ###,000_);[Red]\([$€-2]\ ###,000\)"/>
    <numFmt numFmtId="205" formatCode="m:ss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TimesLT"/>
      <family val="0"/>
    </font>
    <font>
      <b/>
      <sz val="9"/>
      <name val="TimesLT"/>
      <family val="0"/>
    </font>
    <font>
      <b/>
      <sz val="8"/>
      <name val="TimesLT"/>
      <family val="0"/>
    </font>
    <font>
      <b/>
      <i/>
      <sz val="10"/>
      <name val="TimesLT"/>
      <family val="0"/>
    </font>
    <font>
      <sz val="10"/>
      <name val="TimesLT"/>
      <family val="0"/>
    </font>
    <font>
      <u val="single"/>
      <sz val="10"/>
      <name val="TimesLT"/>
      <family val="0"/>
    </font>
    <font>
      <b/>
      <sz val="10"/>
      <color indexed="9"/>
      <name val="TimesLT"/>
      <family val="0"/>
    </font>
    <font>
      <i/>
      <sz val="7"/>
      <name val="TimesLT"/>
      <family val="0"/>
    </font>
    <font>
      <sz val="10"/>
      <color indexed="9"/>
      <name val="TimesLT"/>
      <family val="0"/>
    </font>
    <font>
      <u val="single"/>
      <sz val="10"/>
      <name val="Times New Roman"/>
      <family val="1"/>
    </font>
    <font>
      <b/>
      <sz val="6"/>
      <name val="TimesLT"/>
      <family val="0"/>
    </font>
    <font>
      <b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7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9" fillId="0" borderId="15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10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2" fontId="11" fillId="0" borderId="10" xfId="0" applyNumberFormat="1" applyFont="1" applyBorder="1" applyAlignment="1">
      <alignment horizontal="center"/>
    </xf>
    <xf numFmtId="181" fontId="11" fillId="0" borderId="10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3" fillId="0" borderId="15" xfId="0" applyFont="1" applyBorder="1" applyAlignment="1">
      <alignment horizontal="right"/>
    </xf>
    <xf numFmtId="0" fontId="14" fillId="0" borderId="13" xfId="0" applyFont="1" applyBorder="1" applyAlignment="1">
      <alignment horizontal="center"/>
    </xf>
    <xf numFmtId="181" fontId="4" fillId="0" borderId="0" xfId="0" applyNumberFormat="1" applyFont="1" applyFill="1" applyAlignment="1">
      <alignment horizontal="center"/>
    </xf>
    <xf numFmtId="0" fontId="6" fillId="0" borderId="16" xfId="0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192" fontId="10" fillId="0" borderId="10" xfId="0" applyNumberFormat="1" applyFont="1" applyBorder="1" applyAlignment="1">
      <alignment horizontal="center"/>
    </xf>
    <xf numFmtId="192" fontId="10" fillId="0" borderId="13" xfId="0" applyNumberFormat="1" applyFont="1" applyBorder="1" applyAlignment="1">
      <alignment horizontal="center"/>
    </xf>
    <xf numFmtId="181" fontId="15" fillId="0" borderId="10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Zeros="0" zoomScale="96" zoomScaleNormal="96" zoomScalePageLayoutView="0" workbookViewId="0" topLeftCell="A1">
      <selection activeCell="E1" sqref="E1"/>
    </sheetView>
  </sheetViews>
  <sheetFormatPr defaultColWidth="9.140625" defaultRowHeight="12.75"/>
  <cols>
    <col min="1" max="1" width="5.140625" style="0" customWidth="1"/>
    <col min="3" max="3" width="14.28125" style="0" customWidth="1"/>
    <col min="4" max="4" width="10.57421875" style="0" bestFit="1" customWidth="1"/>
  </cols>
  <sheetData>
    <row r="1" ht="15.75">
      <c r="E1" s="1" t="s">
        <v>90</v>
      </c>
    </row>
    <row r="2" spans="4:5" ht="5.25" customHeight="1">
      <c r="D2" s="2">
        <v>1.1574074074074073E-05</v>
      </c>
      <c r="E2" s="1"/>
    </row>
    <row r="3" spans="1:10" ht="12.75">
      <c r="A3" s="3" t="s">
        <v>89</v>
      </c>
      <c r="E3" s="4" t="s">
        <v>23</v>
      </c>
      <c r="J3" s="5" t="s">
        <v>59</v>
      </c>
    </row>
    <row r="5" spans="1:10" s="11" customFormat="1" ht="12.75">
      <c r="A5" s="6" t="s">
        <v>0</v>
      </c>
      <c r="B5" s="7" t="s">
        <v>1</v>
      </c>
      <c r="C5" s="8" t="s">
        <v>2</v>
      </c>
      <c r="D5" s="9" t="s">
        <v>3</v>
      </c>
      <c r="E5" s="9" t="s">
        <v>65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</row>
    <row r="6" spans="1:10" s="15" customFormat="1" ht="13.5">
      <c r="A6" s="12"/>
      <c r="B6" s="13"/>
      <c r="C6" s="14" t="s">
        <v>10</v>
      </c>
      <c r="D6" s="12"/>
      <c r="E6" s="12" t="s">
        <v>13</v>
      </c>
      <c r="F6" s="12"/>
      <c r="G6" s="12" t="s">
        <v>12</v>
      </c>
      <c r="H6" s="12"/>
      <c r="I6" s="12"/>
      <c r="J6" s="12"/>
    </row>
    <row r="7" spans="1:10" ht="12.75">
      <c r="A7" s="36">
        <f>A6+1</f>
        <v>1</v>
      </c>
      <c r="B7" s="16" t="s">
        <v>27</v>
      </c>
      <c r="C7" s="17" t="s">
        <v>28</v>
      </c>
      <c r="D7" s="31">
        <v>37025</v>
      </c>
      <c r="E7" s="18">
        <v>19.1</v>
      </c>
      <c r="F7" s="18">
        <v>1.45</v>
      </c>
      <c r="G7" s="18">
        <v>7.75</v>
      </c>
      <c r="H7" s="18">
        <v>4.68</v>
      </c>
      <c r="I7" s="19">
        <v>0.0023637731481481483</v>
      </c>
      <c r="J7" s="6">
        <f>SUM(E8:I8)</f>
        <v>1977</v>
      </c>
    </row>
    <row r="8" spans="1:10" ht="12" customHeight="1">
      <c r="A8" s="37">
        <f>A7</f>
        <v>1</v>
      </c>
      <c r="B8" s="21"/>
      <c r="C8" s="22" t="s">
        <v>29</v>
      </c>
      <c r="D8" s="32"/>
      <c r="E8" s="12">
        <f>IF(ISBLANK(E7),"",INT(9.23076*(26.7-E7)^1.835))</f>
        <v>381</v>
      </c>
      <c r="F8" s="12">
        <f>IF(ISBLANK(F7),"",INT(1.84523*(F7*100-75)^1.348))</f>
        <v>566</v>
      </c>
      <c r="G8" s="12">
        <f>IF(ISBLANK(G7),"",INT(56.0211*(G7-1.5)^1.05))</f>
        <v>383</v>
      </c>
      <c r="H8" s="12">
        <f>IF(ISBLANK(H7),"",INT(0.188807*(H7*100-210)^1.41))</f>
        <v>474</v>
      </c>
      <c r="I8" s="12">
        <f>IF(ISBLANK(I7),"",INT(0.11193*(254-(I7/$D$2))^1.88))</f>
        <v>173</v>
      </c>
      <c r="J8" s="23">
        <f>J7</f>
        <v>1977</v>
      </c>
    </row>
    <row r="9" spans="1:10" ht="12.75">
      <c r="A9" s="36">
        <f>A8+1</f>
        <v>2</v>
      </c>
      <c r="B9" s="16" t="s">
        <v>30</v>
      </c>
      <c r="C9" s="17" t="s">
        <v>31</v>
      </c>
      <c r="D9" s="31">
        <v>36756</v>
      </c>
      <c r="E9" s="18" t="s">
        <v>66</v>
      </c>
      <c r="F9" s="18">
        <v>1.35</v>
      </c>
      <c r="G9" s="18">
        <v>6.92</v>
      </c>
      <c r="H9" s="18">
        <v>4.58</v>
      </c>
      <c r="I9" s="19">
        <v>0.0019582175925925926</v>
      </c>
      <c r="J9" s="6">
        <f>SUM(E10:I10)</f>
        <v>1710</v>
      </c>
    </row>
    <row r="10" spans="1:10" ht="12" customHeight="1">
      <c r="A10" s="37">
        <f>A9</f>
        <v>2</v>
      </c>
      <c r="B10" s="21"/>
      <c r="C10" s="22" t="s">
        <v>32</v>
      </c>
      <c r="D10" s="32"/>
      <c r="E10" s="12"/>
      <c r="F10" s="12">
        <f>IF(ISBLANK(F9),"",INT(1.84523*(F9*100-75)^1.348))</f>
        <v>460</v>
      </c>
      <c r="G10" s="12">
        <f>IF(ISBLANK(G9),"",INT(56.0211*(G9-1.5)^1.05))</f>
        <v>330</v>
      </c>
      <c r="H10" s="12">
        <f>IF(ISBLANK(H9),"",INT(0.188807*(H9*100-210)^1.41))</f>
        <v>448</v>
      </c>
      <c r="I10" s="12">
        <f>IF(ISBLANK(I9),"",INT(0.11193*(254-(I9/$D$2))^1.88))</f>
        <v>472</v>
      </c>
      <c r="J10" s="23">
        <f>J9</f>
        <v>1710</v>
      </c>
    </row>
    <row r="11" spans="1:10" ht="12.75">
      <c r="A11" s="36">
        <v>3</v>
      </c>
      <c r="B11" s="16" t="s">
        <v>63</v>
      </c>
      <c r="C11" s="17" t="s">
        <v>64</v>
      </c>
      <c r="D11" s="31">
        <v>37169</v>
      </c>
      <c r="E11" s="18">
        <v>21.4</v>
      </c>
      <c r="F11" s="18">
        <v>1.35</v>
      </c>
      <c r="G11" s="18">
        <v>6.24</v>
      </c>
      <c r="H11" s="18">
        <v>4.13</v>
      </c>
      <c r="I11" s="19">
        <v>0.0026813657407407407</v>
      </c>
      <c r="J11" s="6">
        <f>SUM(E12:I12)</f>
        <v>1319</v>
      </c>
    </row>
    <row r="12" spans="1:10" ht="12" customHeight="1">
      <c r="A12" s="37">
        <f>A11</f>
        <v>3</v>
      </c>
      <c r="B12" s="21"/>
      <c r="C12" s="22" t="s">
        <v>62</v>
      </c>
      <c r="D12" s="32"/>
      <c r="E12" s="12">
        <f>IF(ISBLANK(E11),"",INT(9.23076*(26.7-E11)^1.835))</f>
        <v>196</v>
      </c>
      <c r="F12" s="12">
        <f>IF(ISBLANK(F11),"",INT(1.84523*(F11*100-75)^1.348))</f>
        <v>460</v>
      </c>
      <c r="G12" s="12">
        <f>IF(ISBLANK(G11),"",INT(56.0211*(G11-1.5)^1.05))</f>
        <v>287</v>
      </c>
      <c r="H12" s="12">
        <f>IF(ISBLANK(H11),"",INT(0.188807*(H11*100-210)^1.41))</f>
        <v>338</v>
      </c>
      <c r="I12" s="12">
        <f>IF(ISBLANK(I11),"",INT(0.11193*(254-(I11/$D$2))^1.88))</f>
        <v>38</v>
      </c>
      <c r="J12" s="23">
        <f>J11</f>
        <v>1319</v>
      </c>
    </row>
    <row r="13" spans="1:10" ht="12.75">
      <c r="A13" s="36">
        <v>4</v>
      </c>
      <c r="B13" s="16" t="s">
        <v>60</v>
      </c>
      <c r="C13" s="17" t="s">
        <v>61</v>
      </c>
      <c r="D13" s="31">
        <v>37113</v>
      </c>
      <c r="E13" s="18">
        <v>21.58</v>
      </c>
      <c r="F13" s="18">
        <v>1.2</v>
      </c>
      <c r="G13" s="18">
        <v>5.27</v>
      </c>
      <c r="H13" s="18">
        <v>3.51</v>
      </c>
      <c r="I13" s="19">
        <v>0.002720949074074074</v>
      </c>
      <c r="J13" s="6">
        <f>SUM(E14:I14)</f>
        <v>951</v>
      </c>
    </row>
    <row r="14" spans="1:10" ht="12" customHeight="1">
      <c r="A14" s="37">
        <f>A13</f>
        <v>4</v>
      </c>
      <c r="B14" s="21"/>
      <c r="C14" s="22" t="s">
        <v>62</v>
      </c>
      <c r="D14" s="32"/>
      <c r="E14" s="12">
        <f>IF(ISBLANK(E13),"",INT(9.23076*(26.7-E13)^1.835))</f>
        <v>184</v>
      </c>
      <c r="F14" s="12">
        <f>IF(ISBLANK(F13),"",INT(1.84523*(F13*100-75)^1.348))</f>
        <v>312</v>
      </c>
      <c r="G14" s="12">
        <f>IF(ISBLANK(G13),"",INT(56.0211*(G13-1.5)^1.05))</f>
        <v>225</v>
      </c>
      <c r="H14" s="12">
        <f>IF(ISBLANK(H13),"",INT(0.188807*(H13*100-210)^1.41))</f>
        <v>202</v>
      </c>
      <c r="I14" s="12">
        <f>IF(ISBLANK(I13),"",INT(0.11193*(254-(I13/$D$2))^1.88))</f>
        <v>28</v>
      </c>
      <c r="J14" s="23">
        <f>J13</f>
        <v>951</v>
      </c>
    </row>
    <row r="15" spans="1:10" ht="12.75">
      <c r="A15" s="36"/>
      <c r="B15" s="16" t="s">
        <v>51</v>
      </c>
      <c r="C15" s="17" t="s">
        <v>86</v>
      </c>
      <c r="D15" s="31">
        <v>36948</v>
      </c>
      <c r="E15" s="18" t="s">
        <v>48</v>
      </c>
      <c r="F15" s="18">
        <v>1.4</v>
      </c>
      <c r="G15" s="18">
        <v>5.67</v>
      </c>
      <c r="H15" s="18" t="s">
        <v>48</v>
      </c>
      <c r="I15" s="19"/>
      <c r="J15" s="6"/>
    </row>
    <row r="16" spans="1:10" ht="12" customHeight="1">
      <c r="A16" s="37">
        <f>A15</f>
        <v>0</v>
      </c>
      <c r="B16" s="21"/>
      <c r="C16" s="22" t="s">
        <v>62</v>
      </c>
      <c r="D16" s="32"/>
      <c r="E16" s="12"/>
      <c r="F16" s="12">
        <f>IF(ISBLANK(F15),"",INT(1.84523*(F15*100-75)^1.348))</f>
        <v>512</v>
      </c>
      <c r="G16" s="12">
        <f>IF(ISBLANK(G15),"",INT(56.0211*(G15-1.5)^1.05))</f>
        <v>250</v>
      </c>
      <c r="H16" s="12"/>
      <c r="I16" s="12"/>
      <c r="J16" s="23">
        <f>J15</f>
        <v>0</v>
      </c>
    </row>
  </sheetData>
  <sheetProtection/>
  <printOptions horizontalCentered="1"/>
  <pageMargins left="0.75" right="0.75" top="0.984251968503937" bottom="0.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5.57421875" style="0" customWidth="1"/>
    <col min="2" max="2" width="10.28125" style="0" customWidth="1"/>
    <col min="3" max="3" width="12.7109375" style="0" customWidth="1"/>
    <col min="4" max="4" width="10.421875" style="0" customWidth="1"/>
  </cols>
  <sheetData>
    <row r="1" ht="15.75">
      <c r="F1" s="1" t="s">
        <v>90</v>
      </c>
    </row>
    <row r="2" ht="5.25" customHeight="1">
      <c r="D2" s="24">
        <v>1.1574074074074073E-05</v>
      </c>
    </row>
    <row r="3" spans="1:10" ht="12.75">
      <c r="A3" s="3" t="s">
        <v>89</v>
      </c>
      <c r="E3" s="4" t="s">
        <v>24</v>
      </c>
      <c r="J3" s="5" t="s">
        <v>59</v>
      </c>
    </row>
    <row r="5" spans="1:10" s="11" customFormat="1" ht="12.75">
      <c r="A5" s="6" t="s">
        <v>0</v>
      </c>
      <c r="B5" s="7" t="s">
        <v>1</v>
      </c>
      <c r="C5" s="8" t="s">
        <v>2</v>
      </c>
      <c r="D5" s="9" t="s">
        <v>3</v>
      </c>
      <c r="E5" s="10" t="s">
        <v>72</v>
      </c>
      <c r="F5" s="9" t="s">
        <v>5</v>
      </c>
      <c r="G5" s="9" t="s">
        <v>6</v>
      </c>
      <c r="H5" s="9" t="s">
        <v>7</v>
      </c>
      <c r="I5" s="9" t="s">
        <v>11</v>
      </c>
      <c r="J5" s="9" t="s">
        <v>9</v>
      </c>
    </row>
    <row r="6" spans="1:10" s="15" customFormat="1" ht="13.5">
      <c r="A6" s="12"/>
      <c r="B6" s="13"/>
      <c r="C6" s="14" t="s">
        <v>10</v>
      </c>
      <c r="D6" s="12"/>
      <c r="E6" s="30" t="s">
        <v>16</v>
      </c>
      <c r="F6" s="12"/>
      <c r="G6" s="25" t="s">
        <v>15</v>
      </c>
      <c r="H6" s="12"/>
      <c r="I6" s="25"/>
      <c r="J6" s="12"/>
    </row>
    <row r="7" spans="1:10" ht="12.75">
      <c r="A7" s="36">
        <f>A6+1</f>
        <v>1</v>
      </c>
      <c r="B7" s="16" t="s">
        <v>67</v>
      </c>
      <c r="C7" s="17" t="s">
        <v>68</v>
      </c>
      <c r="D7" s="31">
        <v>36823</v>
      </c>
      <c r="E7" s="18">
        <v>18.42</v>
      </c>
      <c r="F7" s="27">
        <v>1.65</v>
      </c>
      <c r="G7" s="18">
        <v>9.6</v>
      </c>
      <c r="H7" s="26">
        <v>5.05</v>
      </c>
      <c r="I7" s="33">
        <v>0.002826388888888889</v>
      </c>
      <c r="J7" s="28">
        <f>SUM(G8:I8)</f>
        <v>1030</v>
      </c>
    </row>
    <row r="8" spans="1:10" ht="12.75">
      <c r="A8" s="37">
        <f>A7</f>
        <v>1</v>
      </c>
      <c r="B8" s="21"/>
      <c r="C8" s="22" t="s">
        <v>69</v>
      </c>
      <c r="D8" s="32"/>
      <c r="E8" s="12">
        <f>IF(ISBLANK(E7),"",TRUNC(5.74352*(28.5-E7)^1.92))</f>
        <v>485</v>
      </c>
      <c r="F8" s="12">
        <f>IF(ISBLANK(F7),"",TRUNC(0.8465*(F7*100-75)^1.42))</f>
        <v>504</v>
      </c>
      <c r="G8" s="12">
        <f>IF(ISBLANK(G7),"",TRUNC(51.39*(G7-1.5)^1.05))</f>
        <v>462</v>
      </c>
      <c r="H8" s="12">
        <f>IF(ISBLANK(H7),"",TRUNC(0.14354*(H7*100-220)^1.4))</f>
        <v>392</v>
      </c>
      <c r="I8" s="12">
        <f>IF(ISBLANK(I7),"",INT(0.08713*(305.5-(I7/$D$2))^1.85))</f>
        <v>176</v>
      </c>
      <c r="J8" s="23">
        <f>J7</f>
        <v>1030</v>
      </c>
    </row>
    <row r="9" spans="1:10" ht="12.75">
      <c r="A9" s="36">
        <f>A8+1</f>
        <v>2</v>
      </c>
      <c r="B9" s="16" t="s">
        <v>18</v>
      </c>
      <c r="C9" s="17" t="s">
        <v>20</v>
      </c>
      <c r="D9" s="31">
        <v>36903</v>
      </c>
      <c r="E9" s="18">
        <v>20.17</v>
      </c>
      <c r="F9" s="27">
        <v>1.5</v>
      </c>
      <c r="G9" s="18">
        <v>9.9</v>
      </c>
      <c r="H9" s="26">
        <v>5.18</v>
      </c>
      <c r="I9" s="33">
        <v>0.002957175925925926</v>
      </c>
      <c r="J9" s="28">
        <f>SUM(G10:I10)</f>
        <v>1018</v>
      </c>
    </row>
    <row r="10" spans="1:10" ht="12.75">
      <c r="A10" s="37">
        <f>A9</f>
        <v>2</v>
      </c>
      <c r="B10" s="21"/>
      <c r="C10" s="22" t="s">
        <v>22</v>
      </c>
      <c r="D10" s="32"/>
      <c r="E10" s="12">
        <f>IF(ISBLANK(E9),"",TRUNC(5.74352*(28.5-E9)^1.92))</f>
        <v>336</v>
      </c>
      <c r="F10" s="12">
        <f>IF(ISBLANK(F9),"",TRUNC(0.8465*(F9*100-75)^1.42))</f>
        <v>389</v>
      </c>
      <c r="G10" s="12">
        <f>IF(ISBLANK(G9),"",TRUNC(51.39*(G9-1.5)^1.05))</f>
        <v>480</v>
      </c>
      <c r="H10" s="12">
        <f>IF(ISBLANK(H9),"",TRUNC(0.14354*(H9*100-220)^1.4))</f>
        <v>417</v>
      </c>
      <c r="I10" s="12">
        <f>IF(ISBLANK(I9),"",INT(0.08713*(305.5-(I9/$D$2))^1.85))</f>
        <v>121</v>
      </c>
      <c r="J10" s="23">
        <f>J9</f>
        <v>1018</v>
      </c>
    </row>
    <row r="11" spans="1:10" ht="12.75">
      <c r="A11" s="36">
        <f>A10+1</f>
        <v>3</v>
      </c>
      <c r="B11" s="16" t="s">
        <v>70</v>
      </c>
      <c r="C11" s="17" t="s">
        <v>71</v>
      </c>
      <c r="D11" s="31">
        <v>37230</v>
      </c>
      <c r="E11" s="18">
        <v>19.94</v>
      </c>
      <c r="F11" s="27">
        <v>1.25</v>
      </c>
      <c r="G11" s="18">
        <v>7.4</v>
      </c>
      <c r="H11" s="26">
        <v>4.48</v>
      </c>
      <c r="I11" s="33">
        <v>0.003248148148148148</v>
      </c>
      <c r="J11" s="28">
        <f>SUM(G12:I12)</f>
        <v>651</v>
      </c>
    </row>
    <row r="12" spans="1:10" ht="12.75">
      <c r="A12" s="37">
        <f>A11</f>
        <v>3</v>
      </c>
      <c r="B12" s="21"/>
      <c r="C12" s="22" t="s">
        <v>38</v>
      </c>
      <c r="D12" s="32"/>
      <c r="E12" s="12">
        <f>IF(ISBLANK(E11),"",TRUNC(5.74352*(28.5-E11)^1.92))</f>
        <v>354</v>
      </c>
      <c r="F12" s="12">
        <f>IF(ISBLANK(F11),"",TRUNC(0.8465*(F11*100-75)^1.42))</f>
        <v>218</v>
      </c>
      <c r="G12" s="12">
        <f>IF(ISBLANK(G11),"",TRUNC(51.39*(G11-1.5)^1.05))</f>
        <v>331</v>
      </c>
      <c r="H12" s="12">
        <f>IF(ISBLANK(H11),"",TRUNC(0.14354*(H11*100-220)^1.4))</f>
        <v>287</v>
      </c>
      <c r="I12" s="12">
        <f>IF(ISBLANK(I11),"",INT(0.08713*(305.5-(I11/$D$2))^1.85))</f>
        <v>33</v>
      </c>
      <c r="J12" s="23">
        <f>J11</f>
        <v>651</v>
      </c>
    </row>
    <row r="13" spans="1:10" ht="12.75">
      <c r="A13" s="36">
        <f>A12+1</f>
        <v>4</v>
      </c>
      <c r="B13" s="16" t="s">
        <v>36</v>
      </c>
      <c r="C13" s="17" t="s">
        <v>37</v>
      </c>
      <c r="D13" s="31">
        <v>37109</v>
      </c>
      <c r="E13" s="18">
        <v>26.72</v>
      </c>
      <c r="F13" s="27">
        <v>1.25</v>
      </c>
      <c r="G13" s="18">
        <v>4.95</v>
      </c>
      <c r="H13" s="26" t="s">
        <v>35</v>
      </c>
      <c r="I13" s="33">
        <v>0.002889236111111111</v>
      </c>
      <c r="J13" s="28">
        <f>SUM(G14:I14)</f>
        <v>336</v>
      </c>
    </row>
    <row r="14" spans="1:10" ht="12.75">
      <c r="A14" s="37">
        <f>A13</f>
        <v>4</v>
      </c>
      <c r="B14" s="21"/>
      <c r="C14" s="22" t="s">
        <v>38</v>
      </c>
      <c r="D14" s="32"/>
      <c r="E14" s="12">
        <f>IF(ISBLANK(E13),"",TRUNC(5.74352*(28.5-E13)^1.92))</f>
        <v>17</v>
      </c>
      <c r="F14" s="12">
        <f>IF(ISBLANK(F13),"",TRUNC(0.8465*(F13*100-75)^1.42))</f>
        <v>218</v>
      </c>
      <c r="G14" s="12">
        <f>IF(ISBLANK(G13),"",TRUNC(51.39*(G13-1.5)^1.05))</f>
        <v>188</v>
      </c>
      <c r="H14" s="12">
        <v>0</v>
      </c>
      <c r="I14" s="12">
        <f>IF(ISBLANK(I13),"",INT(0.08713*(305.5-(I13/$D$2))^1.85))</f>
        <v>148</v>
      </c>
      <c r="J14" s="23">
        <f>J13</f>
        <v>336</v>
      </c>
    </row>
    <row r="15" spans="1:10" ht="12.75">
      <c r="A15" s="36">
        <f>A14+1</f>
        <v>5</v>
      </c>
      <c r="B15" s="16" t="s">
        <v>73</v>
      </c>
      <c r="C15" s="17" t="s">
        <v>74</v>
      </c>
      <c r="D15" s="31">
        <v>36677</v>
      </c>
      <c r="E15" s="18">
        <v>23.09</v>
      </c>
      <c r="F15" s="27" t="s">
        <v>35</v>
      </c>
      <c r="G15" s="18" t="s">
        <v>34</v>
      </c>
      <c r="H15" s="26"/>
      <c r="I15" s="33"/>
      <c r="J15" s="28"/>
    </row>
    <row r="16" spans="1:10" ht="12.75">
      <c r="A16" s="37"/>
      <c r="B16" s="21"/>
      <c r="C16" s="22" t="s">
        <v>22</v>
      </c>
      <c r="D16" s="32"/>
      <c r="E16" s="12">
        <f>IF(ISBLANK(E15),"",TRUNC(5.74352*(28.5-E15)^1.92))</f>
        <v>146</v>
      </c>
      <c r="F16" s="12">
        <v>0</v>
      </c>
      <c r="G16" s="12"/>
      <c r="H16" s="12"/>
      <c r="I16" s="12"/>
      <c r="J16" s="23"/>
    </row>
  </sheetData>
  <sheetProtection/>
  <printOptions horizontalCentered="1"/>
  <pageMargins left="0.75" right="0.75" top="0.17" bottom="0.45" header="0.17" footer="0.3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Zeros="0" zoomScalePageLayoutView="0" workbookViewId="0" topLeftCell="A1">
      <selection activeCell="E1" sqref="E1"/>
    </sheetView>
  </sheetViews>
  <sheetFormatPr defaultColWidth="9.140625" defaultRowHeight="12.75"/>
  <cols>
    <col min="1" max="1" width="5.140625" style="0" customWidth="1"/>
    <col min="2" max="2" width="11.00390625" style="0" bestFit="1" customWidth="1"/>
    <col min="3" max="3" width="14.28125" style="0" customWidth="1"/>
    <col min="4" max="4" width="10.421875" style="0" bestFit="1" customWidth="1"/>
    <col min="5" max="9" width="9.421875" style="0" customWidth="1"/>
  </cols>
  <sheetData>
    <row r="1" ht="15.75">
      <c r="E1" s="1" t="s">
        <v>91</v>
      </c>
    </row>
    <row r="2" spans="3:5" ht="5.25" customHeight="1">
      <c r="C2" s="2"/>
      <c r="D2" s="2">
        <v>1.1574074074074073E-05</v>
      </c>
      <c r="E2" s="1"/>
    </row>
    <row r="3" spans="1:10" ht="12.75">
      <c r="A3" s="3" t="s">
        <v>89</v>
      </c>
      <c r="F3" s="35" t="s">
        <v>25</v>
      </c>
      <c r="J3" s="5" t="s">
        <v>59</v>
      </c>
    </row>
    <row r="5" spans="1:10" s="11" customFormat="1" ht="12.75">
      <c r="A5" s="6" t="s">
        <v>0</v>
      </c>
      <c r="B5" s="7" t="s">
        <v>1</v>
      </c>
      <c r="C5" s="8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14</v>
      </c>
      <c r="J5" s="9" t="s">
        <v>9</v>
      </c>
    </row>
    <row r="6" spans="1:10" s="15" customFormat="1" ht="13.5">
      <c r="A6" s="12"/>
      <c r="B6" s="13"/>
      <c r="C6" s="14" t="s">
        <v>10</v>
      </c>
      <c r="D6" s="12"/>
      <c r="E6" s="34" t="s">
        <v>17</v>
      </c>
      <c r="F6" s="12"/>
      <c r="G6" s="12" t="s">
        <v>58</v>
      </c>
      <c r="H6" s="12"/>
      <c r="I6" s="25"/>
      <c r="J6" s="12"/>
    </row>
    <row r="7" spans="1:10" ht="12.75">
      <c r="A7" s="6">
        <f>A6+1</f>
        <v>1</v>
      </c>
      <c r="B7" s="16" t="s">
        <v>39</v>
      </c>
      <c r="C7" s="17" t="s">
        <v>40</v>
      </c>
      <c r="D7" s="31">
        <v>37425</v>
      </c>
      <c r="E7" s="18">
        <v>11.15</v>
      </c>
      <c r="F7" s="18">
        <v>1.55</v>
      </c>
      <c r="G7" s="18">
        <v>9.08</v>
      </c>
      <c r="H7" s="18">
        <v>4.74</v>
      </c>
      <c r="I7" s="19">
        <v>0.001489351851851852</v>
      </c>
      <c r="J7" s="6">
        <f>SUM(E8:I8)</f>
        <v>2626</v>
      </c>
    </row>
    <row r="8" spans="1:10" ht="12" customHeight="1">
      <c r="A8" s="20">
        <f>A7</f>
        <v>1</v>
      </c>
      <c r="B8" s="21"/>
      <c r="C8" s="22" t="s">
        <v>29</v>
      </c>
      <c r="D8" s="32"/>
      <c r="E8" s="12">
        <f>IF(ISBLANK(E7),"",INT(20.0479*(17-E7)^1.835))</f>
        <v>512</v>
      </c>
      <c r="F8" s="12">
        <f>IF(ISBLANK(F7),"",INT(1.84523*(F7*100-75)^1.348))</f>
        <v>678</v>
      </c>
      <c r="G8" s="12">
        <f>IF(ISBLANK(G7),"",INT(56.0211*(G7-1.5)^1.05))</f>
        <v>469</v>
      </c>
      <c r="H8" s="12">
        <f>IF(ISBLANK(H7),"",INT(0.188807*(H7*100-210)^1.41))</f>
        <v>490</v>
      </c>
      <c r="I8" s="38">
        <f>IF(ISBLANK(I7),"",INT(0.11193*(254-((I7+0.000462962962962963)/$D$2))^1.88))</f>
        <v>477</v>
      </c>
      <c r="J8" s="23">
        <f>J7</f>
        <v>2626</v>
      </c>
    </row>
    <row r="9" spans="1:10" ht="12.75">
      <c r="A9" s="6">
        <f>A8+1</f>
        <v>2</v>
      </c>
      <c r="B9" s="16" t="s">
        <v>45</v>
      </c>
      <c r="C9" s="17" t="s">
        <v>46</v>
      </c>
      <c r="D9" s="31">
        <v>37577</v>
      </c>
      <c r="E9" s="18">
        <v>11.45</v>
      </c>
      <c r="F9" s="18">
        <v>1.4</v>
      </c>
      <c r="G9" s="18">
        <v>8.36</v>
      </c>
      <c r="H9" s="18">
        <v>4.19</v>
      </c>
      <c r="I9" s="19">
        <v>0.0015211805555555558</v>
      </c>
      <c r="J9" s="6">
        <f>SUM(E10:I10)</f>
        <v>2201</v>
      </c>
    </row>
    <row r="10" spans="1:10" ht="12" customHeight="1">
      <c r="A10" s="20">
        <f>A9</f>
        <v>2</v>
      </c>
      <c r="B10" s="21"/>
      <c r="C10" s="22" t="s">
        <v>32</v>
      </c>
      <c r="D10" s="32"/>
      <c r="E10" s="12">
        <f>IF(ISBLANK(E9),"",INT(20.0479*(17-E9)^1.835))</f>
        <v>465</v>
      </c>
      <c r="F10" s="12">
        <f>IF(ISBLANK(F9),"",INT(1.84523*(F9*100-75)^1.348))</f>
        <v>512</v>
      </c>
      <c r="G10" s="12">
        <f>IF(ISBLANK(G9),"",INT(56.0211*(G9-1.5)^1.05))</f>
        <v>423</v>
      </c>
      <c r="H10" s="12">
        <f>IF(ISBLANK(H9),"",INT(0.188807*(H9*100-210)^1.41))</f>
        <v>352</v>
      </c>
      <c r="I10" s="38">
        <f>IF(ISBLANK(I9),"",INT(0.11193*(254-((I9+0.000462962962962963)/$D$2))^1.88))</f>
        <v>449</v>
      </c>
      <c r="J10" s="23">
        <f>J9</f>
        <v>2201</v>
      </c>
    </row>
    <row r="11" spans="1:10" ht="12.75">
      <c r="A11" s="6">
        <f>A10+1</f>
        <v>3</v>
      </c>
      <c r="B11" s="16" t="s">
        <v>41</v>
      </c>
      <c r="C11" s="17" t="s">
        <v>42</v>
      </c>
      <c r="D11" s="31">
        <v>37318</v>
      </c>
      <c r="E11" s="18">
        <v>11.41</v>
      </c>
      <c r="F11" s="18">
        <v>1.25</v>
      </c>
      <c r="G11" s="18">
        <v>8.51</v>
      </c>
      <c r="H11" s="18">
        <v>4.03</v>
      </c>
      <c r="I11" s="19">
        <v>0.0014002314814814815</v>
      </c>
      <c r="J11" s="6">
        <f>SUM(E12:I12)</f>
        <v>2139</v>
      </c>
    </row>
    <row r="12" spans="1:10" ht="12" customHeight="1">
      <c r="A12" s="20">
        <f>A11</f>
        <v>3</v>
      </c>
      <c r="B12" s="21"/>
      <c r="C12" s="22" t="s">
        <v>32</v>
      </c>
      <c r="D12" s="32"/>
      <c r="E12" s="12">
        <f>IF(ISBLANK(E11),"",INT(20.0479*(17-E11)^1.835))</f>
        <v>471</v>
      </c>
      <c r="F12" s="12">
        <f>IF(ISBLANK(F11),"",INT(1.84523*(F11*100-75)^1.348))</f>
        <v>359</v>
      </c>
      <c r="G12" s="12">
        <f>IF(ISBLANK(G11),"",INT(56.0211*(G11-1.5)^1.05))</f>
        <v>432</v>
      </c>
      <c r="H12" s="12">
        <f>IF(ISBLANK(H11),"",INT(0.188807*(H11*100-210)^1.41))</f>
        <v>315</v>
      </c>
      <c r="I12" s="38">
        <f>IF(ISBLANK(I11),"",INT(0.11193*(254-((I11+0.000462962962962963)/$D$2))^1.88))</f>
        <v>562</v>
      </c>
      <c r="J12" s="23">
        <f>J11</f>
        <v>2139</v>
      </c>
    </row>
    <row r="13" spans="1:10" ht="12.75">
      <c r="A13" s="6">
        <f>A12+1</f>
        <v>4</v>
      </c>
      <c r="B13" s="16" t="s">
        <v>33</v>
      </c>
      <c r="C13" s="17" t="s">
        <v>44</v>
      </c>
      <c r="D13" s="31">
        <v>37571</v>
      </c>
      <c r="E13" s="18">
        <v>12.24</v>
      </c>
      <c r="F13" s="18">
        <v>1.3</v>
      </c>
      <c r="G13" s="18">
        <v>9.63</v>
      </c>
      <c r="H13" s="18">
        <v>4.11</v>
      </c>
      <c r="I13" s="19">
        <v>0.0016831018518518516</v>
      </c>
      <c r="J13" s="6">
        <f>SUM(E14:I14)</f>
        <v>1914</v>
      </c>
    </row>
    <row r="14" spans="1:10" ht="12" customHeight="1">
      <c r="A14" s="20">
        <f>A13</f>
        <v>4</v>
      </c>
      <c r="B14" s="21"/>
      <c r="C14" s="22" t="s">
        <v>43</v>
      </c>
      <c r="D14" s="32"/>
      <c r="E14" s="12">
        <f>IF(ISBLANK(E13),"",INT(20.0479*(17-E13)^1.835))</f>
        <v>351</v>
      </c>
      <c r="F14" s="12">
        <f>IF(ISBLANK(F13),"",INT(1.84523*(F13*100-75)^1.348))</f>
        <v>409</v>
      </c>
      <c r="G14" s="12">
        <f>IF(ISBLANK(G13),"",INT(56.0211*(G13-1.5)^1.05))</f>
        <v>505</v>
      </c>
      <c r="H14" s="12">
        <f>IF(ISBLANK(H13),"",INT(0.188807*(H13*100-210)^1.41))</f>
        <v>333</v>
      </c>
      <c r="I14" s="38">
        <f>IF(ISBLANK(I13),"",INT(0.11193*(254-((I13+0.000462962962962963)/$D$2))^1.88))</f>
        <v>316</v>
      </c>
      <c r="J14" s="23">
        <f>J13</f>
        <v>1914</v>
      </c>
    </row>
    <row r="15" spans="1:10" ht="12.75">
      <c r="A15" s="6">
        <f>A14+1</f>
        <v>5</v>
      </c>
      <c r="B15" s="16" t="s">
        <v>77</v>
      </c>
      <c r="C15" s="17" t="s">
        <v>78</v>
      </c>
      <c r="D15" s="31">
        <v>37402</v>
      </c>
      <c r="E15" s="18">
        <v>12.9</v>
      </c>
      <c r="F15" s="18">
        <v>1.3</v>
      </c>
      <c r="G15" s="18">
        <v>7.04</v>
      </c>
      <c r="H15" s="18">
        <v>4.43</v>
      </c>
      <c r="I15" s="19">
        <v>0.0016445601851851853</v>
      </c>
      <c r="J15" s="6">
        <f>SUM(E16:I16)</f>
        <v>1771</v>
      </c>
    </row>
    <row r="16" spans="1:10" ht="12" customHeight="1">
      <c r="A16" s="20">
        <f>A15</f>
        <v>5</v>
      </c>
      <c r="B16" s="21"/>
      <c r="C16" s="22" t="s">
        <v>32</v>
      </c>
      <c r="D16" s="32"/>
      <c r="E16" s="12">
        <f>IF(ISBLANK(E15),"",INT(20.0479*(17-E15)^1.835))</f>
        <v>267</v>
      </c>
      <c r="F16" s="12">
        <f>IF(ISBLANK(F15),"",INT(1.84523*(F15*100-75)^1.348))</f>
        <v>409</v>
      </c>
      <c r="G16" s="12">
        <f>IF(ISBLANK(G15),"",INT(56.0211*(G15-1.5)^1.05))</f>
        <v>338</v>
      </c>
      <c r="H16" s="12">
        <f>IF(ISBLANK(H15),"",INT(0.188807*(H15*100-210)^1.41))</f>
        <v>411</v>
      </c>
      <c r="I16" s="38">
        <f>IF(ISBLANK(I15),"",INT(0.11193*(254-((I15+0.000462962962962963)/$D$2))^1.88))</f>
        <v>346</v>
      </c>
      <c r="J16" s="23">
        <f>J15</f>
        <v>1771</v>
      </c>
    </row>
    <row r="17" spans="1:10" ht="12.75">
      <c r="A17" s="6">
        <f>A16+1</f>
        <v>6</v>
      </c>
      <c r="B17" s="16" t="s">
        <v>33</v>
      </c>
      <c r="C17" s="17" t="s">
        <v>84</v>
      </c>
      <c r="D17" s="31">
        <v>37533</v>
      </c>
      <c r="E17" s="18">
        <v>13.08</v>
      </c>
      <c r="F17" s="18">
        <v>1.3</v>
      </c>
      <c r="G17" s="18">
        <v>6.67</v>
      </c>
      <c r="H17" s="18">
        <v>3.59</v>
      </c>
      <c r="I17" s="19">
        <v>0.0015464120370370371</v>
      </c>
      <c r="J17" s="6">
        <f>SUM(E18:I18)</f>
        <v>1613</v>
      </c>
    </row>
    <row r="18" spans="1:10" ht="12" customHeight="1">
      <c r="A18" s="20">
        <f>A17</f>
        <v>6</v>
      </c>
      <c r="B18" s="21"/>
      <c r="C18" s="22" t="s">
        <v>32</v>
      </c>
      <c r="D18" s="32"/>
      <c r="E18" s="12">
        <f>IF(ISBLANK(E17),"",INT(20.0479*(17-E17)^1.835))</f>
        <v>245</v>
      </c>
      <c r="F18" s="12">
        <f>IF(ISBLANK(F17),"",INT(1.84523*(F17*100-75)^1.348))</f>
        <v>409</v>
      </c>
      <c r="G18" s="12">
        <f>IF(ISBLANK(G17),"",INT(56.0211*(G17-1.5)^1.05))</f>
        <v>314</v>
      </c>
      <c r="H18" s="12">
        <f>IF(ISBLANK(H17),"",INT(0.188807*(H17*100-210)^1.41))</f>
        <v>218</v>
      </c>
      <c r="I18" s="38">
        <f>IF(ISBLANK(I17),"",INT(0.11193*(254-((I17+0.000462962962962963)/$D$2))^1.88))</f>
        <v>427</v>
      </c>
      <c r="J18" s="23">
        <f>J17</f>
        <v>1613</v>
      </c>
    </row>
    <row r="19" spans="1:10" ht="12.75">
      <c r="A19" s="6">
        <f>A18+1</f>
        <v>7</v>
      </c>
      <c r="B19" s="16" t="s">
        <v>80</v>
      </c>
      <c r="C19" s="17" t="s">
        <v>81</v>
      </c>
      <c r="D19" s="31">
        <v>37474</v>
      </c>
      <c r="E19" s="18">
        <v>13.54</v>
      </c>
      <c r="F19" s="18">
        <v>1.25</v>
      </c>
      <c r="G19" s="18">
        <v>5.07</v>
      </c>
      <c r="H19" s="18">
        <v>3.54</v>
      </c>
      <c r="I19" s="19">
        <v>0.001535300925925926</v>
      </c>
      <c r="J19" s="6">
        <f>SUM(E20:I20)</f>
        <v>1411</v>
      </c>
    </row>
    <row r="20" spans="1:10" ht="12" customHeight="1">
      <c r="A20" s="20">
        <f>A19</f>
        <v>7</v>
      </c>
      <c r="B20" s="21"/>
      <c r="C20" s="22" t="s">
        <v>62</v>
      </c>
      <c r="D20" s="32"/>
      <c r="E20" s="12">
        <f>IF(ISBLANK(E19),"",INT(20.0479*(17-E19)^1.835))</f>
        <v>195</v>
      </c>
      <c r="F20" s="12">
        <f>IF(ISBLANK(F19),"",INT(1.84523*(F19*100-75)^1.348))</f>
        <v>359</v>
      </c>
      <c r="G20" s="12">
        <f>IF(ISBLANK(G19),"",INT(56.0211*(G19-1.5)^1.05))</f>
        <v>213</v>
      </c>
      <c r="H20" s="12">
        <f>IF(ISBLANK(H19),"",INT(0.188807*(H19*100-210)^1.41))</f>
        <v>208</v>
      </c>
      <c r="I20" s="38">
        <f>IF(ISBLANK(I19),"",INT(0.11193*(254-((I19+0.000462962962962963)/$D$2))^1.88))</f>
        <v>436</v>
      </c>
      <c r="J20" s="23">
        <f>J19</f>
        <v>1411</v>
      </c>
    </row>
    <row r="21" spans="1:10" ht="12.75">
      <c r="A21" s="6">
        <f>A20+1</f>
        <v>8</v>
      </c>
      <c r="B21" s="16" t="s">
        <v>47</v>
      </c>
      <c r="C21" s="17" t="s">
        <v>79</v>
      </c>
      <c r="D21" s="31">
        <v>37817</v>
      </c>
      <c r="E21" s="18">
        <v>13.71</v>
      </c>
      <c r="F21" s="18">
        <v>1.1</v>
      </c>
      <c r="G21" s="18">
        <v>6.92</v>
      </c>
      <c r="H21" s="18">
        <v>3.21</v>
      </c>
      <c r="I21" s="19">
        <v>0.0016543981481481481</v>
      </c>
      <c r="J21" s="6">
        <f>SUM(E22:I22)</f>
        <v>1212</v>
      </c>
    </row>
    <row r="22" spans="1:10" ht="12" customHeight="1">
      <c r="A22" s="20">
        <f>A21</f>
        <v>8</v>
      </c>
      <c r="B22" s="21"/>
      <c r="C22" s="22" t="s">
        <v>43</v>
      </c>
      <c r="D22" s="32"/>
      <c r="E22" s="12">
        <f>IF(ISBLANK(E21),"",INT(20.0479*(17-E21)^1.835))</f>
        <v>178</v>
      </c>
      <c r="F22" s="12">
        <f>IF(ISBLANK(F21),"",INT(1.84523*(F21*100-75)^1.348))</f>
        <v>222</v>
      </c>
      <c r="G22" s="12">
        <f>IF(ISBLANK(G21),"",INT(56.0211*(G21-1.5)^1.05))</f>
        <v>330</v>
      </c>
      <c r="H22" s="12">
        <f>IF(ISBLANK(H21),"",INT(0.188807*(H21*100-210)^1.41))</f>
        <v>144</v>
      </c>
      <c r="I22" s="38">
        <f>IF(ISBLANK(I21),"",INT(0.11193*(254-((I21+0.000462962962962963)/$D$2))^1.88))</f>
        <v>338</v>
      </c>
      <c r="J22" s="23">
        <f>J21</f>
        <v>1212</v>
      </c>
    </row>
    <row r="23" spans="1:10" ht="12.75">
      <c r="A23" s="6">
        <f>A22+1</f>
        <v>9</v>
      </c>
      <c r="B23" s="16" t="s">
        <v>82</v>
      </c>
      <c r="C23" s="17" t="s">
        <v>83</v>
      </c>
      <c r="D23" s="31">
        <v>37560</v>
      </c>
      <c r="E23" s="18">
        <v>13.54</v>
      </c>
      <c r="F23" s="18">
        <v>1.05</v>
      </c>
      <c r="G23" s="18">
        <v>5.72</v>
      </c>
      <c r="H23" s="18">
        <v>3.45</v>
      </c>
      <c r="I23" s="19">
        <v>0.0017574074074074074</v>
      </c>
      <c r="J23" s="6">
        <f>SUM(E24:I24)</f>
        <v>1082</v>
      </c>
    </row>
    <row r="24" spans="1:10" ht="12" customHeight="1">
      <c r="A24" s="20">
        <f>A23</f>
        <v>9</v>
      </c>
      <c r="B24" s="21"/>
      <c r="C24" s="22" t="s">
        <v>38</v>
      </c>
      <c r="D24" s="32"/>
      <c r="E24" s="12">
        <f>IF(ISBLANK(E23),"",INT(20.0479*(17-E23)^1.835))</f>
        <v>195</v>
      </c>
      <c r="F24" s="12">
        <f>IF(ISBLANK(F23),"",INT(1.84523*(F23*100-75)^1.348))</f>
        <v>180</v>
      </c>
      <c r="G24" s="12">
        <f>IF(ISBLANK(G23),"",INT(56.0211*(G23-1.5)^1.05))</f>
        <v>254</v>
      </c>
      <c r="H24" s="12">
        <f>IF(ISBLANK(H23),"",INT(0.188807*(H23*100-210)^1.41))</f>
        <v>190</v>
      </c>
      <c r="I24" s="38">
        <f>IF(ISBLANK(I23),"",INT(0.11193*(254-((I23+0.000462962962962963)/$D$2))^1.88))</f>
        <v>263</v>
      </c>
      <c r="J24" s="23">
        <f>J23</f>
        <v>1082</v>
      </c>
    </row>
    <row r="25" spans="1:10" ht="12.75">
      <c r="A25" s="6">
        <f>A24+1</f>
        <v>10</v>
      </c>
      <c r="B25" s="16" t="s">
        <v>52</v>
      </c>
      <c r="C25" s="17" t="s">
        <v>53</v>
      </c>
      <c r="D25" s="31">
        <v>37610</v>
      </c>
      <c r="E25" s="18">
        <v>13.6</v>
      </c>
      <c r="F25" s="18">
        <v>1.1</v>
      </c>
      <c r="G25" s="18">
        <v>4.8</v>
      </c>
      <c r="H25" s="18">
        <v>3.08</v>
      </c>
      <c r="I25" s="19">
        <v>0.0017859953703703703</v>
      </c>
      <c r="J25" s="6">
        <f>SUM(E26:I26)</f>
        <v>972</v>
      </c>
    </row>
    <row r="26" spans="1:10" ht="12" customHeight="1">
      <c r="A26" s="20">
        <f>A25</f>
        <v>10</v>
      </c>
      <c r="B26" s="21"/>
      <c r="C26" s="22" t="s">
        <v>38</v>
      </c>
      <c r="D26" s="32"/>
      <c r="E26" s="12">
        <f>IF(ISBLANK(E25),"",INT(20.0479*(17-E25)^1.835))</f>
        <v>189</v>
      </c>
      <c r="F26" s="12">
        <f>IF(ISBLANK(F25),"",INT(1.84523*(F25*100-75)^1.348))</f>
        <v>222</v>
      </c>
      <c r="G26" s="12">
        <f>IF(ISBLANK(G25),"",INT(56.0211*(G25-1.5)^1.05))</f>
        <v>196</v>
      </c>
      <c r="H26" s="12">
        <f>IF(ISBLANK(H25),"",INT(0.188807*(H25*100-210)^1.41))</f>
        <v>121</v>
      </c>
      <c r="I26" s="38">
        <f>IF(ISBLANK(I25),"",INT(0.11193*(254-((I25+0.000462962962962963)/$D$2))^1.88))</f>
        <v>244</v>
      </c>
      <c r="J26" s="23">
        <f>J25</f>
        <v>972</v>
      </c>
    </row>
    <row r="27" spans="1:10" ht="12.75">
      <c r="A27" s="6">
        <f>A26+1</f>
        <v>11</v>
      </c>
      <c r="B27" s="16" t="s">
        <v>49</v>
      </c>
      <c r="C27" s="17" t="s">
        <v>50</v>
      </c>
      <c r="D27" s="31">
        <v>37952</v>
      </c>
      <c r="E27" s="18">
        <v>14.12</v>
      </c>
      <c r="F27" s="18">
        <v>1.05</v>
      </c>
      <c r="G27" s="18">
        <v>6.1</v>
      </c>
      <c r="H27" s="18">
        <v>3.07</v>
      </c>
      <c r="I27" s="19">
        <v>0.001859722222222222</v>
      </c>
      <c r="J27" s="6">
        <f>SUM(E28:I28)</f>
        <v>913</v>
      </c>
    </row>
    <row r="28" spans="1:10" ht="12" customHeight="1">
      <c r="A28" s="20">
        <f>A27</f>
        <v>11</v>
      </c>
      <c r="B28" s="21"/>
      <c r="C28" s="22" t="s">
        <v>38</v>
      </c>
      <c r="D28" s="32"/>
      <c r="E28" s="12">
        <f>IF(ISBLANK(E27),"",INT(20.0479*(17-E27)^1.835))</f>
        <v>139</v>
      </c>
      <c r="F28" s="12">
        <f>IF(ISBLANK(F27),"",INT(1.84523*(F27*100-75)^1.348))</f>
        <v>180</v>
      </c>
      <c r="G28" s="12">
        <f>IF(ISBLANK(G27),"",INT(56.0211*(G27-1.5)^1.05))</f>
        <v>278</v>
      </c>
      <c r="H28" s="12">
        <f>IF(ISBLANK(H27),"",INT(0.188807*(H27*100-210)^1.41))</f>
        <v>119</v>
      </c>
      <c r="I28" s="38">
        <f>IF(ISBLANK(I27),"",INT(0.11193*(254-((I27+0.000462962962962963)/$D$2))^1.88))</f>
        <v>197</v>
      </c>
      <c r="J28" s="23">
        <f>J27</f>
        <v>913</v>
      </c>
    </row>
    <row r="29" spans="1:10" ht="12.75">
      <c r="A29" s="6"/>
      <c r="B29" s="16" t="s">
        <v>33</v>
      </c>
      <c r="C29" s="17" t="s">
        <v>85</v>
      </c>
      <c r="D29" s="31">
        <v>37329</v>
      </c>
      <c r="E29" s="18">
        <v>13.55</v>
      </c>
      <c r="F29" s="18" t="s">
        <v>34</v>
      </c>
      <c r="G29" s="18"/>
      <c r="H29" s="18"/>
      <c r="I29" s="19"/>
      <c r="J29" s="6"/>
    </row>
    <row r="30" spans="1:10" ht="12" customHeight="1">
      <c r="A30" s="20">
        <f>A29</f>
        <v>0</v>
      </c>
      <c r="B30" s="21"/>
      <c r="C30" s="22" t="s">
        <v>32</v>
      </c>
      <c r="D30" s="32"/>
      <c r="E30" s="12">
        <f>IF(ISBLANK(E29),"",INT(20.0479*(17-E29)^1.835))</f>
        <v>194</v>
      </c>
      <c r="F30" s="12"/>
      <c r="G30" s="12"/>
      <c r="H30" s="12"/>
      <c r="I30" s="38"/>
      <c r="J30" s="23"/>
    </row>
  </sheetData>
  <sheetProtection/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.57421875" style="0" customWidth="1"/>
    <col min="2" max="2" width="10.28125" style="0" customWidth="1"/>
    <col min="3" max="3" width="13.8515625" style="0" customWidth="1"/>
    <col min="4" max="4" width="10.421875" style="0" customWidth="1"/>
    <col min="5" max="9" width="10.140625" style="0" customWidth="1"/>
  </cols>
  <sheetData>
    <row r="1" ht="15.75">
      <c r="E1" s="1" t="s">
        <v>91</v>
      </c>
    </row>
    <row r="2" ht="5.25" customHeight="1">
      <c r="D2" s="24">
        <v>1.1574074074074073E-05</v>
      </c>
    </row>
    <row r="3" spans="1:10" ht="12.75">
      <c r="A3" s="3" t="s">
        <v>89</v>
      </c>
      <c r="F3" s="35" t="s">
        <v>26</v>
      </c>
      <c r="J3" s="5" t="s">
        <v>59</v>
      </c>
    </row>
    <row r="5" spans="1:10" s="11" customFormat="1" ht="12.75">
      <c r="A5" s="6" t="s">
        <v>0</v>
      </c>
      <c r="B5" s="7" t="s">
        <v>1</v>
      </c>
      <c r="C5" s="8" t="s">
        <v>2</v>
      </c>
      <c r="D5" s="9" t="s">
        <v>3</v>
      </c>
      <c r="E5" s="10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</row>
    <row r="6" spans="1:10" s="15" customFormat="1" ht="13.5">
      <c r="A6" s="12"/>
      <c r="B6" s="13"/>
      <c r="C6" s="14" t="s">
        <v>10</v>
      </c>
      <c r="D6" s="12"/>
      <c r="E6" s="34" t="s">
        <v>17</v>
      </c>
      <c r="F6" s="12"/>
      <c r="G6" s="25" t="s">
        <v>12</v>
      </c>
      <c r="H6" s="12"/>
      <c r="I6" s="25"/>
      <c r="J6" s="12"/>
    </row>
    <row r="7" spans="1:10" ht="12.75">
      <c r="A7" s="6">
        <f>A6+1</f>
        <v>1</v>
      </c>
      <c r="B7" s="16" t="s">
        <v>19</v>
      </c>
      <c r="C7" s="17" t="s">
        <v>21</v>
      </c>
      <c r="D7" s="31">
        <v>37310</v>
      </c>
      <c r="E7" s="18">
        <v>10.67</v>
      </c>
      <c r="F7" s="27">
        <v>1.4</v>
      </c>
      <c r="G7" s="26">
        <v>9.32</v>
      </c>
      <c r="H7" s="26">
        <v>4.18</v>
      </c>
      <c r="I7" s="33">
        <v>0.002199652777777778</v>
      </c>
      <c r="J7" s="28">
        <f>SUM(E8:I8)</f>
        <v>1677</v>
      </c>
    </row>
    <row r="8" spans="1:10" ht="12.75">
      <c r="A8" s="20">
        <f>A7</f>
        <v>1</v>
      </c>
      <c r="B8" s="21"/>
      <c r="C8" s="22" t="s">
        <v>22</v>
      </c>
      <c r="D8" s="32"/>
      <c r="E8" s="12">
        <f>IF(ISBLANK(E7),"",TRUNC(20.5173*(15.5-E7)^1.92))</f>
        <v>421</v>
      </c>
      <c r="F8" s="12">
        <f>IF(ISBLANK(F7),"",TRUNC(0.8465*(F7*100-75)^1.42))</f>
        <v>317</v>
      </c>
      <c r="G8" s="29">
        <f>IF(ISBLANK(G7),"",TRUNC(51.39*(G7-1.5)^1.05))</f>
        <v>445</v>
      </c>
      <c r="H8" s="12">
        <f>IF(ISBLANK(H7),"",TRUNC(0.14354*(H7*100-220)^1.4))</f>
        <v>235</v>
      </c>
      <c r="I8" s="12">
        <f>IF(ISBLANK(I7),"",INT(0.08713*(305.5-((I7+0.000462962962962963)/$D$2))^1.85))</f>
        <v>259</v>
      </c>
      <c r="J8" s="23">
        <f>J7</f>
        <v>1677</v>
      </c>
    </row>
    <row r="9" spans="1:10" ht="12.75">
      <c r="A9" s="6">
        <v>2</v>
      </c>
      <c r="B9" s="16" t="s">
        <v>75</v>
      </c>
      <c r="C9" s="17" t="s">
        <v>76</v>
      </c>
      <c r="D9" s="31">
        <v>37743</v>
      </c>
      <c r="E9" s="18">
        <v>12.2</v>
      </c>
      <c r="F9" s="27">
        <v>1.15</v>
      </c>
      <c r="G9" s="26">
        <v>6.68</v>
      </c>
      <c r="H9" s="26">
        <v>3.66</v>
      </c>
      <c r="I9" s="33">
        <v>0.0022123842592592594</v>
      </c>
      <c r="J9" s="28">
        <f>SUM(E10:I10)</f>
        <v>1056</v>
      </c>
    </row>
    <row r="10" spans="1:10" ht="12.75">
      <c r="A10" s="20">
        <f>A9</f>
        <v>2</v>
      </c>
      <c r="B10" s="21"/>
      <c r="C10" s="22" t="s">
        <v>43</v>
      </c>
      <c r="D10" s="32"/>
      <c r="E10" s="12">
        <f>IF(ISBLANK(E9),"",TRUNC(20.5173*(15.5-E9)^1.92))</f>
        <v>203</v>
      </c>
      <c r="F10" s="12">
        <f>IF(ISBLANK(F9),"",TRUNC(0.8465*(F9*100-75)^1.42))</f>
        <v>159</v>
      </c>
      <c r="G10" s="29">
        <f>IF(ISBLANK(G9),"",TRUNC(51.39*(G9-1.5)^1.05))</f>
        <v>289</v>
      </c>
      <c r="H10" s="12">
        <f>IF(ISBLANK(H9),"",TRUNC(0.14354*(H9*100-220)^1.4))</f>
        <v>153</v>
      </c>
      <c r="I10" s="12">
        <f>IF(ISBLANK(I9),"",INT(0.08713*(305.5-((I9+0.000462962962962963)/$D$2))^1.85))</f>
        <v>252</v>
      </c>
      <c r="J10" s="23">
        <f>J9</f>
        <v>1056</v>
      </c>
    </row>
    <row r="11" spans="1:10" ht="12.75">
      <c r="A11" s="6">
        <v>3</v>
      </c>
      <c r="B11" s="16" t="s">
        <v>54</v>
      </c>
      <c r="C11" s="17" t="s">
        <v>55</v>
      </c>
      <c r="D11" s="31">
        <v>37812</v>
      </c>
      <c r="E11" s="18">
        <v>13.8</v>
      </c>
      <c r="F11" s="27">
        <v>1.15</v>
      </c>
      <c r="G11" s="26">
        <v>5.38</v>
      </c>
      <c r="H11" s="26">
        <v>3.12</v>
      </c>
      <c r="I11" s="33">
        <v>0.0022471064814814814</v>
      </c>
      <c r="J11" s="28">
        <f>SUM(E12:I12)</f>
        <v>741</v>
      </c>
    </row>
    <row r="12" spans="1:10" ht="12.75">
      <c r="A12" s="20">
        <f>A11</f>
        <v>3</v>
      </c>
      <c r="B12" s="21"/>
      <c r="C12" s="22" t="s">
        <v>43</v>
      </c>
      <c r="D12" s="32"/>
      <c r="E12" s="12">
        <f>IF(ISBLANK(E11),"",TRUNC(20.5173*(15.5-E11)^1.92))</f>
        <v>56</v>
      </c>
      <c r="F12" s="12">
        <f>IF(ISBLANK(F11),"",TRUNC(0.8465*(F11*100-75)^1.42))</f>
        <v>159</v>
      </c>
      <c r="G12" s="29">
        <f>IF(ISBLANK(G11),"",TRUNC(51.39*(G11-1.5)^1.05))</f>
        <v>213</v>
      </c>
      <c r="H12" s="12">
        <f>IF(ISBLANK(H11),"",TRUNC(0.14354*(H11*100-220)^1.4))</f>
        <v>80</v>
      </c>
      <c r="I12" s="12">
        <f>IF(ISBLANK(I11),"",INT(0.08713*(305.5-((I11+0.000462962962962963)/$D$2))^1.85))</f>
        <v>233</v>
      </c>
      <c r="J12" s="23">
        <f>J11</f>
        <v>741</v>
      </c>
    </row>
    <row r="13" spans="1:10" ht="12.75">
      <c r="A13" s="6">
        <f>A12+1</f>
        <v>4</v>
      </c>
      <c r="B13" s="16" t="s">
        <v>56</v>
      </c>
      <c r="C13" s="17" t="s">
        <v>57</v>
      </c>
      <c r="D13" s="31">
        <v>38008</v>
      </c>
      <c r="E13" s="18">
        <v>13.19</v>
      </c>
      <c r="F13" s="27">
        <v>1.1</v>
      </c>
      <c r="G13" s="26">
        <v>4.67</v>
      </c>
      <c r="H13" s="26">
        <v>3.11</v>
      </c>
      <c r="I13" s="33">
        <v>0.002412847222222222</v>
      </c>
      <c r="J13" s="28">
        <f>SUM(E14:I14)</f>
        <v>638</v>
      </c>
    </row>
    <row r="14" spans="1:10" ht="12.75">
      <c r="A14" s="20">
        <f>A13</f>
        <v>4</v>
      </c>
      <c r="B14" s="21"/>
      <c r="C14" s="22" t="s">
        <v>38</v>
      </c>
      <c r="D14" s="32"/>
      <c r="E14" s="12">
        <f>IF(ISBLANK(E13),"",TRUNC(20.5173*(15.5-E13)^1.92))</f>
        <v>102</v>
      </c>
      <c r="F14" s="12">
        <f>IF(ISBLANK(F13),"",TRUNC(0.8465*(F13*100-75)^1.42))</f>
        <v>131</v>
      </c>
      <c r="G14" s="29">
        <f>IF(ISBLANK(G13),"",TRUNC(51.39*(G13-1.5)^1.05))</f>
        <v>172</v>
      </c>
      <c r="H14" s="12">
        <f>IF(ISBLANK(H13),"",TRUNC(0.14354*(H13*100-220)^1.4))</f>
        <v>79</v>
      </c>
      <c r="I14" s="12">
        <f>IF(ISBLANK(I13),"",INT(0.08713*(305.5-((I13+0.000462962962962963)/$D$2))^1.85))</f>
        <v>154</v>
      </c>
      <c r="J14" s="23">
        <f>J13</f>
        <v>638</v>
      </c>
    </row>
    <row r="15" s="39" customFormat="1" ht="15.75"/>
    <row r="16" s="40" customFormat="1" ht="15.75"/>
    <row r="17" spans="2:6" s="42" customFormat="1" ht="12.75">
      <c r="B17" s="43" t="s">
        <v>87</v>
      </c>
      <c r="C17" s="43"/>
      <c r="D17" s="43"/>
      <c r="E17" s="43" t="s">
        <v>88</v>
      </c>
      <c r="F17" s="43"/>
    </row>
    <row r="18" s="41" customFormat="1" ht="12.75"/>
    <row r="19" s="41" customFormat="1" ht="12.75"/>
    <row r="20" s="41" customFormat="1" ht="12.75"/>
    <row r="21" s="41" customFormat="1" ht="12.75"/>
    <row r="22" s="41" customFormat="1" ht="12.75"/>
  </sheetData>
  <sheetProtection/>
  <printOptions horizontalCentered="1"/>
  <pageMargins left="0.75" right="0.75" top="0.5" bottom="0.45" header="0.33" footer="0.3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Kompiuteris</dc:creator>
  <cp:keywords/>
  <dc:description/>
  <cp:lastModifiedBy>Steponas</cp:lastModifiedBy>
  <cp:lastPrinted>2015-02-26T16:51:59Z</cp:lastPrinted>
  <dcterms:created xsi:type="dcterms:W3CDTF">2006-12-19T12:58:12Z</dcterms:created>
  <dcterms:modified xsi:type="dcterms:W3CDTF">2015-05-11T16:21:02Z</dcterms:modified>
  <cp:category/>
  <cp:version/>
  <cp:contentType/>
  <cp:contentStatus/>
</cp:coreProperties>
</file>