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tabRatio="798" activeTab="5"/>
  </bookViews>
  <sheets>
    <sheet name="Title" sheetId="1" r:id="rId1"/>
    <sheet name="Heptathlon U-18" sheetId="2" r:id="rId2"/>
    <sheet name="Heptathlon U-20" sheetId="3" r:id="rId3"/>
    <sheet name="Decathlon U-18" sheetId="4" r:id="rId4"/>
    <sheet name="Decathlon U-20" sheetId="5" r:id="rId5"/>
    <sheet name="Team results W" sheetId="6" r:id="rId6"/>
    <sheet name="Team results M" sheetId="7" r:id="rId7"/>
    <sheet name="Overall team results" sheetId="8" r:id="rId8"/>
    <sheet name="100 Hurdles" sheetId="9" r:id="rId9"/>
    <sheet name="110 Hurdles" sheetId="10" r:id="rId10"/>
    <sheet name="100" sheetId="11" r:id="rId11"/>
    <sheet name="200" sheetId="12" r:id="rId12"/>
    <sheet name="400" sheetId="13" r:id="rId13"/>
    <sheet name="800" sheetId="14" r:id="rId14"/>
    <sheet name="1500" sheetId="15" r:id="rId15"/>
    <sheet name="LJ" sheetId="16" r:id="rId16"/>
    <sheet name="HJ" sheetId="17" r:id="rId17"/>
    <sheet name="PV" sheetId="18" r:id="rId18"/>
    <sheet name="SP" sheetId="19" r:id="rId19"/>
    <sheet name="DH" sheetId="20" r:id="rId20"/>
    <sheet name="JT" sheetId="21" r:id="rId21"/>
  </sheets>
  <externalReferences>
    <externalReference r:id="rId24"/>
    <externalReference r:id="rId25"/>
    <externalReference r:id="rId26"/>
    <externalReference r:id="rId27"/>
  </externalReferences>
  <definedNames>
    <definedName name="Sektoriu_Tolis_V_List" localSheetId="3">#REF!</definedName>
    <definedName name="Sektoriu_Tolis_V_List" localSheetId="4">#REF!</definedName>
    <definedName name="Sektoriu_Tolis_V_List" localSheetId="1">#REF!</definedName>
    <definedName name="Sektoriu_Tolis_V_List" localSheetId="2">#REF!</definedName>
    <definedName name="Sektoriu_Tolis_V_List" localSheetId="6">#REF!</definedName>
    <definedName name="Sektoriu_Tolis_V_List" localSheetId="5">#REF!</definedName>
    <definedName name="Sektoriu_Tolis_V_List">#REF!</definedName>
    <definedName name="Sektoriu_Tolis_V_List_21">#REF!</definedName>
    <definedName name="Sektoriu_Tolis_V_List_22">#REF!</definedName>
  </definedNames>
  <calcPr fullCalcOnLoad="1"/>
</workbook>
</file>

<file path=xl/sharedStrings.xml><?xml version="1.0" encoding="utf-8"?>
<sst xmlns="http://schemas.openxmlformats.org/spreadsheetml/2006/main" count="4584" uniqueCount="551">
  <si>
    <t>Komanda</t>
  </si>
  <si>
    <t>Aukštis</t>
  </si>
  <si>
    <t>Rutulys</t>
  </si>
  <si>
    <t>200 m</t>
  </si>
  <si>
    <t>Tolis</t>
  </si>
  <si>
    <t>Ietis</t>
  </si>
  <si>
    <t>800 m</t>
  </si>
  <si>
    <t>100 m</t>
  </si>
  <si>
    <t>400 m</t>
  </si>
  <si>
    <t>Kartis</t>
  </si>
  <si>
    <t>1500 m</t>
  </si>
  <si>
    <t>Vėjas</t>
  </si>
  <si>
    <t>Taškai</t>
  </si>
  <si>
    <t>Rezultatas</t>
  </si>
  <si>
    <t>Pavardė</t>
  </si>
  <si>
    <t>Vardas</t>
  </si>
  <si>
    <t>Vieta</t>
  </si>
  <si>
    <t>Gimimo data</t>
  </si>
  <si>
    <t>LTU</t>
  </si>
  <si>
    <t>LAT</t>
  </si>
  <si>
    <t>EST</t>
  </si>
  <si>
    <t>Kristaps</t>
  </si>
  <si>
    <t>Nr.</t>
  </si>
  <si>
    <t>Arnas LUKOŠAITIS</t>
  </si>
  <si>
    <t>Varžybų vyriausiasis sekretorius</t>
  </si>
  <si>
    <t>/Nacionalinė kategorija/</t>
  </si>
  <si>
    <t>Šiauliai, stadionas</t>
  </si>
  <si>
    <t>BALTIJOS ŠALIŲ JAUNIMO IR JAUNIŲ DAUGIAKOVIŲ MAČAS</t>
  </si>
  <si>
    <t>Miļkevičs</t>
  </si>
  <si>
    <t>Dāvis</t>
  </si>
  <si>
    <t>Rasa</t>
  </si>
  <si>
    <t>Mažeikaitė</t>
  </si>
  <si>
    <t>Akvilė</t>
  </si>
  <si>
    <t>Gedminaitė</t>
  </si>
  <si>
    <t>Laurynas</t>
  </si>
  <si>
    <t>DNF</t>
  </si>
  <si>
    <t>-0,4</t>
  </si>
  <si>
    <t>NM</t>
  </si>
  <si>
    <t>16,22</t>
  </si>
  <si>
    <t>15,26</t>
  </si>
  <si>
    <t>Takas</t>
  </si>
  <si>
    <t>Eilė</t>
  </si>
  <si>
    <t>o</t>
  </si>
  <si>
    <t>x</t>
  </si>
  <si>
    <t>-</t>
  </si>
  <si>
    <t xml:space="preserve">200 m bėgimas </t>
  </si>
  <si>
    <t xml:space="preserve">800 m bėgimas </t>
  </si>
  <si>
    <t xml:space="preserve">100 m bėgimas </t>
  </si>
  <si>
    <t xml:space="preserve">400 m bėgimas </t>
  </si>
  <si>
    <t>110 m barjerinis bėgimas (0,990-9,14)</t>
  </si>
  <si>
    <t xml:space="preserve">1500 m bėgimas </t>
  </si>
  <si>
    <t>Varžybų vyriausioji teisėja</t>
  </si>
  <si>
    <t>Juzefa</t>
  </si>
  <si>
    <t>BAIKŠTIENĖ</t>
  </si>
  <si>
    <t>Place</t>
  </si>
  <si>
    <t>Born</t>
  </si>
  <si>
    <t>Team</t>
  </si>
  <si>
    <t>Result</t>
  </si>
  <si>
    <t>Moterys / Women U-18</t>
  </si>
  <si>
    <t>Wind</t>
  </si>
  <si>
    <t>Points</t>
  </si>
  <si>
    <t>BALTIC JUNIOR AND YOUTH OUTDOOR MATCH OF COMBINED EVENTS</t>
  </si>
  <si>
    <t>Šiauliai, stadium</t>
  </si>
  <si>
    <t>2015-05-24,25</t>
  </si>
  <si>
    <t>Competition Chief Judge</t>
  </si>
  <si>
    <t>Competition Chief Secretary</t>
  </si>
  <si>
    <t>/I kategorija/</t>
  </si>
  <si>
    <t>Vyrai / Men U-18</t>
  </si>
  <si>
    <t>Vyrai / Men U-20</t>
  </si>
  <si>
    <t>Moterys / Women U-20</t>
  </si>
  <si>
    <t>7-kovė / Heptathlon</t>
  </si>
  <si>
    <t>10-kovė / Decathlon</t>
  </si>
  <si>
    <t>Šuolis į tolį / Long jump</t>
  </si>
  <si>
    <t>Šuolis į aukštį / High jump</t>
  </si>
  <si>
    <t>Disko metimas / Discus Throw (1,5 kg)</t>
  </si>
  <si>
    <t>Ieties metimas / Jevelin Throw</t>
  </si>
  <si>
    <t>Rutulio stūmimas / Shot put (3 kg)</t>
  </si>
  <si>
    <t>Šuolis su kartim / Pole Vault</t>
  </si>
  <si>
    <t>110 m barjerinis bėgimas / 110 hurdles (0,914-9,14)</t>
  </si>
  <si>
    <t>100 m barjerinis bėgimas / 100 hurdles (0,762-8,50)</t>
  </si>
  <si>
    <t>bėgimas / heat</t>
  </si>
  <si>
    <t xml:space="preserve">Nr. </t>
  </si>
  <si>
    <t>Bib.</t>
  </si>
  <si>
    <t>Name</t>
  </si>
  <si>
    <t>100 bb</t>
  </si>
  <si>
    <t>100 hurdles</t>
  </si>
  <si>
    <t>High jump</t>
  </si>
  <si>
    <t xml:space="preserve">Shot put </t>
  </si>
  <si>
    <t>Long jump</t>
  </si>
  <si>
    <t>Jevelin Throw</t>
  </si>
  <si>
    <t>(3 kg)</t>
  </si>
  <si>
    <t>(500 g)</t>
  </si>
  <si>
    <t>(0,762-8,50)</t>
  </si>
  <si>
    <t>Surname</t>
  </si>
  <si>
    <t xml:space="preserve">Rungtys </t>
  </si>
  <si>
    <t>Events</t>
  </si>
  <si>
    <t>110 bb</t>
  </si>
  <si>
    <t>10 hurdles</t>
  </si>
  <si>
    <t>Diskas</t>
  </si>
  <si>
    <t>Discus Throw</t>
  </si>
  <si>
    <t>Pole Vault</t>
  </si>
  <si>
    <t>(5 kg)</t>
  </si>
  <si>
    <t xml:space="preserve"> (0,914-9,14)</t>
  </si>
  <si>
    <t xml:space="preserve"> (1,5 kg)</t>
  </si>
  <si>
    <t>(700 g)</t>
  </si>
  <si>
    <t>(6 kg)</t>
  </si>
  <si>
    <t xml:space="preserve"> (0,991-9,14)</t>
  </si>
  <si>
    <t xml:space="preserve"> (1,75 kg)</t>
  </si>
  <si>
    <t>Urtė</t>
  </si>
  <si>
    <t>Bačianskaitė</t>
  </si>
  <si>
    <t>Agnietė</t>
  </si>
  <si>
    <t>Gumauskaitė</t>
  </si>
  <si>
    <t>Miglė-Liepa</t>
  </si>
  <si>
    <t>Muraškaitė</t>
  </si>
  <si>
    <t>Sandra</t>
  </si>
  <si>
    <t>Alejūnaitė</t>
  </si>
  <si>
    <t>Žiliūtė</t>
  </si>
  <si>
    <t>Kamilė</t>
  </si>
  <si>
    <t>Dominykas</t>
  </si>
  <si>
    <t>Čekanauskas</t>
  </si>
  <si>
    <t>Donatas</t>
  </si>
  <si>
    <t>Paulavičius</t>
  </si>
  <si>
    <t>Mantas</t>
  </si>
  <si>
    <t>Stonkus</t>
  </si>
  <si>
    <t>Matas</t>
  </si>
  <si>
    <t>Adomonis</t>
  </si>
  <si>
    <t>Ernest</t>
  </si>
  <si>
    <t>Kolenda</t>
  </si>
  <si>
    <t>Samajauskas</t>
  </si>
  <si>
    <t>Dobrega</t>
  </si>
  <si>
    <t xml:space="preserve">Simona </t>
  </si>
  <si>
    <t>Grybaitė</t>
  </si>
  <si>
    <t>1998-02-10</t>
  </si>
  <si>
    <t>Marlēna Šarlote</t>
  </si>
  <si>
    <t>Jonāne</t>
  </si>
  <si>
    <t>Kristīne</t>
  </si>
  <si>
    <t>Deruma</t>
  </si>
  <si>
    <t>Kristiāna</t>
  </si>
  <si>
    <t>Zacmane</t>
  </si>
  <si>
    <t>Dagnija</t>
  </si>
  <si>
    <t>Ciematniece</t>
  </si>
  <si>
    <t>Dita</t>
  </si>
  <si>
    <t>Kaša</t>
  </si>
  <si>
    <t>Dana</t>
  </si>
  <si>
    <t>Samule</t>
  </si>
  <si>
    <t>Krišjānis</t>
  </si>
  <si>
    <t>Beļaunieks</t>
  </si>
  <si>
    <t>Reno</t>
  </si>
  <si>
    <t>Apinis</t>
  </si>
  <si>
    <t>Niks</t>
  </si>
  <si>
    <t>Samauskis</t>
  </si>
  <si>
    <t>Kaufmanis</t>
  </si>
  <si>
    <t>Pēteris</t>
  </si>
  <si>
    <t>Krauja</t>
  </si>
  <si>
    <t>Rimants</t>
  </si>
  <si>
    <t>Žogota</t>
  </si>
  <si>
    <t>Deivids</t>
  </si>
  <si>
    <t>Šumskis</t>
  </si>
  <si>
    <t>Marite</t>
  </si>
  <si>
    <t>Ennuste</t>
  </si>
  <si>
    <t>Margit</t>
  </si>
  <si>
    <t>Kalk</t>
  </si>
  <si>
    <t>Pärl</t>
  </si>
  <si>
    <t>Eelmaa</t>
  </si>
  <si>
    <t>Suzy Anett</t>
  </si>
  <si>
    <t>Aavik</t>
  </si>
  <si>
    <t>Hanna-Mai</t>
  </si>
  <si>
    <t>Vaikla</t>
  </si>
  <si>
    <t>Mariliis</t>
  </si>
  <si>
    <t>Muuga</t>
  </si>
  <si>
    <t>Tuule Sireli</t>
  </si>
  <si>
    <t>Mäe</t>
  </si>
  <si>
    <t>Vladislava</t>
  </si>
  <si>
    <t>Oleinik</t>
  </si>
  <si>
    <t>Hans-Christian</t>
  </si>
  <si>
    <t>Hausenberg</t>
  </si>
  <si>
    <t>Martin</t>
  </si>
  <si>
    <t>Moldau</t>
  </si>
  <si>
    <t>Johannes</t>
  </si>
  <si>
    <t>Treiel</t>
  </si>
  <si>
    <t>Raimond</t>
  </si>
  <si>
    <t>Vink</t>
  </si>
  <si>
    <t>Risto</t>
  </si>
  <si>
    <t>Lillemets</t>
  </si>
  <si>
    <t>Allan</t>
  </si>
  <si>
    <t>Katšmazov</t>
  </si>
  <si>
    <t>Romet</t>
  </si>
  <si>
    <t>Room</t>
  </si>
  <si>
    <t>Helger</t>
  </si>
  <si>
    <t>Pikk</t>
  </si>
  <si>
    <t>100 m barjerinis bėgimas / 100 hurdles</t>
  </si>
  <si>
    <t>2015-05-24,25, Šiauliai</t>
  </si>
  <si>
    <t>Row</t>
  </si>
  <si>
    <t>Lane</t>
  </si>
  <si>
    <t>Maksim</t>
  </si>
  <si>
    <t>Andraloit</t>
  </si>
  <si>
    <t>BLR</t>
  </si>
  <si>
    <t>Vitalij</t>
  </si>
  <si>
    <t>Žuk</t>
  </si>
  <si>
    <t>Domantas</t>
  </si>
  <si>
    <t>Rutulio stūmimas / Shot put</t>
  </si>
  <si>
    <t>Rutulio stūmimas / Shot put (5 kg)</t>
  </si>
  <si>
    <t>Rutulio stūmimas / Shot put (6 kg)</t>
  </si>
  <si>
    <t>Disko metimas / Discus Throw (1,75 kg)</t>
  </si>
  <si>
    <t>Ieties metimas / Jevelin Throw (500 g)</t>
  </si>
  <si>
    <t>Ieties metimas / Jevelin Throw (700 g)</t>
  </si>
  <si>
    <t>11,63</t>
  </si>
  <si>
    <t>0,0</t>
  </si>
  <si>
    <t>11,92</t>
  </si>
  <si>
    <t>12,31</t>
  </si>
  <si>
    <t>11,65</t>
  </si>
  <si>
    <t>11,66</t>
  </si>
  <si>
    <t>12,12</t>
  </si>
  <si>
    <t>11,08</t>
  </si>
  <si>
    <t>12,62</t>
  </si>
  <si>
    <t>1,1</t>
  </si>
  <si>
    <t>12,28</t>
  </si>
  <si>
    <t>11,61</t>
  </si>
  <si>
    <t>12,00</t>
  </si>
  <si>
    <t>11,74</t>
  </si>
  <si>
    <t>Bandymai / Attempts</t>
  </si>
  <si>
    <t>18,62</t>
  </si>
  <si>
    <t>0,2</t>
  </si>
  <si>
    <t>15,40</t>
  </si>
  <si>
    <t>15,52</t>
  </si>
  <si>
    <t>17,33</t>
  </si>
  <si>
    <t>16,39</t>
  </si>
  <si>
    <t>2,5</t>
  </si>
  <si>
    <t>16,17</t>
  </si>
  <si>
    <t>15,99</t>
  </si>
  <si>
    <t>15,70</t>
  </si>
  <si>
    <t>16,33</t>
  </si>
  <si>
    <t>16,20</t>
  </si>
  <si>
    <t>15,10</t>
  </si>
  <si>
    <t>15,64</t>
  </si>
  <si>
    <t>15,88</t>
  </si>
  <si>
    <t>14,60</t>
  </si>
  <si>
    <t>16,64</t>
  </si>
  <si>
    <t>15,22</t>
  </si>
  <si>
    <t>1,4</t>
  </si>
  <si>
    <t>14,79</t>
  </si>
  <si>
    <t>15,93</t>
  </si>
  <si>
    <t>15,34</t>
  </si>
  <si>
    <t>16,49</t>
  </si>
  <si>
    <t>0,5</t>
  </si>
  <si>
    <t>10,91</t>
  </si>
  <si>
    <t>11,81</t>
  </si>
  <si>
    <t>11,14</t>
  </si>
  <si>
    <t>11,59</t>
  </si>
  <si>
    <t>12,37</t>
  </si>
  <si>
    <t>1,7</t>
  </si>
  <si>
    <t>11,72</t>
  </si>
  <si>
    <t>11,51</t>
  </si>
  <si>
    <t>12,22</t>
  </si>
  <si>
    <t>12,09</t>
  </si>
  <si>
    <t>0,4</t>
  </si>
  <si>
    <t>2,0</t>
  </si>
  <si>
    <t>-0,1</t>
  </si>
  <si>
    <t>0,6</t>
  </si>
  <si>
    <t>1,9</t>
  </si>
  <si>
    <t>0,7</t>
  </si>
  <si>
    <t>1,3</t>
  </si>
  <si>
    <t>11,57</t>
  </si>
  <si>
    <t>12,19</t>
  </si>
  <si>
    <t>11,28</t>
  </si>
  <si>
    <t>14,45</t>
  </si>
  <si>
    <t>10,46</t>
  </si>
  <si>
    <t>13,15</t>
  </si>
  <si>
    <t>11,83</t>
  </si>
  <si>
    <t>10,49</t>
  </si>
  <si>
    <t>12,52</t>
  </si>
  <si>
    <t>14,92</t>
  </si>
  <si>
    <t>13,34</t>
  </si>
  <si>
    <t>-1,8</t>
  </si>
  <si>
    <t>-0,9</t>
  </si>
  <si>
    <t>-0,2</t>
  </si>
  <si>
    <t>0,3</t>
  </si>
  <si>
    <t>12,71</t>
  </si>
  <si>
    <t>1,30</t>
  </si>
  <si>
    <t>1,33</t>
  </si>
  <si>
    <t>1,36</t>
  </si>
  <si>
    <t>1,39</t>
  </si>
  <si>
    <t>1,42</t>
  </si>
  <si>
    <t>1,45</t>
  </si>
  <si>
    <t>1,48</t>
  </si>
  <si>
    <t>1,51</t>
  </si>
  <si>
    <t>1,54</t>
  </si>
  <si>
    <t>1,57</t>
  </si>
  <si>
    <t>1,60</t>
  </si>
  <si>
    <t>1,63</t>
  </si>
  <si>
    <t>16,37</t>
  </si>
  <si>
    <t>13,87</t>
  </si>
  <si>
    <t>14,15</t>
  </si>
  <si>
    <t>15,16</t>
  </si>
  <si>
    <t>13,08</t>
  </si>
  <si>
    <t>13,11</t>
  </si>
  <si>
    <t>14,18</t>
  </si>
  <si>
    <t>12,97</t>
  </si>
  <si>
    <t>13,59</t>
  </si>
  <si>
    <t>11,97</t>
  </si>
  <si>
    <t>11,34</t>
  </si>
  <si>
    <t>1,40</t>
  </si>
  <si>
    <t>1,43</t>
  </si>
  <si>
    <t>1,46</t>
  </si>
  <si>
    <t>1,49</t>
  </si>
  <si>
    <t>1,52</t>
  </si>
  <si>
    <t>1,55</t>
  </si>
  <si>
    <t>1,58</t>
  </si>
  <si>
    <t>1,61</t>
  </si>
  <si>
    <t>1,64</t>
  </si>
  <si>
    <t>1,67</t>
  </si>
  <si>
    <t>1,70</t>
  </si>
  <si>
    <t>1,73</t>
  </si>
  <si>
    <t>1,76</t>
  </si>
  <si>
    <t>1,79</t>
  </si>
  <si>
    <t>Viso / Total</t>
  </si>
  <si>
    <t>27,89</t>
  </si>
  <si>
    <t>1,5</t>
  </si>
  <si>
    <t>26,43</t>
  </si>
  <si>
    <t>26,46</t>
  </si>
  <si>
    <t>27,29</t>
  </si>
  <si>
    <t>26,82</t>
  </si>
  <si>
    <t>28,40</t>
  </si>
  <si>
    <t>2,4</t>
  </si>
  <si>
    <t>29,80</t>
  </si>
  <si>
    <t>26,67</t>
  </si>
  <si>
    <t>25,53</t>
  </si>
  <si>
    <t>1,93</t>
  </si>
  <si>
    <t>1,99</t>
  </si>
  <si>
    <t>1,78</t>
  </si>
  <si>
    <t>1,87</t>
  </si>
  <si>
    <t>1,90</t>
  </si>
  <si>
    <t>1,72</t>
  </si>
  <si>
    <t>26,86</t>
  </si>
  <si>
    <t>26,45</t>
  </si>
  <si>
    <t>25,52</t>
  </si>
  <si>
    <t>29,00</t>
  </si>
  <si>
    <t>26,71</t>
  </si>
  <si>
    <t>26,30</t>
  </si>
  <si>
    <t>27,08</t>
  </si>
  <si>
    <t>27,48</t>
  </si>
  <si>
    <t>27,38</t>
  </si>
  <si>
    <t>28,01</t>
  </si>
  <si>
    <t>27,13</t>
  </si>
  <si>
    <t>29,92</t>
  </si>
  <si>
    <t>26,85</t>
  </si>
  <si>
    <t>1,66</t>
  </si>
  <si>
    <t>1,69</t>
  </si>
  <si>
    <t>1,75</t>
  </si>
  <si>
    <t>1,81</t>
  </si>
  <si>
    <t>1,84</t>
  </si>
  <si>
    <t>1,96</t>
  </si>
  <si>
    <t>2,02</t>
  </si>
  <si>
    <t>53,91</t>
  </si>
  <si>
    <t>57,00</t>
  </si>
  <si>
    <t>50,99</t>
  </si>
  <si>
    <t>55,19</t>
  </si>
  <si>
    <t>54,38</t>
  </si>
  <si>
    <t>58,29</t>
  </si>
  <si>
    <t>50,78</t>
  </si>
  <si>
    <t>52,91</t>
  </si>
  <si>
    <t>52,81</t>
  </si>
  <si>
    <t>54,62</t>
  </si>
  <si>
    <t>54,12</t>
  </si>
  <si>
    <t>60,48</t>
  </si>
  <si>
    <t>1,95</t>
  </si>
  <si>
    <t>1,92</t>
  </si>
  <si>
    <t>1,86</t>
  </si>
  <si>
    <t>2,01</t>
  </si>
  <si>
    <t>1,89</t>
  </si>
  <si>
    <t>1,80</t>
  </si>
  <si>
    <t>1,62</t>
  </si>
  <si>
    <t>1,83</t>
  </si>
  <si>
    <t>1,77</t>
  </si>
  <si>
    <t>1,50</t>
  </si>
  <si>
    <t>1,53</t>
  </si>
  <si>
    <t>1,56</t>
  </si>
  <si>
    <t>1,59</t>
  </si>
  <si>
    <t>1,65</t>
  </si>
  <si>
    <t>1,68</t>
  </si>
  <si>
    <t>1,71</t>
  </si>
  <si>
    <t>1,74</t>
  </si>
  <si>
    <t>1,98</t>
  </si>
  <si>
    <t>2,04</t>
  </si>
  <si>
    <t>52,18</t>
  </si>
  <si>
    <t>50,42</t>
  </si>
  <si>
    <t>59,74</t>
  </si>
  <si>
    <t>53,97</t>
  </si>
  <si>
    <t>52,92</t>
  </si>
  <si>
    <t>54,66</t>
  </si>
  <si>
    <t>58,33</t>
  </si>
  <si>
    <t>54,65</t>
  </si>
  <si>
    <t>53,53</t>
  </si>
  <si>
    <t>51,59</t>
  </si>
  <si>
    <t>54,27</t>
  </si>
  <si>
    <t>69,57</t>
  </si>
  <si>
    <t>Moterys / Women U-18+Vyrai / Men U-18</t>
  </si>
  <si>
    <t>Moterys / Women U-20+Vyrai / Men U-20</t>
  </si>
  <si>
    <t>Komandiniai rezultatai / Team results</t>
  </si>
  <si>
    <t>Merginų komandų rezultatai / Women's team results</t>
  </si>
  <si>
    <t>Vaikinų komandų rezultatai / Men's team results</t>
  </si>
  <si>
    <t>Bendri komandiniai / Overall team</t>
  </si>
  <si>
    <t>B/k</t>
  </si>
  <si>
    <t>18,48</t>
  </si>
  <si>
    <t>-2,9</t>
  </si>
  <si>
    <t>14,62</t>
  </si>
  <si>
    <t>16,70</t>
  </si>
  <si>
    <t>15,14</t>
  </si>
  <si>
    <t>19,20</t>
  </si>
  <si>
    <t>DNS</t>
  </si>
  <si>
    <t>16,41</t>
  </si>
  <si>
    <t>-1,7</t>
  </si>
  <si>
    <t>16,02</t>
  </si>
  <si>
    <t>15,32</t>
  </si>
  <si>
    <t>16,54</t>
  </si>
  <si>
    <t>15,47</t>
  </si>
  <si>
    <t>15,27</t>
  </si>
  <si>
    <t>-1,6</t>
  </si>
  <si>
    <t>17,57</t>
  </si>
  <si>
    <t>15,07</t>
  </si>
  <si>
    <t>17,22</t>
  </si>
  <si>
    <t>16,24</t>
  </si>
  <si>
    <t>16,48</t>
  </si>
  <si>
    <t>18,28</t>
  </si>
  <si>
    <t>-2,0</t>
  </si>
  <si>
    <t>14,96</t>
  </si>
  <si>
    <t>2,3</t>
  </si>
  <si>
    <t>2,9</t>
  </si>
  <si>
    <t>2,1</t>
  </si>
  <si>
    <t>1,0</t>
  </si>
  <si>
    <t>35,65</t>
  </si>
  <si>
    <t>33,35</t>
  </si>
  <si>
    <t>38,58</t>
  </si>
  <si>
    <t>41,12</t>
  </si>
  <si>
    <t>37,28</t>
  </si>
  <si>
    <t>35,93</t>
  </si>
  <si>
    <t>29,54</t>
  </si>
  <si>
    <t>26,06</t>
  </si>
  <si>
    <t>29,19</t>
  </si>
  <si>
    <t>23,96</t>
  </si>
  <si>
    <t>40,57</t>
  </si>
  <si>
    <t>43,37</t>
  </si>
  <si>
    <t>2,6</t>
  </si>
  <si>
    <t>0,8</t>
  </si>
  <si>
    <t>1,8</t>
  </si>
  <si>
    <t>48,20</t>
  </si>
  <si>
    <t>45,86</t>
  </si>
  <si>
    <t>41,01</t>
  </si>
  <si>
    <t>38,35</t>
  </si>
  <si>
    <t>30,38</t>
  </si>
  <si>
    <t>37,08</t>
  </si>
  <si>
    <t>33,83</t>
  </si>
  <si>
    <t>40,96</t>
  </si>
  <si>
    <t>34,76</t>
  </si>
  <si>
    <t>20,95</t>
  </si>
  <si>
    <t>36,33</t>
  </si>
  <si>
    <t>2:27,38</t>
  </si>
  <si>
    <t>2:32,02</t>
  </si>
  <si>
    <t>2:48,16</t>
  </si>
  <si>
    <t>2:16,59</t>
  </si>
  <si>
    <t>2:25,44</t>
  </si>
  <si>
    <t>2:37,22</t>
  </si>
  <si>
    <t>2:26,00</t>
  </si>
  <si>
    <t>2:52,03</t>
  </si>
  <si>
    <t>3:09,43</t>
  </si>
  <si>
    <t>2:25,97</t>
  </si>
  <si>
    <t>2:27,79</t>
  </si>
  <si>
    <t>2:27,23</t>
  </si>
  <si>
    <t>2:30,51</t>
  </si>
  <si>
    <t>2:33,32</t>
  </si>
  <si>
    <t>2:29,71</t>
  </si>
  <si>
    <t>2:35,28</t>
  </si>
  <si>
    <t>2:41,55</t>
  </si>
  <si>
    <t>2:26,84</t>
  </si>
  <si>
    <t>2:44,48</t>
  </si>
  <si>
    <t>2:35,38</t>
  </si>
  <si>
    <t>2:47,11</t>
  </si>
  <si>
    <t>2:37,97</t>
  </si>
  <si>
    <t>2,90</t>
  </si>
  <si>
    <t>2,40</t>
  </si>
  <si>
    <t>2,50</t>
  </si>
  <si>
    <t>2,60</t>
  </si>
  <si>
    <t>2,70</t>
  </si>
  <si>
    <t>2,80</t>
  </si>
  <si>
    <t>3,00</t>
  </si>
  <si>
    <t>3,10</t>
  </si>
  <si>
    <t>3,20</t>
  </si>
  <si>
    <t>3,30</t>
  </si>
  <si>
    <t>3,40</t>
  </si>
  <si>
    <t>3,50</t>
  </si>
  <si>
    <t>3,60</t>
  </si>
  <si>
    <t>3,70</t>
  </si>
  <si>
    <t>3,80</t>
  </si>
  <si>
    <t>3,90</t>
  </si>
  <si>
    <t>4,00</t>
  </si>
  <si>
    <t>4,10</t>
  </si>
  <si>
    <t>4,20</t>
  </si>
  <si>
    <t>4,30</t>
  </si>
  <si>
    <t>4,40</t>
  </si>
  <si>
    <t>4,50</t>
  </si>
  <si>
    <t>4,60</t>
  </si>
  <si>
    <t>4,70</t>
  </si>
  <si>
    <t>4,80</t>
  </si>
  <si>
    <t>4,90</t>
  </si>
  <si>
    <t>5,00</t>
  </si>
  <si>
    <t>43,58</t>
  </si>
  <si>
    <t>47,25</t>
  </si>
  <si>
    <t>47,48</t>
  </si>
  <si>
    <t>44,39</t>
  </si>
  <si>
    <t>44,70</t>
  </si>
  <si>
    <t>49,90</t>
  </si>
  <si>
    <t>34,56</t>
  </si>
  <si>
    <t>38,82</t>
  </si>
  <si>
    <t>37,24</t>
  </si>
  <si>
    <t>32,98</t>
  </si>
  <si>
    <t>46,88</t>
  </si>
  <si>
    <t>53,98</t>
  </si>
  <si>
    <t>4:50,37</t>
  </si>
  <si>
    <t>4:48,01</t>
  </si>
  <si>
    <t>4:52,60</t>
  </si>
  <si>
    <t>4:55,54</t>
  </si>
  <si>
    <t>5:05,19</t>
  </si>
  <si>
    <t>5:01,28</t>
  </si>
  <si>
    <t>4:43,30</t>
  </si>
  <si>
    <t>5:42,55</t>
  </si>
  <si>
    <t>5:33,55</t>
  </si>
  <si>
    <t>4:53,31</t>
  </si>
  <si>
    <t>4:41,40</t>
  </si>
  <si>
    <t>58,62</t>
  </si>
  <si>
    <t>54,16</t>
  </si>
  <si>
    <t>56,48</t>
  </si>
  <si>
    <t>50,20</t>
  </si>
  <si>
    <t>53,10</t>
  </si>
  <si>
    <t>51,90</t>
  </si>
  <si>
    <t>44,98</t>
  </si>
  <si>
    <t>36,44</t>
  </si>
  <si>
    <t>46,12</t>
  </si>
  <si>
    <t>44,80</t>
  </si>
  <si>
    <t>45,12</t>
  </si>
  <si>
    <t>30,98</t>
  </si>
  <si>
    <t>5:32,93</t>
  </si>
  <si>
    <t>5:06,20</t>
  </si>
  <si>
    <t>4:50,61</t>
  </si>
  <si>
    <t>4:20,02</t>
  </si>
  <si>
    <t>4:58,46</t>
  </si>
  <si>
    <t>4:45,57</t>
  </si>
  <si>
    <t>5:20,55</t>
  </si>
  <si>
    <t>5:03,34</t>
  </si>
  <si>
    <t>5:06,50</t>
  </si>
  <si>
    <t>5:18,49</t>
  </si>
  <si>
    <t>4:47,62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</si>
</sst>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;\-#,##0;\-"/>
    <numFmt numFmtId="177" formatCode="#,##0.00;\-#,##0.00;\-"/>
    <numFmt numFmtId="178" formatCode="#,##0%;\-#,##0%;&quot;- &quot;"/>
    <numFmt numFmtId="179" formatCode="#,##0.0%;\-#,##0.0%;&quot;- &quot;"/>
    <numFmt numFmtId="180" formatCode="#,##0.00%;\-#,##0.00%;&quot;- &quot;"/>
    <numFmt numFmtId="181" formatCode="#,##0.0;\-#,##0.0;\-"/>
    <numFmt numFmtId="182" formatCode="_-* #,##0_-;\-* #,##0_-;_-* \-_-;_-@_-"/>
    <numFmt numFmtId="183" formatCode="_-* #,##0.00_-;\-* #,##0.00_-;_-* \-??_-;_-@_-"/>
    <numFmt numFmtId="184" formatCode="[Red]0%;[Red]\(0%\)"/>
    <numFmt numFmtId="185" formatCode="0%;\(0%\)"/>
    <numFmt numFmtId="186" formatCode="0.00\ %"/>
    <numFmt numFmtId="187" formatCode="_-&quot;IRL&quot;* #,##0_-;&quot;-IRL&quot;* #,##0_-;_-&quot;IRL&quot;* \-_-;_-@_-"/>
    <numFmt numFmtId="188" formatCode="_-&quot;IRL&quot;* #,##0.00_-;&quot;-IRL&quot;* #,##0.00_-;_-&quot;IRL&quot;* \-??_-;_-@_-"/>
    <numFmt numFmtId="189" formatCode="ss.00"/>
    <numFmt numFmtId="190" formatCode="yyyy\-mm\-dd;@"/>
    <numFmt numFmtId="191" formatCode="0.0"/>
    <numFmt numFmtId="192" formatCode="m:ss.00"/>
    <numFmt numFmtId="193" formatCode="[$-427]yyyy\ &quot;m.&quot;\ mmmm\ d\ &quot;d.&quot;"/>
    <numFmt numFmtId="194" formatCode="mmm/yyyy"/>
    <numFmt numFmtId="195" formatCode="&quot;Taip&quot;;&quot;Taip&quot;;&quot;Ne&quot;"/>
    <numFmt numFmtId="196" formatCode="&quot;Teisinga&quot;;&quot;Teisinga&quot;;&quot;Klaidinga&quot;"/>
    <numFmt numFmtId="197" formatCode="[$€-2]\ ###,000_);[Red]\([$€-2]\ ###,000\)"/>
    <numFmt numFmtId="198" formatCode="yyyy/mm/dd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Times New Roman"/>
      <family val="1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Narrow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2"/>
      <name val="Times New Roman Baltic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0"/>
      <name val="TimesLT"/>
      <family val="0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3" borderId="0" applyNumberFormat="0" applyBorder="0" applyAlignment="0" applyProtection="0"/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178" fontId="5" fillId="0" borderId="0" applyFill="0" applyBorder="0" applyAlignment="0">
      <protection/>
    </xf>
    <xf numFmtId="179" fontId="5" fillId="0" borderId="0" applyFill="0" applyBorder="0" applyAlignment="0">
      <protection/>
    </xf>
    <xf numFmtId="180" fontId="5" fillId="0" borderId="0" applyFill="0" applyBorder="0" applyAlignment="0">
      <protection/>
    </xf>
    <xf numFmtId="176" fontId="5" fillId="0" borderId="0" applyFill="0" applyBorder="0" applyAlignment="0">
      <protection/>
    </xf>
    <xf numFmtId="181" fontId="5" fillId="0" borderId="0" applyFill="0" applyBorder="0" applyAlignment="0">
      <protection/>
    </xf>
    <xf numFmtId="177" fontId="5" fillId="0" borderId="0" applyFill="0" applyBorder="0" applyAlignment="0">
      <protection/>
    </xf>
    <xf numFmtId="0" fontId="6" fillId="20" borderId="1" applyNumberFormat="0" applyAlignment="0" applyProtection="0"/>
    <xf numFmtId="0" fontId="7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4" fontId="5" fillId="0" borderId="0" applyFill="0" applyBorder="0" applyAlignment="0">
      <protection/>
    </xf>
    <xf numFmtId="182" fontId="0" fillId="0" borderId="0" applyFill="0" applyBorder="0" applyAlignment="0" applyProtection="0"/>
    <xf numFmtId="183" fontId="0" fillId="0" borderId="0" applyFill="0" applyBorder="0" applyAlignment="0" applyProtection="0"/>
    <xf numFmtId="176" fontId="8" fillId="0" borderId="0" applyFill="0" applyBorder="0" applyAlignment="0">
      <protection/>
    </xf>
    <xf numFmtId="177" fontId="8" fillId="0" borderId="0" applyFill="0" applyBorder="0" applyAlignment="0">
      <protection/>
    </xf>
    <xf numFmtId="176" fontId="8" fillId="0" borderId="0" applyFill="0" applyBorder="0" applyAlignment="0">
      <protection/>
    </xf>
    <xf numFmtId="181" fontId="8" fillId="0" borderId="0" applyFill="0" applyBorder="0" applyAlignment="0">
      <protection/>
    </xf>
    <xf numFmtId="177" fontId="8" fillId="0" borderId="0" applyFill="0" applyBorder="0" applyAlignment="0">
      <protection/>
    </xf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3" applyNumberFormat="0" applyAlignment="0" applyProtection="0"/>
    <xf numFmtId="0" fontId="12" fillId="0" borderId="4">
      <alignment horizontal="left" vertical="center"/>
      <protection/>
    </xf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176" fontId="19" fillId="0" borderId="0" applyFill="0" applyBorder="0" applyAlignment="0">
      <protection/>
    </xf>
    <xf numFmtId="177" fontId="19" fillId="0" borderId="0" applyFill="0" applyBorder="0" applyAlignment="0">
      <protection/>
    </xf>
    <xf numFmtId="176" fontId="19" fillId="0" borderId="0" applyFill="0" applyBorder="0" applyAlignment="0">
      <protection/>
    </xf>
    <xf numFmtId="181" fontId="19" fillId="0" borderId="0" applyFill="0" applyBorder="0" applyAlignment="0">
      <protection/>
    </xf>
    <xf numFmtId="177" fontId="19" fillId="0" borderId="0" applyFill="0" applyBorder="0" applyAlignment="0">
      <protection/>
    </xf>
    <xf numFmtId="0" fontId="20" fillId="0" borderId="8" applyNumberFormat="0" applyFill="0" applyAlignment="0" applyProtection="0"/>
    <xf numFmtId="0" fontId="21" fillId="24" borderId="0" applyNumberFormat="0" applyBorder="0" applyAlignment="0" applyProtection="0"/>
    <xf numFmtId="184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9" applyNumberFormat="0" applyFon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6" fontId="24" fillId="0" borderId="0" applyFill="0" applyBorder="0" applyAlignment="0">
      <protection/>
    </xf>
    <xf numFmtId="177" fontId="24" fillId="0" borderId="0" applyFill="0" applyBorder="0" applyAlignment="0">
      <protection/>
    </xf>
    <xf numFmtId="176" fontId="24" fillId="0" borderId="0" applyFill="0" applyBorder="0" applyAlignment="0">
      <protection/>
    </xf>
    <xf numFmtId="181" fontId="24" fillId="0" borderId="0" applyFill="0" applyBorder="0" applyAlignment="0">
      <protection/>
    </xf>
    <xf numFmtId="177" fontId="24" fillId="0" borderId="0" applyFill="0" applyBorder="0" applyAlignment="0">
      <protection/>
    </xf>
    <xf numFmtId="49" fontId="5" fillId="0" borderId="0" applyFill="0" applyBorder="0" applyAlignment="0">
      <protection/>
    </xf>
    <xf numFmtId="49" fontId="5" fillId="0" borderId="0" applyFill="0" applyBorder="0" applyAlignment="0">
      <protection/>
    </xf>
    <xf numFmtId="49" fontId="5" fillId="0" borderId="0" applyFill="0" applyBorder="0" applyAlignment="0">
      <protection/>
    </xf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87" fontId="0" fillId="0" borderId="0" applyFill="0" applyBorder="0" applyAlignment="0" applyProtection="0"/>
    <xf numFmtId="188" fontId="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29" fillId="0" borderId="0" xfId="90" applyFont="1" applyAlignment="1">
      <alignment vertical="center"/>
      <protection/>
    </xf>
    <xf numFmtId="0" fontId="29" fillId="0" borderId="0" xfId="90" applyFont="1" applyAlignment="1">
      <alignment horizontal="center" vertical="center"/>
      <protection/>
    </xf>
    <xf numFmtId="0" fontId="30" fillId="0" borderId="0" xfId="90" applyFont="1" applyAlignment="1">
      <alignment vertical="center"/>
      <protection/>
    </xf>
    <xf numFmtId="0" fontId="28" fillId="0" borderId="0" xfId="90" applyFont="1" applyAlignment="1">
      <alignment horizontal="center" vertical="center"/>
      <protection/>
    </xf>
    <xf numFmtId="0" fontId="31" fillId="0" borderId="0" xfId="90" applyFont="1" applyAlignment="1">
      <alignment vertical="center"/>
      <protection/>
    </xf>
    <xf numFmtId="0" fontId="28" fillId="0" borderId="0" xfId="90" applyFont="1" applyAlignment="1">
      <alignment vertical="center"/>
      <protection/>
    </xf>
    <xf numFmtId="14" fontId="32" fillId="0" borderId="0" xfId="90" applyNumberFormat="1" applyFont="1" applyAlignment="1">
      <alignment horizontal="center" vertical="center"/>
      <protection/>
    </xf>
    <xf numFmtId="0" fontId="30" fillId="0" borderId="0" xfId="90" applyFont="1" applyAlignment="1">
      <alignment horizontal="center" vertical="center"/>
      <protection/>
    </xf>
    <xf numFmtId="0" fontId="33" fillId="0" borderId="0" xfId="90" applyFont="1" applyAlignment="1">
      <alignment horizontal="center" vertical="center"/>
      <protection/>
    </xf>
    <xf numFmtId="49" fontId="35" fillId="0" borderId="12" xfId="90" applyNumberFormat="1" applyFont="1" applyBorder="1" applyAlignment="1">
      <alignment horizontal="center" vertical="center"/>
      <protection/>
    </xf>
    <xf numFmtId="190" fontId="29" fillId="0" borderId="0" xfId="90" applyNumberFormat="1" applyFont="1" applyAlignment="1">
      <alignment horizontal="center" vertical="center"/>
      <protection/>
    </xf>
    <xf numFmtId="190" fontId="28" fillId="0" borderId="0" xfId="90" applyNumberFormat="1" applyFont="1" applyAlignment="1">
      <alignment horizontal="center" vertical="center"/>
      <protection/>
    </xf>
    <xf numFmtId="190" fontId="30" fillId="0" borderId="0" xfId="90" applyNumberFormat="1" applyFont="1" applyAlignment="1">
      <alignment horizontal="center" vertical="center"/>
      <protection/>
    </xf>
    <xf numFmtId="189" fontId="36" fillId="0" borderId="0" xfId="90" applyNumberFormat="1" applyFont="1" applyFill="1" applyBorder="1" applyAlignment="1">
      <alignment horizontal="center" vertical="center"/>
      <protection/>
    </xf>
    <xf numFmtId="1" fontId="30" fillId="0" borderId="13" xfId="90" applyNumberFormat="1" applyFont="1" applyBorder="1" applyAlignment="1">
      <alignment horizontal="center" vertical="center"/>
      <protection/>
    </xf>
    <xf numFmtId="49" fontId="28" fillId="0" borderId="12" xfId="90" applyNumberFormat="1" applyFont="1" applyBorder="1" applyAlignment="1">
      <alignment horizontal="center" vertical="center"/>
      <protection/>
    </xf>
    <xf numFmtId="0" fontId="28" fillId="0" borderId="0" xfId="90" applyFont="1" applyBorder="1" applyAlignment="1">
      <alignment horizontal="right" vertical="center"/>
      <protection/>
    </xf>
    <xf numFmtId="0" fontId="30" fillId="0" borderId="0" xfId="90" applyFont="1" applyBorder="1" applyAlignment="1">
      <alignment horizontal="center" vertical="center"/>
      <protection/>
    </xf>
    <xf numFmtId="0" fontId="30" fillId="0" borderId="0" xfId="90" applyFont="1" applyBorder="1" applyAlignment="1">
      <alignment horizontal="left" vertical="center"/>
      <protection/>
    </xf>
    <xf numFmtId="190" fontId="28" fillId="0" borderId="0" xfId="90" applyNumberFormat="1" applyFont="1" applyBorder="1" applyAlignment="1">
      <alignment horizontal="center" vertical="center"/>
      <protection/>
    </xf>
    <xf numFmtId="49" fontId="35" fillId="0" borderId="0" xfId="90" applyNumberFormat="1" applyFont="1" applyBorder="1" applyAlignment="1">
      <alignment horizontal="center" vertical="center"/>
      <protection/>
    </xf>
    <xf numFmtId="1" fontId="30" fillId="0" borderId="0" xfId="90" applyNumberFormat="1" applyFont="1" applyBorder="1" applyAlignment="1">
      <alignment horizontal="center" vertical="center"/>
      <protection/>
    </xf>
    <xf numFmtId="0" fontId="28" fillId="0" borderId="0" xfId="90" applyFont="1" applyBorder="1" applyAlignment="1">
      <alignment vertical="center"/>
      <protection/>
    </xf>
    <xf numFmtId="0" fontId="37" fillId="0" borderId="0" xfId="90" applyFont="1" applyAlignment="1">
      <alignment horizontal="right" vertical="center"/>
      <protection/>
    </xf>
    <xf numFmtId="2" fontId="29" fillId="0" borderId="0" xfId="90" applyNumberFormat="1" applyFont="1" applyAlignment="1">
      <alignment horizontal="center" vertical="center"/>
      <protection/>
    </xf>
    <xf numFmtId="0" fontId="28" fillId="0" borderId="0" xfId="95" applyFont="1">
      <alignment/>
      <protection/>
    </xf>
    <xf numFmtId="0" fontId="35" fillId="0" borderId="0" xfId="95" applyFont="1">
      <alignment/>
      <protection/>
    </xf>
    <xf numFmtId="0" fontId="28" fillId="0" borderId="14" xfId="95" applyFont="1" applyBorder="1">
      <alignment/>
      <protection/>
    </xf>
    <xf numFmtId="0" fontId="28" fillId="0" borderId="0" xfId="95" applyFont="1" applyAlignment="1">
      <alignment horizontal="right" vertical="top"/>
      <protection/>
    </xf>
    <xf numFmtId="0" fontId="31" fillId="0" borderId="0" xfId="95" applyFont="1">
      <alignment/>
      <protection/>
    </xf>
    <xf numFmtId="0" fontId="28" fillId="0" borderId="15" xfId="95" applyFont="1" applyBorder="1">
      <alignment/>
      <protection/>
    </xf>
    <xf numFmtId="0" fontId="28" fillId="0" borderId="16" xfId="95" applyFont="1" applyBorder="1">
      <alignment/>
      <protection/>
    </xf>
    <xf numFmtId="49" fontId="31" fillId="0" borderId="0" xfId="95" applyNumberFormat="1" applyFont="1">
      <alignment/>
      <protection/>
    </xf>
    <xf numFmtId="0" fontId="28" fillId="0" borderId="17" xfId="95" applyFont="1" applyBorder="1">
      <alignment/>
      <protection/>
    </xf>
    <xf numFmtId="0" fontId="28" fillId="0" borderId="0" xfId="95" applyFont="1" applyBorder="1">
      <alignment/>
      <protection/>
    </xf>
    <xf numFmtId="0" fontId="38" fillId="0" borderId="0" xfId="95" applyFont="1">
      <alignment/>
      <protection/>
    </xf>
    <xf numFmtId="0" fontId="39" fillId="0" borderId="0" xfId="95" applyFont="1">
      <alignment/>
      <protection/>
    </xf>
    <xf numFmtId="0" fontId="40" fillId="0" borderId="0" xfId="0" applyFont="1" applyAlignment="1">
      <alignment vertical="center"/>
    </xf>
    <xf numFmtId="0" fontId="28" fillId="0" borderId="18" xfId="91" applyFont="1" applyBorder="1" applyAlignment="1">
      <alignment horizontal="center" vertical="center"/>
      <protection/>
    </xf>
    <xf numFmtId="0" fontId="28" fillId="0" borderId="19" xfId="91" applyFont="1" applyBorder="1" applyAlignment="1">
      <alignment horizontal="right" vertical="center"/>
      <protection/>
    </xf>
    <xf numFmtId="0" fontId="30" fillId="0" borderId="20" xfId="91" applyFont="1" applyBorder="1" applyAlignment="1">
      <alignment horizontal="left" vertical="center"/>
      <protection/>
    </xf>
    <xf numFmtId="190" fontId="35" fillId="0" borderId="21" xfId="91" applyNumberFormat="1" applyFont="1" applyBorder="1" applyAlignment="1">
      <alignment horizontal="center" vertical="center"/>
      <protection/>
    </xf>
    <xf numFmtId="49" fontId="35" fillId="0" borderId="21" xfId="91" applyNumberFormat="1" applyFont="1" applyBorder="1" applyAlignment="1">
      <alignment horizontal="center" vertical="center"/>
      <protection/>
    </xf>
    <xf numFmtId="0" fontId="30" fillId="0" borderId="22" xfId="91" applyFont="1" applyBorder="1" applyAlignment="1">
      <alignment horizontal="center" vertical="center"/>
      <protection/>
    </xf>
    <xf numFmtId="0" fontId="28" fillId="0" borderId="22" xfId="91" applyFont="1" applyBorder="1" applyAlignment="1">
      <alignment horizontal="center" vertical="center"/>
      <protection/>
    </xf>
    <xf numFmtId="0" fontId="28" fillId="0" borderId="0" xfId="91" applyFont="1" applyBorder="1" applyAlignment="1">
      <alignment horizontal="right" vertical="center"/>
      <protection/>
    </xf>
    <xf numFmtId="0" fontId="30" fillId="0" borderId="23" xfId="91" applyFont="1" applyBorder="1" applyAlignment="1">
      <alignment horizontal="left" vertical="center"/>
      <protection/>
    </xf>
    <xf numFmtId="190" fontId="35" fillId="0" borderId="14" xfId="91" applyNumberFormat="1" applyFont="1" applyBorder="1" applyAlignment="1">
      <alignment horizontal="center" vertical="center"/>
      <protection/>
    </xf>
    <xf numFmtId="49" fontId="35" fillId="0" borderId="14" xfId="91" applyNumberFormat="1" applyFont="1" applyBorder="1" applyAlignment="1">
      <alignment horizontal="center" vertical="center"/>
      <protection/>
    </xf>
    <xf numFmtId="0" fontId="28" fillId="0" borderId="24" xfId="91" applyFont="1" applyBorder="1" applyAlignment="1">
      <alignment horizontal="center" vertical="center"/>
      <protection/>
    </xf>
    <xf numFmtId="0" fontId="28" fillId="0" borderId="25" xfId="91" applyFont="1" applyBorder="1" applyAlignment="1">
      <alignment horizontal="right" vertical="center"/>
      <protection/>
    </xf>
    <xf numFmtId="0" fontId="30" fillId="0" borderId="26" xfId="91" applyFont="1" applyBorder="1" applyAlignment="1">
      <alignment horizontal="left" vertical="center"/>
      <protection/>
    </xf>
    <xf numFmtId="190" fontId="35" fillId="0" borderId="27" xfId="91" applyNumberFormat="1" applyFont="1" applyBorder="1" applyAlignment="1">
      <alignment horizontal="center" vertical="center"/>
      <protection/>
    </xf>
    <xf numFmtId="49" fontId="35" fillId="0" borderId="27" xfId="91" applyNumberFormat="1" applyFont="1" applyBorder="1" applyAlignment="1">
      <alignment horizontal="center" vertical="center"/>
      <protection/>
    </xf>
    <xf numFmtId="0" fontId="49" fillId="26" borderId="18" xfId="91" applyFont="1" applyFill="1" applyBorder="1" applyAlignment="1">
      <alignment horizontal="center" vertical="center"/>
      <protection/>
    </xf>
    <xf numFmtId="0" fontId="49" fillId="0" borderId="24" xfId="91" applyFont="1" applyBorder="1" applyAlignment="1">
      <alignment horizontal="center" vertical="center"/>
      <protection/>
    </xf>
    <xf numFmtId="49" fontId="30" fillId="0" borderId="16" xfId="90" applyNumberFormat="1" applyFont="1" applyBorder="1" applyAlignment="1">
      <alignment horizontal="center" vertical="center"/>
      <protection/>
    </xf>
    <xf numFmtId="49" fontId="30" fillId="0" borderId="28" xfId="90" applyNumberFormat="1" applyFont="1" applyBorder="1" applyAlignment="1">
      <alignment horizontal="center" vertical="center"/>
      <protection/>
    </xf>
    <xf numFmtId="1" fontId="30" fillId="0" borderId="22" xfId="91" applyNumberFormat="1" applyFont="1" applyBorder="1" applyAlignment="1">
      <alignment horizontal="center" vertical="center"/>
      <protection/>
    </xf>
    <xf numFmtId="2" fontId="30" fillId="0" borderId="16" xfId="90" applyNumberFormat="1" applyFont="1" applyBorder="1" applyAlignment="1">
      <alignment horizontal="center" vertical="center"/>
      <protection/>
    </xf>
    <xf numFmtId="0" fontId="31" fillId="0" borderId="0" xfId="0" applyFont="1" applyAlignment="1">
      <alignment vertical="center"/>
    </xf>
    <xf numFmtId="0" fontId="28" fillId="0" borderId="18" xfId="91" applyFont="1" applyBorder="1" applyAlignment="1">
      <alignment horizontal="center" vertical="center"/>
      <protection/>
    </xf>
    <xf numFmtId="0" fontId="28" fillId="0" borderId="22" xfId="91" applyFont="1" applyBorder="1" applyAlignment="1">
      <alignment horizontal="center" vertical="center"/>
      <protection/>
    </xf>
    <xf numFmtId="0" fontId="28" fillId="0" borderId="24" xfId="91" applyFont="1" applyBorder="1" applyAlignment="1">
      <alignment horizontal="center" vertical="center"/>
      <protection/>
    </xf>
    <xf numFmtId="0" fontId="28" fillId="0" borderId="25" xfId="90" applyFont="1" applyBorder="1" applyAlignment="1">
      <alignment horizontal="center" vertical="center"/>
      <protection/>
    </xf>
    <xf numFmtId="0" fontId="40" fillId="0" borderId="0" xfId="90" applyFont="1" applyAlignment="1">
      <alignment vertical="center"/>
      <protection/>
    </xf>
    <xf numFmtId="0" fontId="30" fillId="0" borderId="0" xfId="90" applyFont="1" applyAlignment="1">
      <alignment horizontal="right" vertical="center"/>
      <protection/>
    </xf>
    <xf numFmtId="49" fontId="35" fillId="0" borderId="18" xfId="91" applyNumberFormat="1" applyFont="1" applyBorder="1" applyAlignment="1">
      <alignment horizontal="center" vertical="center"/>
      <protection/>
    </xf>
    <xf numFmtId="49" fontId="35" fillId="0" borderId="20" xfId="91" applyNumberFormat="1" applyFont="1" applyBorder="1" applyAlignment="1">
      <alignment horizontal="center" vertical="center"/>
      <protection/>
    </xf>
    <xf numFmtId="0" fontId="35" fillId="0" borderId="0" xfId="90" applyFont="1" applyAlignment="1">
      <alignment vertical="center"/>
      <protection/>
    </xf>
    <xf numFmtId="49" fontId="30" fillId="0" borderId="22" xfId="91" applyNumberFormat="1" applyFont="1" applyBorder="1" applyAlignment="1">
      <alignment horizontal="center" vertical="center"/>
      <protection/>
    </xf>
    <xf numFmtId="49" fontId="28" fillId="0" borderId="23" xfId="91" applyNumberFormat="1" applyFont="1" applyBorder="1" applyAlignment="1">
      <alignment horizontal="center" vertical="center"/>
      <protection/>
    </xf>
    <xf numFmtId="49" fontId="35" fillId="0" borderId="24" xfId="91" applyNumberFormat="1" applyFont="1" applyBorder="1" applyAlignment="1">
      <alignment horizontal="center" vertical="center"/>
      <protection/>
    </xf>
    <xf numFmtId="49" fontId="35" fillId="0" borderId="26" xfId="91" applyNumberFormat="1" applyFont="1" applyBorder="1" applyAlignment="1">
      <alignment horizontal="center" vertical="center"/>
      <protection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49" fontId="37" fillId="0" borderId="0" xfId="90" applyNumberFormat="1" applyFont="1" applyAlignment="1">
      <alignment horizontal="center" vertical="center"/>
      <protection/>
    </xf>
    <xf numFmtId="0" fontId="34" fillId="0" borderId="18" xfId="90" applyFont="1" applyBorder="1" applyAlignment="1">
      <alignment horizontal="center" vertical="center"/>
      <protection/>
    </xf>
    <xf numFmtId="0" fontId="34" fillId="0" borderId="29" xfId="90" applyFont="1" applyBorder="1" applyAlignment="1">
      <alignment horizontal="center" vertical="center"/>
      <protection/>
    </xf>
    <xf numFmtId="0" fontId="34" fillId="0" borderId="21" xfId="90" applyFont="1" applyBorder="1" applyAlignment="1">
      <alignment horizontal="center" vertical="center"/>
      <protection/>
    </xf>
    <xf numFmtId="0" fontId="34" fillId="0" borderId="18" xfId="90" applyFont="1" applyBorder="1" applyAlignment="1">
      <alignment horizontal="center" vertical="center"/>
      <protection/>
    </xf>
    <xf numFmtId="49" fontId="35" fillId="0" borderId="30" xfId="90" applyNumberFormat="1" applyFont="1" applyBorder="1" applyAlignment="1">
      <alignment horizontal="center" vertical="center"/>
      <protection/>
    </xf>
    <xf numFmtId="49" fontId="35" fillId="0" borderId="31" xfId="90" applyNumberFormat="1" applyFont="1" applyBorder="1" applyAlignment="1">
      <alignment horizontal="center" vertical="center"/>
      <protection/>
    </xf>
    <xf numFmtId="49" fontId="35" fillId="0" borderId="32" xfId="90" applyNumberFormat="1" applyFont="1" applyBorder="1" applyAlignment="1">
      <alignment horizontal="center" vertical="center"/>
      <protection/>
    </xf>
    <xf numFmtId="49" fontId="35" fillId="0" borderId="33" xfId="90" applyNumberFormat="1" applyFont="1" applyBorder="1" applyAlignment="1">
      <alignment horizontal="center" vertical="center"/>
      <protection/>
    </xf>
    <xf numFmtId="49" fontId="35" fillId="0" borderId="12" xfId="90" applyNumberFormat="1" applyFont="1" applyBorder="1" applyAlignment="1">
      <alignment horizontal="center" vertical="center"/>
      <protection/>
    </xf>
    <xf numFmtId="49" fontId="35" fillId="0" borderId="34" xfId="90" applyNumberFormat="1" applyFont="1" applyBorder="1" applyAlignment="1">
      <alignment horizontal="center" vertical="center"/>
      <protection/>
    </xf>
    <xf numFmtId="49" fontId="35" fillId="0" borderId="35" xfId="90" applyNumberFormat="1" applyFont="1" applyBorder="1" applyAlignment="1">
      <alignment horizontal="center" vertical="center"/>
      <protection/>
    </xf>
    <xf numFmtId="49" fontId="35" fillId="0" borderId="13" xfId="90" applyNumberFormat="1" applyFont="1" applyBorder="1" applyAlignment="1">
      <alignment horizontal="center" vertical="center"/>
      <protection/>
    </xf>
    <xf numFmtId="49" fontId="35" fillId="0" borderId="36" xfId="90" applyNumberFormat="1" applyFont="1" applyBorder="1" applyAlignment="1">
      <alignment horizontal="center" vertical="center"/>
      <protection/>
    </xf>
    <xf numFmtId="49" fontId="28" fillId="0" borderId="0" xfId="90" applyNumberFormat="1" applyFont="1" applyAlignment="1">
      <alignment horizontal="center" vertical="center"/>
      <protection/>
    </xf>
    <xf numFmtId="49" fontId="37" fillId="0" borderId="0" xfId="0" applyNumberFormat="1" applyFont="1" applyAlignment="1">
      <alignment horizontal="center" vertical="center"/>
    </xf>
    <xf numFmtId="0" fontId="35" fillId="0" borderId="0" xfId="0" applyFont="1" applyAlignment="1">
      <alignment vertical="center"/>
    </xf>
    <xf numFmtId="49" fontId="35" fillId="0" borderId="30" xfId="0" applyNumberFormat="1" applyFont="1" applyBorder="1" applyAlignment="1">
      <alignment horizontal="center" vertical="center"/>
    </xf>
    <xf numFmtId="49" fontId="35" fillId="0" borderId="31" xfId="0" applyNumberFormat="1" applyFont="1" applyBorder="1" applyAlignment="1">
      <alignment horizontal="center" vertical="center"/>
    </xf>
    <xf numFmtId="49" fontId="35" fillId="0" borderId="32" xfId="0" applyNumberFormat="1" applyFont="1" applyBorder="1" applyAlignment="1">
      <alignment horizontal="center" vertical="center"/>
    </xf>
    <xf numFmtId="49" fontId="35" fillId="0" borderId="33" xfId="0" applyNumberFormat="1" applyFont="1" applyBorder="1" applyAlignment="1">
      <alignment horizontal="center" vertical="center"/>
    </xf>
    <xf numFmtId="49" fontId="35" fillId="0" borderId="12" xfId="0" applyNumberFormat="1" applyFont="1" applyBorder="1" applyAlignment="1">
      <alignment horizontal="center" vertical="center"/>
    </xf>
    <xf numFmtId="49" fontId="35" fillId="0" borderId="34" xfId="0" applyNumberFormat="1" applyFont="1" applyBorder="1" applyAlignment="1">
      <alignment horizontal="center" vertical="center"/>
    </xf>
    <xf numFmtId="49" fontId="35" fillId="0" borderId="35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49" fontId="35" fillId="0" borderId="36" xfId="0" applyNumberFormat="1" applyFont="1" applyBorder="1" applyAlignment="1">
      <alignment horizontal="center" vertical="center"/>
    </xf>
    <xf numFmtId="0" fontId="49" fillId="26" borderId="29" xfId="91" applyFont="1" applyFill="1" applyBorder="1" applyAlignment="1">
      <alignment horizontal="center" vertical="center"/>
      <protection/>
    </xf>
    <xf numFmtId="0" fontId="28" fillId="0" borderId="21" xfId="91" applyFont="1" applyBorder="1" applyAlignment="1">
      <alignment horizontal="center" vertical="center"/>
      <protection/>
    </xf>
    <xf numFmtId="0" fontId="28" fillId="0" borderId="37" xfId="91" applyFont="1" applyBorder="1" applyAlignment="1">
      <alignment horizontal="right" vertical="center"/>
      <protection/>
    </xf>
    <xf numFmtId="2" fontId="28" fillId="0" borderId="38" xfId="91" applyNumberFormat="1" applyFont="1" applyBorder="1" applyAlignment="1">
      <alignment horizontal="center" vertical="center"/>
      <protection/>
    </xf>
    <xf numFmtId="2" fontId="28" fillId="0" borderId="14" xfId="91" applyNumberFormat="1" applyFont="1" applyBorder="1" applyAlignment="1">
      <alignment horizontal="center" vertical="center"/>
      <protection/>
    </xf>
    <xf numFmtId="2" fontId="28" fillId="0" borderId="39" xfId="91" applyNumberFormat="1" applyFont="1" applyBorder="1" applyAlignment="1">
      <alignment horizontal="center" vertical="center"/>
      <protection/>
    </xf>
    <xf numFmtId="2" fontId="30" fillId="0" borderId="22" xfId="91" applyNumberFormat="1" applyFont="1" applyBorder="1" applyAlignment="1">
      <alignment horizontal="center" vertical="center"/>
      <protection/>
    </xf>
    <xf numFmtId="0" fontId="49" fillId="0" borderId="40" xfId="91" applyFont="1" applyBorder="1" applyAlignment="1">
      <alignment horizontal="center" vertical="center"/>
      <protection/>
    </xf>
    <xf numFmtId="0" fontId="28" fillId="0" borderId="27" xfId="91" applyFont="1" applyBorder="1" applyAlignment="1">
      <alignment horizontal="center" vertical="center"/>
      <protection/>
    </xf>
    <xf numFmtId="0" fontId="28" fillId="0" borderId="41" xfId="91" applyFont="1" applyBorder="1" applyAlignment="1">
      <alignment horizontal="right" vertical="center"/>
      <protection/>
    </xf>
    <xf numFmtId="0" fontId="28" fillId="0" borderId="0" xfId="0" applyFont="1" applyAlignment="1">
      <alignment horizontal="center" vertical="center"/>
    </xf>
    <xf numFmtId="0" fontId="50" fillId="0" borderId="40" xfId="91" applyFont="1" applyBorder="1" applyAlignment="1">
      <alignment horizontal="center" vertical="center"/>
      <protection/>
    </xf>
    <xf numFmtId="2" fontId="51" fillId="0" borderId="22" xfId="91" applyNumberFormat="1" applyFont="1" applyBorder="1" applyAlignment="1">
      <alignment horizontal="center" vertical="center"/>
      <protection/>
    </xf>
    <xf numFmtId="1" fontId="51" fillId="0" borderId="22" xfId="91" applyNumberFormat="1" applyFont="1" applyBorder="1" applyAlignment="1">
      <alignment horizontal="center" vertical="center"/>
      <protection/>
    </xf>
    <xf numFmtId="191" fontId="28" fillId="0" borderId="41" xfId="91" applyNumberFormat="1" applyFont="1" applyBorder="1" applyAlignment="1">
      <alignment horizontal="center" vertical="center"/>
      <protection/>
    </xf>
    <xf numFmtId="191" fontId="50" fillId="0" borderId="40" xfId="91" applyNumberFormat="1" applyFont="1" applyBorder="1" applyAlignment="1">
      <alignment horizontal="center" vertical="center"/>
      <protection/>
    </xf>
    <xf numFmtId="191" fontId="28" fillId="0" borderId="27" xfId="91" applyNumberFormat="1" applyFont="1" applyBorder="1" applyAlignment="1">
      <alignment horizontal="center" vertical="center"/>
      <protection/>
    </xf>
    <xf numFmtId="0" fontId="28" fillId="0" borderId="41" xfId="91" applyFont="1" applyBorder="1" applyAlignment="1">
      <alignment horizontal="center" vertical="center"/>
      <protection/>
    </xf>
    <xf numFmtId="191" fontId="28" fillId="0" borderId="40" xfId="91" applyNumberFormat="1" applyFont="1" applyBorder="1" applyAlignment="1">
      <alignment horizontal="center" vertical="center"/>
      <protection/>
    </xf>
    <xf numFmtId="1" fontId="49" fillId="26" borderId="18" xfId="91" applyNumberFormat="1" applyFont="1" applyFill="1" applyBorder="1" applyAlignment="1">
      <alignment horizontal="center" vertical="center"/>
      <protection/>
    </xf>
    <xf numFmtId="1" fontId="49" fillId="0" borderId="24" xfId="91" applyNumberFormat="1" applyFont="1" applyBorder="1" applyAlignment="1">
      <alignment horizontal="center" vertical="center"/>
      <protection/>
    </xf>
    <xf numFmtId="0" fontId="49" fillId="0" borderId="42" xfId="91" applyFont="1" applyBorder="1" applyAlignment="1">
      <alignment horizontal="center" vertical="center"/>
      <protection/>
    </xf>
    <xf numFmtId="0" fontId="0" fillId="0" borderId="0" xfId="90">
      <alignment/>
      <protection/>
    </xf>
    <xf numFmtId="0" fontId="37" fillId="0" borderId="0" xfId="0" applyFont="1" applyAlignment="1">
      <alignment vertical="center"/>
    </xf>
    <xf numFmtId="0" fontId="41" fillId="0" borderId="0" xfId="90" applyFont="1" applyAlignment="1">
      <alignment vertical="center"/>
      <protection/>
    </xf>
    <xf numFmtId="0" fontId="42" fillId="0" borderId="0" xfId="95" applyFont="1">
      <alignment/>
      <protection/>
    </xf>
    <xf numFmtId="0" fontId="37" fillId="0" borderId="0" xfId="95" applyFont="1">
      <alignment/>
      <protection/>
    </xf>
    <xf numFmtId="0" fontId="30" fillId="0" borderId="0" xfId="95" applyFont="1">
      <alignment/>
      <protection/>
    </xf>
    <xf numFmtId="0" fontId="28" fillId="0" borderId="24" xfId="90" applyFont="1" applyBorder="1" applyAlignment="1">
      <alignment vertical="center"/>
      <protection/>
    </xf>
    <xf numFmtId="0" fontId="34" fillId="0" borderId="43" xfId="90" applyFont="1" applyBorder="1" applyAlignment="1">
      <alignment horizontal="center" vertical="center"/>
      <protection/>
    </xf>
    <xf numFmtId="0" fontId="34" fillId="0" borderId="19" xfId="90" applyFont="1" applyBorder="1" applyAlignment="1">
      <alignment horizontal="center" vertical="center"/>
      <protection/>
    </xf>
    <xf numFmtId="0" fontId="34" fillId="0" borderId="19" xfId="90" applyFont="1" applyBorder="1" applyAlignment="1">
      <alignment horizontal="right" vertical="center"/>
      <protection/>
    </xf>
    <xf numFmtId="0" fontId="34" fillId="0" borderId="19" xfId="90" applyFont="1" applyBorder="1" applyAlignment="1">
      <alignment horizontal="left" vertical="center"/>
      <protection/>
    </xf>
    <xf numFmtId="0" fontId="34" fillId="0" borderId="44" xfId="90" applyFont="1" applyBorder="1" applyAlignment="1">
      <alignment horizontal="center" vertical="center"/>
      <protection/>
    </xf>
    <xf numFmtId="0" fontId="35" fillId="0" borderId="0" xfId="90" applyFont="1" applyBorder="1" applyAlignment="1">
      <alignment horizontal="center" vertical="center"/>
      <protection/>
    </xf>
    <xf numFmtId="0" fontId="28" fillId="0" borderId="25" xfId="90" applyFont="1" applyBorder="1" applyAlignment="1">
      <alignment vertical="center"/>
      <protection/>
    </xf>
    <xf numFmtId="0" fontId="35" fillId="0" borderId="42" xfId="90" applyFont="1" applyBorder="1" applyAlignment="1">
      <alignment horizontal="center" vertical="center"/>
      <protection/>
    </xf>
    <xf numFmtId="0" fontId="35" fillId="0" borderId="24" xfId="90" applyFont="1" applyBorder="1" applyAlignment="1">
      <alignment horizontal="center" vertical="center"/>
      <protection/>
    </xf>
    <xf numFmtId="0" fontId="35" fillId="0" borderId="45" xfId="90" applyFont="1" applyBorder="1" applyAlignment="1">
      <alignment horizontal="center" vertical="center"/>
      <protection/>
    </xf>
    <xf numFmtId="0" fontId="35" fillId="0" borderId="46" xfId="90" applyFont="1" applyBorder="1" applyAlignment="1">
      <alignment horizontal="center" vertical="center"/>
      <protection/>
    </xf>
    <xf numFmtId="0" fontId="35" fillId="0" borderId="14" xfId="90" applyFont="1" applyBorder="1" applyAlignment="1">
      <alignment horizontal="center" vertical="center"/>
      <protection/>
    </xf>
    <xf numFmtId="0" fontId="34" fillId="0" borderId="21" xfId="90" applyFont="1" applyBorder="1" applyAlignment="1">
      <alignment horizontal="center" vertical="center"/>
      <protection/>
    </xf>
    <xf numFmtId="190" fontId="28" fillId="0" borderId="27" xfId="90" applyNumberFormat="1" applyFont="1" applyBorder="1" applyAlignment="1">
      <alignment horizontal="center" vertical="center"/>
      <protection/>
    </xf>
    <xf numFmtId="0" fontId="34" fillId="0" borderId="47" xfId="90" applyFont="1" applyBorder="1" applyAlignment="1">
      <alignment horizontal="center" vertical="center"/>
      <protection/>
    </xf>
    <xf numFmtId="0" fontId="28" fillId="0" borderId="48" xfId="90" applyFont="1" applyBorder="1" applyAlignment="1">
      <alignment vertical="center"/>
      <protection/>
    </xf>
    <xf numFmtId="49" fontId="35" fillId="0" borderId="49" xfId="98" applyNumberFormat="1" applyFont="1" applyBorder="1" applyAlignment="1">
      <alignment horizontal="center" vertical="center"/>
      <protection/>
    </xf>
    <xf numFmtId="49" fontId="35" fillId="0" borderId="50" xfId="98" applyNumberFormat="1" applyFont="1" applyBorder="1" applyAlignment="1">
      <alignment horizontal="center" vertical="center"/>
      <protection/>
    </xf>
    <xf numFmtId="49" fontId="35" fillId="0" borderId="51" xfId="98" applyNumberFormat="1" applyFont="1" applyBorder="1" applyAlignment="1">
      <alignment horizontal="center" vertical="center"/>
      <protection/>
    </xf>
    <xf numFmtId="2" fontId="30" fillId="0" borderId="52" xfId="90" applyNumberFormat="1" applyFont="1" applyBorder="1" applyAlignment="1">
      <alignment horizontal="center" vertical="center"/>
      <protection/>
    </xf>
    <xf numFmtId="49" fontId="35" fillId="0" borderId="33" xfId="90" applyNumberFormat="1" applyFont="1" applyBorder="1" applyAlignment="1">
      <alignment horizontal="center" vertical="center"/>
      <protection/>
    </xf>
    <xf numFmtId="49" fontId="35" fillId="0" borderId="34" xfId="90" applyNumberFormat="1" applyFont="1" applyBorder="1" applyAlignment="1">
      <alignment horizontal="center" vertical="center"/>
      <protection/>
    </xf>
    <xf numFmtId="1" fontId="30" fillId="0" borderId="35" xfId="90" applyNumberFormat="1" applyFont="1" applyBorder="1" applyAlignment="1">
      <alignment horizontal="center" vertical="center"/>
      <protection/>
    </xf>
    <xf numFmtId="0" fontId="35" fillId="0" borderId="22" xfId="90" applyFont="1" applyBorder="1" applyAlignment="1">
      <alignment horizontal="center" vertical="center"/>
      <protection/>
    </xf>
    <xf numFmtId="0" fontId="35" fillId="0" borderId="0" xfId="90" applyFont="1" applyBorder="1" applyAlignment="1">
      <alignment horizontal="right" vertical="center"/>
      <protection/>
    </xf>
    <xf numFmtId="0" fontId="35" fillId="0" borderId="0" xfId="90" applyFont="1" applyBorder="1" applyAlignment="1">
      <alignment horizontal="left" vertical="center"/>
      <protection/>
    </xf>
    <xf numFmtId="0" fontId="35" fillId="0" borderId="14" xfId="90" applyFont="1" applyBorder="1" applyAlignment="1">
      <alignment horizontal="center" vertical="center"/>
      <protection/>
    </xf>
    <xf numFmtId="0" fontId="35" fillId="0" borderId="0" xfId="90" applyFont="1" applyBorder="1" applyAlignment="1">
      <alignment horizontal="center" vertical="center"/>
      <protection/>
    </xf>
    <xf numFmtId="0" fontId="35" fillId="0" borderId="53" xfId="90" applyFont="1" applyBorder="1" applyAlignment="1">
      <alignment horizontal="center" vertical="center"/>
      <protection/>
    </xf>
    <xf numFmtId="0" fontId="33" fillId="0" borderId="54" xfId="90" applyFont="1" applyBorder="1" applyAlignment="1">
      <alignment horizontal="center" vertical="center"/>
      <protection/>
    </xf>
    <xf numFmtId="0" fontId="33" fillId="0" borderId="27" xfId="90" applyFont="1" applyBorder="1" applyAlignment="1">
      <alignment horizontal="center" vertical="center"/>
      <protection/>
    </xf>
    <xf numFmtId="0" fontId="33" fillId="0" borderId="25" xfId="90" applyFont="1" applyBorder="1" applyAlignment="1">
      <alignment horizontal="center" vertical="center"/>
      <protection/>
    </xf>
    <xf numFmtId="0" fontId="35" fillId="0" borderId="38" xfId="90" applyFont="1" applyBorder="1" applyAlignment="1">
      <alignment horizontal="center" vertical="center"/>
      <protection/>
    </xf>
    <xf numFmtId="0" fontId="33" fillId="0" borderId="40" xfId="90" applyFont="1" applyBorder="1" applyAlignment="1">
      <alignment horizontal="center" vertical="center"/>
      <protection/>
    </xf>
    <xf numFmtId="49" fontId="30" fillId="0" borderId="52" xfId="90" applyNumberFormat="1" applyFont="1" applyBorder="1" applyAlignment="1">
      <alignment horizontal="center" vertical="center"/>
      <protection/>
    </xf>
    <xf numFmtId="49" fontId="28" fillId="0" borderId="33" xfId="90" applyNumberFormat="1" applyFont="1" applyBorder="1" applyAlignment="1">
      <alignment horizontal="center" vertical="center"/>
      <protection/>
    </xf>
    <xf numFmtId="0" fontId="49" fillId="26" borderId="22" xfId="91" applyFont="1" applyFill="1" applyBorder="1" applyAlignment="1">
      <alignment horizontal="center" vertical="center"/>
      <protection/>
    </xf>
    <xf numFmtId="0" fontId="35" fillId="0" borderId="54" xfId="90" applyFont="1" applyBorder="1" applyAlignment="1">
      <alignment horizontal="center" vertical="center"/>
      <protection/>
    </xf>
    <xf numFmtId="0" fontId="35" fillId="0" borderId="25" xfId="90" applyFont="1" applyBorder="1" applyAlignment="1">
      <alignment horizontal="center" vertical="center"/>
      <protection/>
    </xf>
    <xf numFmtId="0" fontId="35" fillId="0" borderId="25" xfId="90" applyFont="1" applyBorder="1" applyAlignment="1">
      <alignment horizontal="right" vertical="center"/>
      <protection/>
    </xf>
    <xf numFmtId="0" fontId="35" fillId="0" borderId="25" xfId="90" applyFont="1" applyBorder="1" applyAlignment="1">
      <alignment horizontal="left" vertical="center"/>
      <protection/>
    </xf>
    <xf numFmtId="0" fontId="35" fillId="0" borderId="42" xfId="90" applyFont="1" applyBorder="1" applyAlignment="1">
      <alignment horizontal="center" vertical="center"/>
      <protection/>
    </xf>
    <xf numFmtId="0" fontId="35" fillId="0" borderId="24" xfId="90" applyFont="1" applyBorder="1" applyAlignment="1">
      <alignment horizontal="center" vertical="center"/>
      <protection/>
    </xf>
    <xf numFmtId="49" fontId="35" fillId="0" borderId="24" xfId="98" applyNumberFormat="1" applyFont="1" applyBorder="1" applyAlignment="1">
      <alignment horizontal="center" vertical="center"/>
      <protection/>
    </xf>
    <xf numFmtId="0" fontId="35" fillId="0" borderId="27" xfId="90" applyFont="1" applyBorder="1" applyAlignment="1">
      <alignment horizontal="center" vertical="center"/>
      <protection/>
    </xf>
    <xf numFmtId="0" fontId="34" fillId="0" borderId="19" xfId="90" applyFont="1" applyBorder="1" applyAlignment="1">
      <alignment horizontal="right" vertical="center"/>
      <protection/>
    </xf>
    <xf numFmtId="0" fontId="31" fillId="0" borderId="21" xfId="90" applyFont="1" applyBorder="1" applyAlignment="1">
      <alignment horizontal="center" vertical="center"/>
      <protection/>
    </xf>
    <xf numFmtId="0" fontId="37" fillId="0" borderId="0" xfId="90" applyFont="1" applyAlignment="1">
      <alignment vertical="center"/>
      <protection/>
    </xf>
    <xf numFmtId="0" fontId="34" fillId="0" borderId="44" xfId="90" applyFont="1" applyBorder="1" applyAlignment="1">
      <alignment horizontal="center" vertical="center"/>
      <protection/>
    </xf>
    <xf numFmtId="0" fontId="49" fillId="0" borderId="0" xfId="91" applyFont="1" applyBorder="1" applyAlignment="1">
      <alignment horizontal="center" vertical="center"/>
      <protection/>
    </xf>
    <xf numFmtId="191" fontId="28" fillId="0" borderId="0" xfId="91" applyNumberFormat="1" applyFont="1" applyBorder="1" applyAlignment="1">
      <alignment horizontal="center" vertical="center"/>
      <protection/>
    </xf>
    <xf numFmtId="49" fontId="35" fillId="0" borderId="0" xfId="91" applyNumberFormat="1" applyFont="1" applyBorder="1" applyAlignment="1">
      <alignment horizontal="center" vertical="center"/>
      <protection/>
    </xf>
    <xf numFmtId="190" fontId="35" fillId="0" borderId="0" xfId="91" applyNumberFormat="1" applyFont="1" applyBorder="1" applyAlignment="1">
      <alignment horizontal="center" vertical="center"/>
      <protection/>
    </xf>
    <xf numFmtId="0" fontId="30" fillId="0" borderId="0" xfId="91" applyFont="1" applyBorder="1" applyAlignment="1">
      <alignment horizontal="left" vertical="center"/>
      <protection/>
    </xf>
    <xf numFmtId="0" fontId="28" fillId="0" borderId="0" xfId="91" applyFont="1" applyBorder="1" applyAlignment="1">
      <alignment horizontal="center" vertical="center"/>
      <protection/>
    </xf>
    <xf numFmtId="49" fontId="35" fillId="0" borderId="27" xfId="98" applyNumberFormat="1" applyFont="1" applyBorder="1" applyAlignment="1">
      <alignment horizontal="center" vertical="center"/>
      <protection/>
    </xf>
    <xf numFmtId="0" fontId="35" fillId="0" borderId="42" xfId="90" applyFont="1" applyBorder="1" applyAlignment="1">
      <alignment vertical="center"/>
      <protection/>
    </xf>
    <xf numFmtId="0" fontId="35" fillId="0" borderId="54" xfId="90" applyFont="1" applyBorder="1" applyAlignment="1">
      <alignment vertical="center"/>
      <protection/>
    </xf>
    <xf numFmtId="0" fontId="31" fillId="0" borderId="44" xfId="90" applyFont="1" applyBorder="1" applyAlignment="1">
      <alignment horizontal="center" vertical="center"/>
      <protection/>
    </xf>
    <xf numFmtId="0" fontId="34" fillId="0" borderId="19" xfId="90" applyFont="1" applyBorder="1" applyAlignment="1">
      <alignment horizontal="center" vertical="center"/>
      <protection/>
    </xf>
    <xf numFmtId="191" fontId="28" fillId="0" borderId="0" xfId="91" applyNumberFormat="1" applyFont="1" applyBorder="1" applyAlignment="1">
      <alignment horizontal="center" vertical="center"/>
      <protection/>
    </xf>
    <xf numFmtId="49" fontId="33" fillId="0" borderId="27" xfId="91" applyNumberFormat="1" applyFont="1" applyBorder="1" applyAlignment="1">
      <alignment horizontal="center" vertical="center"/>
      <protection/>
    </xf>
    <xf numFmtId="49" fontId="35" fillId="0" borderId="0" xfId="0" applyNumberFormat="1" applyFont="1" applyBorder="1" applyAlignment="1">
      <alignment horizontal="center" vertical="center"/>
    </xf>
    <xf numFmtId="0" fontId="34" fillId="0" borderId="19" xfId="90" applyFont="1" applyBorder="1" applyAlignment="1">
      <alignment horizontal="left" vertical="center"/>
      <protection/>
    </xf>
    <xf numFmtId="0" fontId="31" fillId="0" borderId="43" xfId="90" applyFont="1" applyBorder="1" applyAlignment="1">
      <alignment horizontal="center" vertical="center" wrapText="1"/>
      <protection/>
    </xf>
    <xf numFmtId="0" fontId="49" fillId="26" borderId="18" xfId="91" applyFont="1" applyFill="1" applyBorder="1" applyAlignment="1">
      <alignment horizontal="center" vertical="center"/>
      <protection/>
    </xf>
    <xf numFmtId="0" fontId="49" fillId="0" borderId="24" xfId="91" applyFont="1" applyBorder="1" applyAlignment="1">
      <alignment horizontal="center" vertical="center"/>
      <protection/>
    </xf>
    <xf numFmtId="0" fontId="49" fillId="26" borderId="22" xfId="91" applyFont="1" applyFill="1" applyBorder="1" applyAlignment="1">
      <alignment horizontal="center" vertical="center"/>
      <protection/>
    </xf>
    <xf numFmtId="49" fontId="35" fillId="0" borderId="22" xfId="91" applyNumberFormat="1" applyFont="1" applyBorder="1" applyAlignment="1">
      <alignment horizontal="center" vertical="center"/>
      <protection/>
    </xf>
    <xf numFmtId="49" fontId="35" fillId="0" borderId="23" xfId="91" applyNumberFormat="1" applyFont="1" applyBorder="1" applyAlignment="1">
      <alignment horizontal="center" vertical="center"/>
      <protection/>
    </xf>
    <xf numFmtId="0" fontId="49" fillId="0" borderId="24" xfId="91" applyFont="1" applyBorder="1" applyAlignment="1">
      <alignment horizontal="center" vertical="center"/>
      <protection/>
    </xf>
    <xf numFmtId="0" fontId="49" fillId="26" borderId="18" xfId="91" applyFont="1" applyFill="1" applyBorder="1" applyAlignment="1">
      <alignment horizontal="center" vertical="center"/>
      <protection/>
    </xf>
    <xf numFmtId="49" fontId="33" fillId="0" borderId="0" xfId="91" applyNumberFormat="1" applyFont="1" applyBorder="1" applyAlignment="1">
      <alignment horizontal="center" vertical="center"/>
      <protection/>
    </xf>
    <xf numFmtId="0" fontId="49" fillId="26" borderId="18" xfId="91" applyFont="1" applyFill="1" applyBorder="1" applyAlignment="1">
      <alignment horizontal="center" vertical="center"/>
      <protection/>
    </xf>
    <xf numFmtId="0" fontId="49" fillId="0" borderId="24" xfId="91" applyFont="1" applyBorder="1" applyAlignment="1">
      <alignment horizontal="center" vertical="center"/>
      <protection/>
    </xf>
    <xf numFmtId="190" fontId="37" fillId="0" borderId="12" xfId="90" applyNumberFormat="1" applyFont="1" applyBorder="1" applyAlignment="1">
      <alignment horizontal="center" vertical="center"/>
      <protection/>
    </xf>
    <xf numFmtId="0" fontId="37" fillId="0" borderId="0" xfId="90" applyFont="1" applyBorder="1" applyAlignment="1">
      <alignment horizontal="right" vertical="center"/>
      <protection/>
    </xf>
    <xf numFmtId="0" fontId="37" fillId="0" borderId="25" xfId="90" applyFont="1" applyBorder="1" applyAlignment="1">
      <alignment horizontal="right" vertical="center"/>
      <protection/>
    </xf>
    <xf numFmtId="0" fontId="37" fillId="0" borderId="25" xfId="90" applyFont="1" applyBorder="1" applyAlignment="1">
      <alignment horizontal="left" vertical="center"/>
      <protection/>
    </xf>
    <xf numFmtId="0" fontId="37" fillId="0" borderId="24" xfId="90" applyFont="1" applyBorder="1" applyAlignment="1">
      <alignment horizontal="center" vertical="center"/>
      <protection/>
    </xf>
    <xf numFmtId="0" fontId="37" fillId="0" borderId="17" xfId="90" applyFont="1" applyBorder="1" applyAlignment="1">
      <alignment horizontal="right" vertical="center"/>
      <protection/>
    </xf>
    <xf numFmtId="49" fontId="28" fillId="0" borderId="22" xfId="91" applyNumberFormat="1" applyFont="1" applyBorder="1" applyAlignment="1">
      <alignment horizontal="center" vertical="center"/>
      <protection/>
    </xf>
    <xf numFmtId="49" fontId="30" fillId="0" borderId="24" xfId="91" applyNumberFormat="1" applyFont="1" applyBorder="1" applyAlignment="1">
      <alignment horizontal="center" vertical="center"/>
      <protection/>
    </xf>
    <xf numFmtId="49" fontId="30" fillId="0" borderId="18" xfId="91" applyNumberFormat="1" applyFont="1" applyBorder="1" applyAlignment="1">
      <alignment horizontal="center" vertical="center"/>
      <protection/>
    </xf>
    <xf numFmtId="49" fontId="30" fillId="0" borderId="42" xfId="91" applyNumberFormat="1" applyFont="1" applyBorder="1" applyAlignment="1">
      <alignment horizontal="center" vertical="center"/>
      <protection/>
    </xf>
    <xf numFmtId="49" fontId="30" fillId="0" borderId="46" xfId="91" applyNumberFormat="1" applyFont="1" applyBorder="1" applyAlignment="1">
      <alignment horizontal="center" vertical="center"/>
      <protection/>
    </xf>
    <xf numFmtId="49" fontId="30" fillId="0" borderId="44" xfId="91" applyNumberFormat="1" applyFont="1" applyBorder="1" applyAlignment="1">
      <alignment horizontal="center" vertical="center"/>
      <protection/>
    </xf>
    <xf numFmtId="0" fontId="37" fillId="0" borderId="19" xfId="90" applyFont="1" applyBorder="1" applyAlignment="1">
      <alignment horizontal="right" vertical="center"/>
      <protection/>
    </xf>
    <xf numFmtId="0" fontId="37" fillId="0" borderId="0" xfId="90" applyFont="1" applyAlignment="1">
      <alignment horizontal="center" vertical="center"/>
      <protection/>
    </xf>
    <xf numFmtId="0" fontId="28" fillId="0" borderId="0" xfId="90" applyFont="1" applyAlignment="1">
      <alignment horizontal="left" vertical="center"/>
      <protection/>
    </xf>
    <xf numFmtId="0" fontId="29" fillId="0" borderId="0" xfId="90" applyFont="1" applyAlignment="1">
      <alignment horizontal="left" vertical="center"/>
      <protection/>
    </xf>
    <xf numFmtId="0" fontId="28" fillId="0" borderId="0" xfId="90" applyFont="1" applyAlignment="1">
      <alignment horizontal="right" vertical="center"/>
      <protection/>
    </xf>
    <xf numFmtId="0" fontId="29" fillId="0" borderId="0" xfId="90" applyFont="1" applyAlignment="1">
      <alignment horizontal="right" vertical="center"/>
      <protection/>
    </xf>
    <xf numFmtId="49" fontId="30" fillId="0" borderId="43" xfId="91" applyNumberFormat="1" applyFont="1" applyBorder="1" applyAlignment="1">
      <alignment horizontal="center" vertical="center"/>
      <protection/>
    </xf>
    <xf numFmtId="49" fontId="30" fillId="0" borderId="45" xfId="91" applyNumberFormat="1" applyFont="1" applyBorder="1" applyAlignment="1">
      <alignment horizontal="center" vertical="center"/>
      <protection/>
    </xf>
    <xf numFmtId="49" fontId="30" fillId="0" borderId="54" xfId="91" applyNumberFormat="1" applyFont="1" applyBorder="1" applyAlignment="1">
      <alignment horizontal="center" vertical="center"/>
      <protection/>
    </xf>
    <xf numFmtId="0" fontId="37" fillId="0" borderId="55" xfId="90" applyFont="1" applyBorder="1" applyAlignment="1">
      <alignment horizontal="center" vertical="center"/>
      <protection/>
    </xf>
    <xf numFmtId="190" fontId="37" fillId="0" borderId="13" xfId="90" applyNumberFormat="1" applyFont="1" applyBorder="1" applyAlignment="1">
      <alignment horizontal="center" vertical="center"/>
      <protection/>
    </xf>
    <xf numFmtId="0" fontId="28" fillId="26" borderId="0" xfId="90" applyFont="1" applyFill="1" applyAlignment="1">
      <alignment vertical="center"/>
      <protection/>
    </xf>
    <xf numFmtId="0" fontId="31" fillId="0" borderId="56" xfId="90" applyFont="1" applyBorder="1" applyAlignment="1">
      <alignment horizontal="left" vertical="center"/>
      <protection/>
    </xf>
    <xf numFmtId="0" fontId="31" fillId="0" borderId="0" xfId="90" applyFont="1" applyBorder="1" applyAlignment="1">
      <alignment horizontal="left" vertical="center"/>
      <protection/>
    </xf>
    <xf numFmtId="0" fontId="31" fillId="0" borderId="57" xfId="90" applyFont="1" applyBorder="1" applyAlignment="1">
      <alignment horizontal="left" vertical="center"/>
      <protection/>
    </xf>
    <xf numFmtId="0" fontId="31" fillId="0" borderId="19" xfId="90" applyFont="1" applyBorder="1" applyAlignment="1">
      <alignment horizontal="left" vertical="center"/>
      <protection/>
    </xf>
    <xf numFmtId="1" fontId="31" fillId="0" borderId="0" xfId="90" applyNumberFormat="1" applyFont="1" applyBorder="1" applyAlignment="1">
      <alignment horizontal="center" vertical="center"/>
      <protection/>
    </xf>
    <xf numFmtId="49" fontId="31" fillId="0" borderId="0" xfId="90" applyNumberFormat="1" applyFont="1" applyBorder="1" applyAlignment="1">
      <alignment horizontal="center" vertical="center"/>
      <protection/>
    </xf>
    <xf numFmtId="1" fontId="31" fillId="0" borderId="24" xfId="90" applyNumberFormat="1" applyFont="1" applyBorder="1" applyAlignment="1">
      <alignment horizontal="center" vertical="center"/>
      <protection/>
    </xf>
    <xf numFmtId="49" fontId="31" fillId="0" borderId="24" xfId="90" applyNumberFormat="1" applyFont="1" applyBorder="1" applyAlignment="1">
      <alignment horizontal="center" vertical="center"/>
      <protection/>
    </xf>
    <xf numFmtId="49" fontId="30" fillId="0" borderId="0" xfId="90" applyNumberFormat="1" applyFont="1" applyBorder="1" applyAlignment="1">
      <alignment horizontal="center" vertical="center"/>
      <protection/>
    </xf>
    <xf numFmtId="0" fontId="37" fillId="0" borderId="58" xfId="90" applyFont="1" applyBorder="1" applyAlignment="1">
      <alignment horizontal="center" vertical="center"/>
      <protection/>
    </xf>
    <xf numFmtId="0" fontId="37" fillId="0" borderId="59" xfId="90" applyFont="1" applyBorder="1" applyAlignment="1">
      <alignment horizontal="center" vertical="center"/>
      <protection/>
    </xf>
    <xf numFmtId="1" fontId="37" fillId="0" borderId="58" xfId="90" applyNumberFormat="1" applyFont="1" applyBorder="1" applyAlignment="1">
      <alignment horizontal="center" vertical="center"/>
      <protection/>
    </xf>
    <xf numFmtId="1" fontId="37" fillId="0" borderId="55" xfId="90" applyNumberFormat="1" applyFont="1" applyBorder="1" applyAlignment="1">
      <alignment horizontal="center" vertical="center"/>
      <protection/>
    </xf>
    <xf numFmtId="1" fontId="37" fillId="0" borderId="59" xfId="90" applyNumberFormat="1" applyFont="1" applyBorder="1" applyAlignment="1">
      <alignment horizontal="center" vertical="center"/>
      <protection/>
    </xf>
    <xf numFmtId="49" fontId="37" fillId="0" borderId="51" xfId="90" applyNumberFormat="1" applyFont="1" applyBorder="1" applyAlignment="1">
      <alignment horizontal="center" vertical="center"/>
      <protection/>
    </xf>
    <xf numFmtId="49" fontId="37" fillId="0" borderId="50" xfId="90" applyNumberFormat="1" applyFont="1" applyBorder="1" applyAlignment="1">
      <alignment horizontal="center" vertical="center"/>
      <protection/>
    </xf>
    <xf numFmtId="49" fontId="37" fillId="0" borderId="60" xfId="90" applyNumberFormat="1" applyFont="1" applyBorder="1" applyAlignment="1">
      <alignment horizontal="center" vertical="center"/>
      <protection/>
    </xf>
    <xf numFmtId="0" fontId="37" fillId="0" borderId="61" xfId="90" applyFont="1" applyBorder="1" applyAlignment="1">
      <alignment horizontal="right" vertical="center"/>
      <protection/>
    </xf>
    <xf numFmtId="190" fontId="37" fillId="0" borderId="31" xfId="90" applyNumberFormat="1" applyFont="1" applyBorder="1" applyAlignment="1">
      <alignment horizontal="center" vertical="center"/>
      <protection/>
    </xf>
    <xf numFmtId="0" fontId="37" fillId="0" borderId="48" xfId="90" applyFont="1" applyBorder="1" applyAlignment="1">
      <alignment horizontal="center" vertical="center"/>
      <protection/>
    </xf>
    <xf numFmtId="0" fontId="37" fillId="0" borderId="27" xfId="90" applyFont="1" applyBorder="1" applyAlignment="1">
      <alignment horizontal="center" vertical="center"/>
      <protection/>
    </xf>
    <xf numFmtId="0" fontId="31" fillId="0" borderId="47" xfId="90" applyFont="1" applyBorder="1" applyAlignment="1">
      <alignment horizontal="center" vertical="center"/>
      <protection/>
    </xf>
    <xf numFmtId="190" fontId="31" fillId="0" borderId="21" xfId="90" applyNumberFormat="1" applyFont="1" applyBorder="1" applyAlignment="1">
      <alignment horizontal="center" vertical="center"/>
      <protection/>
    </xf>
    <xf numFmtId="0" fontId="31" fillId="0" borderId="19" xfId="90" applyFont="1" applyBorder="1" applyAlignment="1">
      <alignment horizontal="left" vertical="center"/>
      <protection/>
    </xf>
    <xf numFmtId="0" fontId="31" fillId="0" borderId="19" xfId="90" applyFont="1" applyBorder="1" applyAlignment="1">
      <alignment horizontal="right" vertical="center"/>
      <protection/>
    </xf>
    <xf numFmtId="0" fontId="31" fillId="0" borderId="18" xfId="90" applyFont="1" applyBorder="1" applyAlignment="1">
      <alignment horizontal="center" vertical="center"/>
      <protection/>
    </xf>
    <xf numFmtId="0" fontId="49" fillId="26" borderId="18" xfId="91" applyFont="1" applyFill="1" applyBorder="1" applyAlignment="1">
      <alignment horizontal="center" vertical="center"/>
      <protection/>
    </xf>
    <xf numFmtId="49" fontId="35" fillId="0" borderId="47" xfId="91" applyNumberFormat="1" applyFont="1" applyBorder="1" applyAlignment="1">
      <alignment horizontal="center" vertical="center"/>
      <protection/>
    </xf>
    <xf numFmtId="49" fontId="34" fillId="0" borderId="18" xfId="91" applyNumberFormat="1" applyFont="1" applyBorder="1" applyAlignment="1">
      <alignment horizontal="center" vertical="center"/>
      <protection/>
    </xf>
    <xf numFmtId="49" fontId="35" fillId="0" borderId="53" xfId="91" applyNumberFormat="1" applyFont="1" applyBorder="1" applyAlignment="1">
      <alignment horizontal="center" vertical="center"/>
      <protection/>
    </xf>
    <xf numFmtId="0" fontId="49" fillId="0" borderId="24" xfId="91" applyFont="1" applyBorder="1" applyAlignment="1">
      <alignment horizontal="center" vertical="center"/>
      <protection/>
    </xf>
    <xf numFmtId="49" fontId="35" fillId="0" borderId="48" xfId="91" applyNumberFormat="1" applyFont="1" applyBorder="1" applyAlignment="1">
      <alignment horizontal="center" vertical="center"/>
      <protection/>
    </xf>
    <xf numFmtId="49" fontId="34" fillId="0" borderId="24" xfId="91" applyNumberFormat="1" applyFont="1" applyBorder="1" applyAlignment="1">
      <alignment horizontal="center" vertical="center"/>
      <protection/>
    </xf>
    <xf numFmtId="191" fontId="50" fillId="0" borderId="0" xfId="91" applyNumberFormat="1" applyFont="1" applyBorder="1" applyAlignment="1">
      <alignment horizontal="center" vertical="center"/>
      <protection/>
    </xf>
    <xf numFmtId="49" fontId="35" fillId="0" borderId="0" xfId="90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49" fontId="31" fillId="0" borderId="12" xfId="90" applyNumberFormat="1" applyFont="1" applyBorder="1" applyAlignment="1">
      <alignment horizontal="center" vertical="center"/>
      <protection/>
    </xf>
    <xf numFmtId="0" fontId="31" fillId="0" borderId="30" xfId="90" applyFont="1" applyBorder="1" applyAlignment="1">
      <alignment horizontal="center" vertical="center"/>
      <protection/>
    </xf>
    <xf numFmtId="0" fontId="31" fillId="0" borderId="31" xfId="90" applyFont="1" applyBorder="1" applyAlignment="1">
      <alignment horizontal="center" vertical="center"/>
      <protection/>
    </xf>
    <xf numFmtId="0" fontId="31" fillId="0" borderId="32" xfId="90" applyFont="1" applyBorder="1" applyAlignment="1">
      <alignment horizontal="center" vertical="center"/>
      <protection/>
    </xf>
    <xf numFmtId="0" fontId="37" fillId="0" borderId="35" xfId="90" applyFont="1" applyBorder="1" applyAlignment="1">
      <alignment horizontal="center" vertical="center"/>
      <protection/>
    </xf>
    <xf numFmtId="0" fontId="37" fillId="0" borderId="13" xfId="90" applyFont="1" applyBorder="1" applyAlignment="1">
      <alignment horizontal="center" vertical="center"/>
      <protection/>
    </xf>
    <xf numFmtId="0" fontId="37" fillId="0" borderId="36" xfId="90" applyFont="1" applyBorder="1" applyAlignment="1">
      <alignment horizontal="center" vertical="center"/>
      <protection/>
    </xf>
    <xf numFmtId="49" fontId="31" fillId="0" borderId="31" xfId="90" applyNumberFormat="1" applyFont="1" applyBorder="1" applyAlignment="1">
      <alignment horizontal="center" vertical="center"/>
      <protection/>
    </xf>
    <xf numFmtId="1" fontId="31" fillId="0" borderId="32" xfId="90" applyNumberFormat="1" applyFont="1" applyBorder="1" applyAlignment="1">
      <alignment horizontal="center" vertical="center"/>
      <protection/>
    </xf>
    <xf numFmtId="0" fontId="31" fillId="0" borderId="33" xfId="90" applyFont="1" applyBorder="1" applyAlignment="1">
      <alignment horizontal="center" vertical="center"/>
      <protection/>
    </xf>
    <xf numFmtId="1" fontId="31" fillId="0" borderId="34" xfId="90" applyNumberFormat="1" applyFont="1" applyBorder="1" applyAlignment="1">
      <alignment horizontal="center" vertical="center"/>
      <protection/>
    </xf>
    <xf numFmtId="0" fontId="31" fillId="0" borderId="35" xfId="90" applyFont="1" applyBorder="1" applyAlignment="1">
      <alignment horizontal="center" vertical="center"/>
      <protection/>
    </xf>
    <xf numFmtId="49" fontId="31" fillId="0" borderId="13" xfId="90" applyNumberFormat="1" applyFont="1" applyBorder="1" applyAlignment="1">
      <alignment horizontal="center" vertical="center"/>
      <protection/>
    </xf>
    <xf numFmtId="1" fontId="31" fillId="0" borderId="36" xfId="90" applyNumberFormat="1" applyFont="1" applyBorder="1" applyAlignment="1">
      <alignment horizontal="center" vertical="center"/>
      <protection/>
    </xf>
    <xf numFmtId="0" fontId="37" fillId="0" borderId="62" xfId="90" applyFont="1" applyBorder="1" applyAlignment="1">
      <alignment horizontal="center" vertical="center"/>
      <protection/>
    </xf>
    <xf numFmtId="0" fontId="37" fillId="0" borderId="63" xfId="90" applyFont="1" applyBorder="1" applyAlignment="1">
      <alignment horizontal="center" vertical="center"/>
      <protection/>
    </xf>
    <xf numFmtId="0" fontId="37" fillId="0" borderId="64" xfId="90" applyFont="1" applyBorder="1" applyAlignment="1">
      <alignment horizontal="center" vertical="center"/>
      <protection/>
    </xf>
    <xf numFmtId="0" fontId="29" fillId="0" borderId="25" xfId="90" applyFont="1" applyBorder="1" applyAlignment="1">
      <alignment horizontal="center" vertical="center"/>
      <protection/>
    </xf>
    <xf numFmtId="0" fontId="45" fillId="0" borderId="27" xfId="94" applyFont="1" applyBorder="1" applyAlignment="1">
      <alignment horizontal="center" vertical="center"/>
      <protection/>
    </xf>
    <xf numFmtId="192" fontId="44" fillId="0" borderId="21" xfId="94" applyNumberFormat="1" applyFont="1" applyBorder="1" applyAlignment="1">
      <alignment horizontal="center" vertical="center"/>
      <protection/>
    </xf>
    <xf numFmtId="2" fontId="30" fillId="0" borderId="31" xfId="90" applyNumberFormat="1" applyFont="1" applyBorder="1" applyAlignment="1">
      <alignment horizontal="center" vertical="center"/>
      <protection/>
    </xf>
    <xf numFmtId="2" fontId="30" fillId="0" borderId="30" xfId="90" applyNumberFormat="1" applyFont="1" applyBorder="1" applyAlignment="1">
      <alignment horizontal="center" vertical="center"/>
      <protection/>
    </xf>
    <xf numFmtId="0" fontId="49" fillId="26" borderId="18" xfId="91" applyFont="1" applyFill="1" applyBorder="1" applyAlignment="1">
      <alignment horizontal="center" vertical="center"/>
      <protection/>
    </xf>
    <xf numFmtId="0" fontId="49" fillId="0" borderId="24" xfId="91" applyFont="1" applyBorder="1" applyAlignment="1">
      <alignment horizontal="center" vertical="center"/>
      <protection/>
    </xf>
    <xf numFmtId="0" fontId="29" fillId="0" borderId="25" xfId="90" applyFont="1" applyBorder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43" fillId="0" borderId="0" xfId="90" applyFont="1" applyAlignment="1">
      <alignment horizontal="center" vertical="center"/>
      <protection/>
    </xf>
    <xf numFmtId="0" fontId="31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 vertical="center"/>
    </xf>
    <xf numFmtId="0" fontId="31" fillId="0" borderId="0" xfId="90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51" fillId="0" borderId="43" xfId="90" applyFont="1" applyBorder="1" applyAlignment="1">
      <alignment horizontal="center" vertical="center" wrapText="1"/>
      <protection/>
    </xf>
    <xf numFmtId="0" fontId="51" fillId="0" borderId="19" xfId="90" applyFont="1" applyBorder="1" applyAlignment="1">
      <alignment horizontal="center" vertical="center"/>
      <protection/>
    </xf>
    <xf numFmtId="0" fontId="51" fillId="0" borderId="44" xfId="90" applyFont="1" applyBorder="1" applyAlignment="1">
      <alignment horizontal="center" vertical="center"/>
      <protection/>
    </xf>
    <xf numFmtId="49" fontId="34" fillId="0" borderId="43" xfId="90" applyNumberFormat="1" applyFont="1" applyBorder="1" applyAlignment="1">
      <alignment horizontal="center" vertical="center"/>
      <protection/>
    </xf>
    <xf numFmtId="0" fontId="0" fillId="0" borderId="19" xfId="90" applyBorder="1" applyAlignment="1">
      <alignment horizontal="center" vertical="center"/>
      <protection/>
    </xf>
    <xf numFmtId="0" fontId="0" fillId="0" borderId="44" xfId="90" applyBorder="1" applyAlignment="1">
      <alignment horizontal="center" vertical="center"/>
      <protection/>
    </xf>
    <xf numFmtId="49" fontId="34" fillId="0" borderId="65" xfId="90" applyNumberFormat="1" applyFont="1" applyBorder="1" applyAlignment="1">
      <alignment horizontal="center" vertical="center"/>
      <protection/>
    </xf>
    <xf numFmtId="0" fontId="0" fillId="0" borderId="66" xfId="90" applyBorder="1" applyAlignment="1">
      <alignment horizontal="center" vertical="center"/>
      <protection/>
    </xf>
    <xf numFmtId="0" fontId="0" fillId="0" borderId="67" xfId="90" applyBorder="1" applyAlignment="1">
      <alignment horizontal="center" vertical="center"/>
      <protection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[00] 2" xfId="53"/>
    <cellStyle name="Currency" xfId="54"/>
    <cellStyle name="Currency [0]" xfId="55"/>
    <cellStyle name="Currency [00]" xfId="56"/>
    <cellStyle name="Currency [00] 2" xfId="57"/>
    <cellStyle name="Date Short" xfId="58"/>
    <cellStyle name="Dziesiętny [0]_PLDT" xfId="59"/>
    <cellStyle name="Dziesiętny_PLDT" xfId="60"/>
    <cellStyle name="Enter Currency (0)" xfId="61"/>
    <cellStyle name="Enter Currency (2)" xfId="62"/>
    <cellStyle name="Enter Units (0)" xfId="63"/>
    <cellStyle name="Enter Units (1)" xfId="64"/>
    <cellStyle name="Enter Units (2)" xfId="65"/>
    <cellStyle name="Explanatory Text" xfId="66"/>
    <cellStyle name="Followed Hyperlink" xfId="67"/>
    <cellStyle name="Good" xfId="68"/>
    <cellStyle name="Grey" xfId="69"/>
    <cellStyle name="Header1" xfId="70"/>
    <cellStyle name="Header2" xfId="71"/>
    <cellStyle name="Heading 1" xfId="72"/>
    <cellStyle name="Heading 2" xfId="73"/>
    <cellStyle name="Heading 3" xfId="74"/>
    <cellStyle name="Heading 4" xfId="75"/>
    <cellStyle name="Hiperłącze" xfId="76"/>
    <cellStyle name="Hyperlink" xfId="77"/>
    <cellStyle name="Input" xfId="78"/>
    <cellStyle name="Input [yellow]" xfId="79"/>
    <cellStyle name="Įprastas 2" xfId="80"/>
    <cellStyle name="Link Currency (0)" xfId="81"/>
    <cellStyle name="Link Currency (2)" xfId="82"/>
    <cellStyle name="Link Units (0)" xfId="83"/>
    <cellStyle name="Link Units (1)" xfId="84"/>
    <cellStyle name="Link Units (2)" xfId="85"/>
    <cellStyle name="Linked Cell" xfId="86"/>
    <cellStyle name="Neutral" xfId="87"/>
    <cellStyle name="Normal - Style1" xfId="88"/>
    <cellStyle name="Normal 10" xfId="89"/>
    <cellStyle name="Normal 2" xfId="90"/>
    <cellStyle name="Normal 2 2 10_aukstis" xfId="91"/>
    <cellStyle name="Normal 2 2 3 6" xfId="92"/>
    <cellStyle name="Normal 2 2 3 6 2 2" xfId="93"/>
    <cellStyle name="Normal 2 4" xfId="94"/>
    <cellStyle name="Normal 3" xfId="95"/>
    <cellStyle name="Normal 3 2" xfId="96"/>
    <cellStyle name="Normal 5 2" xfId="97"/>
    <cellStyle name="Normal_Daugiakoves" xfId="98"/>
    <cellStyle name="Note" xfId="99"/>
    <cellStyle name="Output" xfId="100"/>
    <cellStyle name="Percent" xfId="101"/>
    <cellStyle name="Percent [0]" xfId="102"/>
    <cellStyle name="Percent [0] 2" xfId="103"/>
    <cellStyle name="Percent [00]" xfId="104"/>
    <cellStyle name="Percent [00] 2" xfId="105"/>
    <cellStyle name="Percent [2]" xfId="106"/>
    <cellStyle name="Percent [2] 2" xfId="107"/>
    <cellStyle name="PrePop Currency (0)" xfId="108"/>
    <cellStyle name="PrePop Currency (2)" xfId="109"/>
    <cellStyle name="PrePop Units (0)" xfId="110"/>
    <cellStyle name="PrePop Units (1)" xfId="111"/>
    <cellStyle name="PrePop Units (2)" xfId="112"/>
    <cellStyle name="Text Indent A" xfId="113"/>
    <cellStyle name="Text Indent B" xfId="114"/>
    <cellStyle name="Text Indent C" xfId="115"/>
    <cellStyle name="Title" xfId="116"/>
    <cellStyle name="Total" xfId="117"/>
    <cellStyle name="Walutowy [0]_PLDT" xfId="118"/>
    <cellStyle name="Walutowy_PLDT" xfId="119"/>
    <cellStyle name="Warning Text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8out/vis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8out/finaliniu%20varzubu%20rezultatai%201%20die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7out/Documents%20and%20Settings\All%20Users\Documents\LAF%20teure%202007v\Alfonso%20II%20diena\5000%20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ponas\AppData\Local\Microsoft\Windows\Temporary%20Internet%20Files\Content.IE5\SUQ3SQ6Z\Baltijos%20daugiakoves%2015-05-24.25%20ma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si (4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0bbM"/>
      <sheetName val="110bb V"/>
      <sheetName val="100 M"/>
      <sheetName val="100 V"/>
      <sheetName val="400 M"/>
      <sheetName val="400 V"/>
      <sheetName val="1500 M"/>
      <sheetName val="1500 V"/>
      <sheetName val="2000kl M"/>
      <sheetName val="4x100M"/>
      <sheetName val="4x100 V"/>
      <sheetName val="Ej M"/>
      <sheetName val="Ej V"/>
      <sheetName val="T M"/>
      <sheetName val="T V"/>
      <sheetName val="R M"/>
      <sheetName val="R V"/>
      <sheetName val="D M"/>
      <sheetName val="D V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Heptathlon U-18"/>
      <sheetName val="Heptathlon U-20"/>
      <sheetName val="Decathlon U-18"/>
      <sheetName val="Decathlon U-20"/>
      <sheetName val="Team results W"/>
      <sheetName val="Team results M"/>
      <sheetName val="Overall team results"/>
      <sheetName val="100 Hurdles"/>
      <sheetName val="110 Hurdles"/>
      <sheetName val="100"/>
      <sheetName val="200"/>
      <sheetName val="400"/>
      <sheetName val="800"/>
      <sheetName val="1500"/>
      <sheetName val="LJ"/>
      <sheetName val="HJ"/>
      <sheetName val="PV"/>
      <sheetName val="SP"/>
      <sheetName val="DH"/>
      <sheetName val="JT"/>
    </sheetNames>
    <sheetDataSet>
      <sheetData sheetId="1">
        <row r="12">
          <cell r="B12">
            <v>18</v>
          </cell>
          <cell r="C12" t="str">
            <v>Margit</v>
          </cell>
          <cell r="D12" t="str">
            <v>Kalk</v>
          </cell>
          <cell r="E12">
            <v>36327</v>
          </cell>
          <cell r="F12" t="str">
            <v>EST</v>
          </cell>
          <cell r="O12">
            <v>5375</v>
          </cell>
        </row>
        <row r="15">
          <cell r="B15">
            <v>17</v>
          </cell>
          <cell r="C15" t="str">
            <v>Marite</v>
          </cell>
          <cell r="D15" t="str">
            <v>Ennuste</v>
          </cell>
          <cell r="E15">
            <v>36256</v>
          </cell>
          <cell r="F15" t="str">
            <v>EST</v>
          </cell>
          <cell r="O15">
            <v>5213</v>
          </cell>
        </row>
        <row r="18">
          <cell r="B18">
            <v>19</v>
          </cell>
          <cell r="C18" t="str">
            <v>Pärl</v>
          </cell>
          <cell r="D18" t="str">
            <v>Eelmaa</v>
          </cell>
          <cell r="E18">
            <v>36025</v>
          </cell>
          <cell r="F18" t="str">
            <v>EST</v>
          </cell>
          <cell r="O18">
            <v>4993</v>
          </cell>
        </row>
        <row r="21">
          <cell r="B21">
            <v>3</v>
          </cell>
          <cell r="C21" t="str">
            <v>Kristiāna</v>
          </cell>
          <cell r="D21" t="str">
            <v>Zacmane</v>
          </cell>
          <cell r="E21">
            <v>36300</v>
          </cell>
          <cell r="F21" t="str">
            <v>LAT</v>
          </cell>
          <cell r="O21">
            <v>4941</v>
          </cell>
        </row>
        <row r="24">
          <cell r="B24">
            <v>2</v>
          </cell>
          <cell r="C24" t="str">
            <v>Kristīne</v>
          </cell>
          <cell r="D24" t="str">
            <v>Deruma</v>
          </cell>
          <cell r="E24">
            <v>36099</v>
          </cell>
          <cell r="F24" t="str">
            <v>LAT</v>
          </cell>
          <cell r="O24">
            <v>4834</v>
          </cell>
        </row>
        <row r="27">
          <cell r="B27">
            <v>20</v>
          </cell>
          <cell r="C27" t="str">
            <v>Suzy Anett</v>
          </cell>
          <cell r="D27" t="str">
            <v>Aavik</v>
          </cell>
          <cell r="E27">
            <v>36064</v>
          </cell>
          <cell r="F27" t="str">
            <v>EST</v>
          </cell>
          <cell r="O27">
            <v>4697</v>
          </cell>
        </row>
        <row r="30">
          <cell r="B30">
            <v>120</v>
          </cell>
          <cell r="C30" t="str">
            <v>Urtė</v>
          </cell>
          <cell r="D30" t="str">
            <v>Bačianskaitė</v>
          </cell>
          <cell r="E30">
            <v>36786</v>
          </cell>
          <cell r="F30" t="str">
            <v>LTU</v>
          </cell>
          <cell r="O30">
            <v>4621</v>
          </cell>
        </row>
        <row r="33">
          <cell r="B33">
            <v>1</v>
          </cell>
          <cell r="C33" t="str">
            <v>Marlēna Šarlote</v>
          </cell>
          <cell r="D33" t="str">
            <v>Jonāne</v>
          </cell>
          <cell r="E33">
            <v>36417</v>
          </cell>
          <cell r="F33" t="str">
            <v>LAT</v>
          </cell>
          <cell r="O33">
            <v>4281</v>
          </cell>
        </row>
        <row r="36">
          <cell r="B36">
            <v>4</v>
          </cell>
          <cell r="C36" t="str">
            <v>Dagnija</v>
          </cell>
          <cell r="D36" t="str">
            <v>Ciematniece</v>
          </cell>
          <cell r="E36">
            <v>36187</v>
          </cell>
          <cell r="F36" t="str">
            <v>LAT</v>
          </cell>
          <cell r="O36">
            <v>4243</v>
          </cell>
        </row>
        <row r="39">
          <cell r="B39">
            <v>126</v>
          </cell>
          <cell r="C39" t="str">
            <v>Sandra</v>
          </cell>
          <cell r="D39" t="str">
            <v>Alejūnaitė</v>
          </cell>
          <cell r="E39">
            <v>36377</v>
          </cell>
          <cell r="F39" t="str">
            <v>LTU</v>
          </cell>
          <cell r="O39">
            <v>3920</v>
          </cell>
        </row>
        <row r="42">
          <cell r="B42">
            <v>125</v>
          </cell>
          <cell r="C42" t="str">
            <v>Miglė-Liepa</v>
          </cell>
          <cell r="D42" t="str">
            <v>Muraškaitė</v>
          </cell>
          <cell r="E42">
            <v>35962</v>
          </cell>
          <cell r="F42" t="str">
            <v>LTU</v>
          </cell>
          <cell r="O42">
            <v>3789</v>
          </cell>
        </row>
        <row r="45">
          <cell r="B45">
            <v>124</v>
          </cell>
          <cell r="C45" t="str">
            <v>Agnietė</v>
          </cell>
          <cell r="D45" t="str">
            <v>Gumauskaitė</v>
          </cell>
          <cell r="E45">
            <v>36689</v>
          </cell>
          <cell r="F45" t="str">
            <v>LTU</v>
          </cell>
          <cell r="O45">
            <v>3584</v>
          </cell>
        </row>
      </sheetData>
      <sheetData sheetId="2">
        <row r="12">
          <cell r="B12">
            <v>21</v>
          </cell>
          <cell r="C12" t="str">
            <v>Hanna-Mai</v>
          </cell>
          <cell r="D12" t="str">
            <v>Vaikla</v>
          </cell>
          <cell r="E12">
            <v>35581</v>
          </cell>
          <cell r="F12" t="str">
            <v>EST</v>
          </cell>
          <cell r="O12">
            <v>5056</v>
          </cell>
        </row>
        <row r="15">
          <cell r="B15">
            <v>129</v>
          </cell>
          <cell r="C15" t="str">
            <v>Akvilė</v>
          </cell>
          <cell r="D15" t="str">
            <v>Gedminaitė</v>
          </cell>
          <cell r="E15">
            <v>35437</v>
          </cell>
          <cell r="F15" t="str">
            <v>LTU</v>
          </cell>
          <cell r="O15">
            <v>4867</v>
          </cell>
        </row>
        <row r="18">
          <cell r="B18">
            <v>128</v>
          </cell>
          <cell r="C18" t="str">
            <v>Rasa</v>
          </cell>
          <cell r="D18" t="str">
            <v>Mažeikaitė</v>
          </cell>
          <cell r="E18">
            <v>35598</v>
          </cell>
          <cell r="F18" t="str">
            <v>LTU</v>
          </cell>
          <cell r="O18">
            <v>4834</v>
          </cell>
        </row>
        <row r="21">
          <cell r="B21">
            <v>22</v>
          </cell>
          <cell r="C21" t="str">
            <v>Mariliis</v>
          </cell>
          <cell r="D21" t="str">
            <v>Muuga</v>
          </cell>
          <cell r="E21">
            <v>35537</v>
          </cell>
          <cell r="F21" t="str">
            <v>EST</v>
          </cell>
          <cell r="O21">
            <v>4602</v>
          </cell>
        </row>
        <row r="24">
          <cell r="B24">
            <v>133</v>
          </cell>
          <cell r="C24" t="str">
            <v>Kamilė</v>
          </cell>
          <cell r="D24" t="str">
            <v>Žiliūtė</v>
          </cell>
          <cell r="E24">
            <v>35509</v>
          </cell>
          <cell r="F24" t="str">
            <v>LTU</v>
          </cell>
          <cell r="O24">
            <v>4449</v>
          </cell>
        </row>
        <row r="27">
          <cell r="B27">
            <v>23</v>
          </cell>
          <cell r="C27" t="str">
            <v>Tuule Sireli</v>
          </cell>
          <cell r="D27" t="str">
            <v>Mäe</v>
          </cell>
          <cell r="E27">
            <v>35227</v>
          </cell>
          <cell r="F27" t="str">
            <v>EST</v>
          </cell>
          <cell r="O27">
            <v>4259</v>
          </cell>
        </row>
        <row r="30">
          <cell r="B30">
            <v>24</v>
          </cell>
          <cell r="C30" t="str">
            <v>Vladislava</v>
          </cell>
          <cell r="D30" t="str">
            <v>Oleinik</v>
          </cell>
          <cell r="E30">
            <v>35491</v>
          </cell>
          <cell r="F30" t="str">
            <v>EST</v>
          </cell>
          <cell r="O30">
            <v>4221</v>
          </cell>
        </row>
        <row r="33">
          <cell r="B33">
            <v>6</v>
          </cell>
          <cell r="C33" t="str">
            <v>Dana</v>
          </cell>
          <cell r="D33" t="str">
            <v>Samule</v>
          </cell>
          <cell r="E33">
            <v>35721</v>
          </cell>
          <cell r="F33" t="str">
            <v>LAT</v>
          </cell>
          <cell r="O33">
            <v>3765</v>
          </cell>
        </row>
        <row r="36">
          <cell r="B36">
            <v>5</v>
          </cell>
          <cell r="C36" t="str">
            <v>Dita</v>
          </cell>
          <cell r="D36" t="str">
            <v>Kaša</v>
          </cell>
          <cell r="E36">
            <v>35656</v>
          </cell>
          <cell r="F36" t="str">
            <v>LAT</v>
          </cell>
          <cell r="O36">
            <v>3477</v>
          </cell>
        </row>
      </sheetData>
      <sheetData sheetId="5">
        <row r="15">
          <cell r="F15">
            <v>14056</v>
          </cell>
          <cell r="N15">
            <v>7242</v>
          </cell>
        </row>
        <row r="24">
          <cell r="F24">
            <v>15581</v>
          </cell>
          <cell r="N24">
            <v>13917</v>
          </cell>
        </row>
        <row r="33">
          <cell r="F33">
            <v>12330</v>
          </cell>
          <cell r="N33">
            <v>14150</v>
          </cell>
        </row>
      </sheetData>
      <sheetData sheetId="6">
        <row r="15">
          <cell r="F15">
            <v>17568</v>
          </cell>
          <cell r="N15">
            <v>11615</v>
          </cell>
        </row>
        <row r="24">
          <cell r="F24">
            <v>21748</v>
          </cell>
          <cell r="N24">
            <v>19989</v>
          </cell>
        </row>
        <row r="33">
          <cell r="F33">
            <v>19847</v>
          </cell>
          <cell r="N33">
            <v>14872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X41"/>
  <sheetViews>
    <sheetView zoomScalePageLayoutView="0" workbookViewId="0" topLeftCell="A13">
      <selection activeCell="C16" sqref="C16"/>
    </sheetView>
  </sheetViews>
  <sheetFormatPr defaultColWidth="9.140625" defaultRowHeight="12.75"/>
  <cols>
    <col min="1" max="1" width="4.421875" style="26" customWidth="1"/>
    <col min="2" max="2" width="0.5625" style="26" customWidth="1"/>
    <col min="3" max="3" width="3.7109375" style="26" customWidth="1"/>
    <col min="4" max="34" width="5.7109375" style="26" customWidth="1"/>
    <col min="35" max="35" width="9.00390625" style="26" customWidth="1"/>
    <col min="36" max="50" width="5.7109375" style="26" customWidth="1"/>
    <col min="51" max="16384" width="9.140625" style="26" customWidth="1"/>
  </cols>
  <sheetData>
    <row r="1" ht="12.75">
      <c r="B1" s="28"/>
    </row>
    <row r="2" ht="12.75">
      <c r="B2" s="28"/>
    </row>
    <row r="3" ht="12.75">
      <c r="B3" s="28"/>
    </row>
    <row r="4" ht="12.75">
      <c r="B4" s="28"/>
    </row>
    <row r="5" ht="12.75">
      <c r="B5" s="28"/>
    </row>
    <row r="6" ht="12.75">
      <c r="B6" s="28"/>
    </row>
    <row r="7" ht="12.75">
      <c r="B7" s="28"/>
    </row>
    <row r="8" ht="12.75">
      <c r="B8" s="28"/>
    </row>
    <row r="9" ht="12.75">
      <c r="B9" s="28"/>
    </row>
    <row r="10" ht="12.75">
      <c r="B10" s="28"/>
    </row>
    <row r="11" ht="12.75">
      <c r="B11" s="28"/>
    </row>
    <row r="12" ht="12.75">
      <c r="B12" s="28"/>
    </row>
    <row r="13" spans="2:4" ht="22.5">
      <c r="B13" s="28"/>
      <c r="D13" s="37" t="s">
        <v>27</v>
      </c>
    </row>
    <row r="14" ht="12.75">
      <c r="B14" s="28"/>
    </row>
    <row r="15" spans="2:4" ht="23.25">
      <c r="B15" s="28"/>
      <c r="D15" s="129" t="s">
        <v>61</v>
      </c>
    </row>
    <row r="16" spans="2:4" ht="17.25" customHeight="1">
      <c r="B16" s="28"/>
      <c r="D16" s="36"/>
    </row>
    <row r="17" ht="4.5" customHeight="1">
      <c r="B17" s="28"/>
    </row>
    <row r="18" spans="1:24" ht="3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ht="4.5" customHeight="1">
      <c r="B19" s="28"/>
    </row>
    <row r="20" ht="12.75">
      <c r="B20" s="28"/>
    </row>
    <row r="21" ht="12.75">
      <c r="B21" s="28"/>
    </row>
    <row r="22" ht="12.75">
      <c r="B22" s="28"/>
    </row>
    <row r="23" ht="12.75">
      <c r="B23" s="28"/>
    </row>
    <row r="24" ht="12.75">
      <c r="B24" s="28"/>
    </row>
    <row r="25" ht="12.75">
      <c r="B25" s="28"/>
    </row>
    <row r="26" ht="12.75">
      <c r="B26" s="28"/>
    </row>
    <row r="27" ht="12.75">
      <c r="B27" s="28"/>
    </row>
    <row r="28" ht="12.75">
      <c r="B28" s="28"/>
    </row>
    <row r="29" spans="2:4" ht="15.75">
      <c r="B29" s="28"/>
      <c r="D29" s="33" t="s">
        <v>63</v>
      </c>
    </row>
    <row r="30" spans="1:9" ht="6.75" customHeight="1">
      <c r="A30" s="31"/>
      <c r="B30" s="32"/>
      <c r="C30" s="31"/>
      <c r="D30" s="31"/>
      <c r="E30" s="31"/>
      <c r="F30" s="31"/>
      <c r="G30" s="31"/>
      <c r="H30" s="31"/>
      <c r="I30" s="31"/>
    </row>
    <row r="31" ht="6.75" customHeight="1">
      <c r="B31" s="28"/>
    </row>
    <row r="32" spans="2:4" ht="15.75">
      <c r="B32" s="28"/>
      <c r="D32" s="30" t="s">
        <v>26</v>
      </c>
    </row>
    <row r="33" spans="2:4" ht="15.75">
      <c r="B33" s="28"/>
      <c r="D33" s="130" t="s">
        <v>62</v>
      </c>
    </row>
    <row r="34" ht="12.75">
      <c r="B34" s="28"/>
    </row>
    <row r="35" ht="12.75">
      <c r="B35" s="28"/>
    </row>
    <row r="36" spans="2:13" ht="12.75">
      <c r="B36" s="28"/>
      <c r="E36" s="131" t="s">
        <v>51</v>
      </c>
      <c r="L36" s="29" t="s">
        <v>52</v>
      </c>
      <c r="M36" s="26" t="s">
        <v>53</v>
      </c>
    </row>
    <row r="37" spans="2:24" ht="12.75">
      <c r="B37" s="28"/>
      <c r="E37" s="26" t="s">
        <v>64</v>
      </c>
      <c r="N37" s="27" t="s">
        <v>66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ht="12.75">
      <c r="B38" s="28"/>
    </row>
    <row r="39" spans="2:12" ht="12.75">
      <c r="B39" s="28"/>
      <c r="E39" s="131" t="s">
        <v>24</v>
      </c>
      <c r="L39" s="26" t="s">
        <v>23</v>
      </c>
    </row>
    <row r="40" spans="2:24" ht="12.75">
      <c r="B40" s="28"/>
      <c r="E40" s="26" t="s">
        <v>65</v>
      </c>
      <c r="N40" s="27" t="s">
        <v>25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4:24" ht="12.75"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</row>
  </sheetData>
  <sheetProtection password="C9E9" sheet="1" selectLockedCells="1" selectUnlockedCells="1"/>
  <printOptions/>
  <pageMargins left="0.75" right="0.75" top="0.7874015748031497" bottom="0.7874015748031497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R12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421875" style="6" customWidth="1"/>
    <col min="2" max="2" width="5.00390625" style="6" customWidth="1"/>
    <col min="3" max="3" width="12.57421875" style="6" customWidth="1"/>
    <col min="4" max="4" width="14.421875" style="6" bestFit="1" customWidth="1"/>
    <col min="5" max="5" width="10.7109375" style="6" bestFit="1" customWidth="1"/>
    <col min="6" max="6" width="12.00390625" style="6" customWidth="1"/>
    <col min="7" max="7" width="9.00390625" style="6" bestFit="1" customWidth="1"/>
    <col min="8" max="8" width="9.00390625" style="6" customWidth="1"/>
    <col min="9" max="16384" width="9.140625" style="6" customWidth="1"/>
  </cols>
  <sheetData>
    <row r="1" spans="1:16" s="3" customFormat="1" ht="18" customHeight="1">
      <c r="A1" s="1" t="s">
        <v>27</v>
      </c>
      <c r="B1" s="14"/>
      <c r="C1" s="1"/>
      <c r="D1" s="1"/>
      <c r="E1" s="1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18" customHeight="1">
      <c r="A2" s="128" t="s">
        <v>61</v>
      </c>
      <c r="B2" s="14"/>
      <c r="C2" s="1"/>
      <c r="D2" s="1"/>
      <c r="E2" s="11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3" customFormat="1" ht="18" customHeight="1">
      <c r="A3" s="127" t="s">
        <v>191</v>
      </c>
      <c r="B3" s="14"/>
      <c r="C3" s="1"/>
      <c r="D3" s="1"/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s="3" customFormat="1" ht="17.25" customHeight="1">
      <c r="A4" s="1"/>
      <c r="B4" s="1"/>
      <c r="C4" s="2"/>
      <c r="D4" s="2"/>
      <c r="E4" s="2"/>
      <c r="F4" s="2"/>
      <c r="G4" s="2"/>
      <c r="H4" s="2"/>
      <c r="I4" s="24"/>
      <c r="J4" s="2"/>
      <c r="K4" s="2"/>
      <c r="L4" s="2"/>
      <c r="M4" s="2"/>
      <c r="N4" s="2"/>
      <c r="O4" s="2"/>
      <c r="P4" s="2"/>
      <c r="R4" s="24"/>
    </row>
    <row r="5" spans="1:18" ht="14.25" customHeight="1">
      <c r="A5" s="5" t="s">
        <v>67</v>
      </c>
      <c r="B5" s="5"/>
      <c r="G5" s="4"/>
      <c r="H5" s="4"/>
      <c r="I5" s="4"/>
      <c r="J5" s="4"/>
      <c r="O5" s="4"/>
      <c r="P5" s="7"/>
      <c r="Q5" s="67"/>
      <c r="R5" s="67"/>
    </row>
    <row r="6" spans="1:18" ht="18.75">
      <c r="A6" s="1" t="s">
        <v>71</v>
      </c>
      <c r="B6" s="1"/>
      <c r="C6" s="1"/>
      <c r="E6" s="8"/>
      <c r="I6" s="4"/>
      <c r="J6" s="4"/>
      <c r="P6" s="4"/>
      <c r="Q6" s="9"/>
      <c r="R6" s="67"/>
    </row>
    <row r="7" spans="3:5" ht="15.75">
      <c r="C7" s="5" t="s">
        <v>78</v>
      </c>
      <c r="E7" s="3"/>
    </row>
    <row r="8" spans="3:5" ht="16.5" thickBot="1">
      <c r="C8" s="5">
        <v>1</v>
      </c>
      <c r="D8" s="5" t="s">
        <v>80</v>
      </c>
      <c r="E8" s="3"/>
    </row>
    <row r="9" spans="1:9" s="23" customFormat="1" ht="12.75" customHeight="1">
      <c r="A9" s="133" t="s">
        <v>40</v>
      </c>
      <c r="B9" s="79" t="s">
        <v>81</v>
      </c>
      <c r="C9" s="135" t="s">
        <v>15</v>
      </c>
      <c r="D9" s="136" t="s">
        <v>14</v>
      </c>
      <c r="E9" s="145" t="s">
        <v>17</v>
      </c>
      <c r="F9" s="134" t="s">
        <v>0</v>
      </c>
      <c r="G9" s="79" t="s">
        <v>13</v>
      </c>
      <c r="H9" s="79" t="s">
        <v>11</v>
      </c>
      <c r="I9" s="137" t="s">
        <v>12</v>
      </c>
    </row>
    <row r="10" spans="1:9" s="23" customFormat="1" ht="13.5" thickBot="1">
      <c r="A10" s="170" t="s">
        <v>193</v>
      </c>
      <c r="B10" s="175" t="s">
        <v>82</v>
      </c>
      <c r="C10" s="172" t="s">
        <v>83</v>
      </c>
      <c r="D10" s="173" t="s">
        <v>93</v>
      </c>
      <c r="E10" s="177" t="s">
        <v>55</v>
      </c>
      <c r="F10" s="171" t="s">
        <v>56</v>
      </c>
      <c r="G10" s="175" t="s">
        <v>57</v>
      </c>
      <c r="H10" s="176" t="s">
        <v>59</v>
      </c>
      <c r="I10" s="174" t="s">
        <v>60</v>
      </c>
    </row>
    <row r="11" spans="1:9" s="70" customFormat="1" ht="13.5" customHeight="1">
      <c r="A11" s="258">
        <f>A12</f>
        <v>1</v>
      </c>
      <c r="B11" s="39"/>
      <c r="C11" s="40"/>
      <c r="D11" s="41"/>
      <c r="E11" s="42"/>
      <c r="F11" s="259"/>
      <c r="G11" s="68"/>
      <c r="H11" s="69"/>
      <c r="I11" s="68"/>
    </row>
    <row r="12" spans="1:9" s="70" customFormat="1" ht="13.5" customHeight="1">
      <c r="A12" s="44">
        <f>A8+1</f>
        <v>1</v>
      </c>
      <c r="B12" s="45"/>
      <c r="C12" s="46"/>
      <c r="D12" s="47"/>
      <c r="E12" s="48"/>
      <c r="F12" s="261"/>
      <c r="G12" s="71"/>
      <c r="H12" s="72"/>
      <c r="I12" s="71">
        <f>IF(ISBLANK(G12),"",TRUNC(5.74352*(28.5-G12)^1.92))</f>
      </c>
    </row>
    <row r="13" spans="1:9" s="70" customFormat="1" ht="13.5" customHeight="1" thickBot="1">
      <c r="A13" s="262">
        <f>A12</f>
        <v>1</v>
      </c>
      <c r="B13" s="50"/>
      <c r="C13" s="51"/>
      <c r="D13" s="52"/>
      <c r="E13" s="53"/>
      <c r="F13" s="263"/>
      <c r="G13" s="73"/>
      <c r="H13" s="74"/>
      <c r="I13" s="73"/>
    </row>
    <row r="14" spans="1:9" ht="12.75">
      <c r="A14" s="258">
        <f>A15</f>
        <v>2</v>
      </c>
      <c r="B14" s="45"/>
      <c r="C14" s="46"/>
      <c r="D14" s="47"/>
      <c r="E14" s="48"/>
      <c r="F14" s="49"/>
      <c r="G14" s="68"/>
      <c r="H14" s="69"/>
      <c r="I14" s="68"/>
    </row>
    <row r="15" spans="1:9" ht="12.75">
      <c r="A15" s="44">
        <f>A12+1</f>
        <v>2</v>
      </c>
      <c r="B15" s="45">
        <v>137</v>
      </c>
      <c r="C15" s="46" t="s">
        <v>126</v>
      </c>
      <c r="D15" s="47" t="s">
        <v>127</v>
      </c>
      <c r="E15" s="48">
        <v>35827</v>
      </c>
      <c r="F15" s="49" t="s">
        <v>18</v>
      </c>
      <c r="G15" s="71" t="s">
        <v>416</v>
      </c>
      <c r="H15" s="72" t="s">
        <v>417</v>
      </c>
      <c r="I15" s="71">
        <f>IF(ISBLANK(G15),"",TRUNC(5.74352*(28.5-G15)^1.92))</f>
        <v>817</v>
      </c>
    </row>
    <row r="16" spans="1:9" ht="13.5" thickBot="1">
      <c r="A16" s="262">
        <f>A15</f>
        <v>2</v>
      </c>
      <c r="B16" s="50"/>
      <c r="C16" s="51"/>
      <c r="D16" s="52"/>
      <c r="E16" s="53"/>
      <c r="F16" s="194"/>
      <c r="G16" s="73"/>
      <c r="H16" s="74"/>
      <c r="I16" s="73"/>
    </row>
    <row r="17" spans="1:9" ht="12.75">
      <c r="A17" s="258">
        <f>A18</f>
        <v>3</v>
      </c>
      <c r="B17" s="45"/>
      <c r="C17" s="46"/>
      <c r="D17" s="47"/>
      <c r="E17" s="48"/>
      <c r="F17" s="49"/>
      <c r="G17" s="68"/>
      <c r="H17" s="69"/>
      <c r="I17" s="68"/>
    </row>
    <row r="18" spans="1:9" ht="12.75">
      <c r="A18" s="44">
        <f>A15+1</f>
        <v>3</v>
      </c>
      <c r="B18" s="45">
        <v>9</v>
      </c>
      <c r="C18" s="46" t="s">
        <v>149</v>
      </c>
      <c r="D18" s="47" t="s">
        <v>150</v>
      </c>
      <c r="E18" s="48">
        <v>36252</v>
      </c>
      <c r="F18" s="49" t="s">
        <v>19</v>
      </c>
      <c r="G18" s="71" t="s">
        <v>418</v>
      </c>
      <c r="H18" s="72" t="s">
        <v>417</v>
      </c>
      <c r="I18" s="71">
        <f>IF(ISBLANK(G18),"",TRUNC(5.74352*(28.5-G18)^1.92))</f>
        <v>566</v>
      </c>
    </row>
    <row r="19" spans="1:9" ht="13.5" thickBot="1">
      <c r="A19" s="262">
        <f>A18</f>
        <v>3</v>
      </c>
      <c r="B19" s="50"/>
      <c r="C19" s="51"/>
      <c r="D19" s="52"/>
      <c r="E19" s="53"/>
      <c r="F19" s="194"/>
      <c r="G19" s="73"/>
      <c r="H19" s="74"/>
      <c r="I19" s="73"/>
    </row>
    <row r="20" spans="1:9" ht="12.75">
      <c r="A20" s="258">
        <f>A21</f>
        <v>4</v>
      </c>
      <c r="B20" s="45"/>
      <c r="C20" s="46"/>
      <c r="D20" s="47"/>
      <c r="E20" s="48"/>
      <c r="F20" s="43"/>
      <c r="G20" s="68"/>
      <c r="H20" s="69"/>
      <c r="I20" s="68"/>
    </row>
    <row r="21" spans="1:9" ht="12.75">
      <c r="A21" s="44">
        <f>A18+1</f>
        <v>4</v>
      </c>
      <c r="B21" s="45">
        <v>27</v>
      </c>
      <c r="C21" s="46" t="s">
        <v>178</v>
      </c>
      <c r="D21" s="47" t="s">
        <v>179</v>
      </c>
      <c r="E21" s="48">
        <v>36072</v>
      </c>
      <c r="F21" s="49" t="s">
        <v>20</v>
      </c>
      <c r="G21" s="71" t="s">
        <v>419</v>
      </c>
      <c r="H21" s="72" t="s">
        <v>417</v>
      </c>
      <c r="I21" s="71">
        <f>IF(ISBLANK(G21),"",TRUNC(5.74352*(28.5-G21)^1.92))</f>
        <v>841</v>
      </c>
    </row>
    <row r="22" spans="1:9" ht="13.5" thickBot="1">
      <c r="A22" s="262">
        <f>A21</f>
        <v>4</v>
      </c>
      <c r="B22" s="50"/>
      <c r="C22" s="51"/>
      <c r="D22" s="52"/>
      <c r="E22" s="53"/>
      <c r="F22" s="194"/>
      <c r="G22" s="73"/>
      <c r="H22" s="74"/>
      <c r="I22" s="73"/>
    </row>
    <row r="23" spans="1:9" ht="12.75">
      <c r="A23" s="258">
        <f>A24</f>
        <v>5</v>
      </c>
      <c r="B23" s="45"/>
      <c r="C23" s="46"/>
      <c r="D23" s="47"/>
      <c r="E23" s="48"/>
      <c r="F23" s="49"/>
      <c r="G23" s="68"/>
      <c r="H23" s="69"/>
      <c r="I23" s="68"/>
    </row>
    <row r="24" spans="1:9" ht="12.75">
      <c r="A24" s="44">
        <f>A21+1</f>
        <v>5</v>
      </c>
      <c r="B24" s="45">
        <v>138</v>
      </c>
      <c r="C24" s="46" t="s">
        <v>34</v>
      </c>
      <c r="D24" s="47" t="s">
        <v>128</v>
      </c>
      <c r="E24" s="48">
        <v>35866</v>
      </c>
      <c r="F24" s="49" t="s">
        <v>18</v>
      </c>
      <c r="G24" s="71" t="s">
        <v>420</v>
      </c>
      <c r="H24" s="72" t="s">
        <v>417</v>
      </c>
      <c r="I24" s="71">
        <f>IF(ISBLANK(G24),"",TRUNC(5.74352*(28.5-G24)^1.92))</f>
        <v>602</v>
      </c>
    </row>
    <row r="25" spans="1:9" ht="13.5" thickBot="1">
      <c r="A25" s="262">
        <f>A24</f>
        <v>5</v>
      </c>
      <c r="B25" s="50"/>
      <c r="C25" s="51"/>
      <c r="D25" s="52"/>
      <c r="E25" s="53"/>
      <c r="F25" s="194"/>
      <c r="G25" s="73"/>
      <c r="H25" s="74"/>
      <c r="I25" s="73"/>
    </row>
    <row r="26" spans="1:9" ht="12.75">
      <c r="A26" s="258">
        <f>A27</f>
        <v>6</v>
      </c>
      <c r="B26" s="45"/>
      <c r="C26" s="46"/>
      <c r="D26" s="47"/>
      <c r="E26" s="48"/>
      <c r="F26" s="49"/>
      <c r="G26" s="68"/>
      <c r="H26" s="69"/>
      <c r="I26" s="68"/>
    </row>
    <row r="27" spans="1:9" ht="12.75">
      <c r="A27" s="44">
        <f>A24+1</f>
        <v>6</v>
      </c>
      <c r="B27" s="45">
        <v>10</v>
      </c>
      <c r="C27" s="46" t="s">
        <v>29</v>
      </c>
      <c r="D27" s="47" t="s">
        <v>151</v>
      </c>
      <c r="E27" s="48">
        <v>35901</v>
      </c>
      <c r="F27" s="49" t="s">
        <v>19</v>
      </c>
      <c r="G27" s="71" t="s">
        <v>421</v>
      </c>
      <c r="H27" s="72" t="s">
        <v>417</v>
      </c>
      <c r="I27" s="71">
        <f>IF(ISBLANK(G27),"",TRUNC(5.74352*(28.5-G27)^1.92))</f>
        <v>706</v>
      </c>
    </row>
    <row r="28" spans="1:9" ht="13.5" thickBot="1">
      <c r="A28" s="262">
        <f>A27</f>
        <v>6</v>
      </c>
      <c r="B28" s="50"/>
      <c r="C28" s="51"/>
      <c r="D28" s="52"/>
      <c r="E28" s="53"/>
      <c r="F28" s="194"/>
      <c r="G28" s="73"/>
      <c r="H28" s="74"/>
      <c r="I28" s="73"/>
    </row>
    <row r="29" spans="1:9" ht="12.75">
      <c r="A29" s="258">
        <f>A30</f>
        <v>7</v>
      </c>
      <c r="B29" s="45"/>
      <c r="C29" s="46"/>
      <c r="D29" s="47"/>
      <c r="E29" s="48"/>
      <c r="F29" s="43"/>
      <c r="G29" s="68"/>
      <c r="H29" s="69"/>
      <c r="I29" s="68"/>
    </row>
    <row r="30" spans="1:9" ht="12.75">
      <c r="A30" s="44">
        <f>A27+1</f>
        <v>7</v>
      </c>
      <c r="B30" s="45">
        <v>28</v>
      </c>
      <c r="C30" s="46" t="s">
        <v>180</v>
      </c>
      <c r="D30" s="47" t="s">
        <v>181</v>
      </c>
      <c r="E30" s="48">
        <v>35839</v>
      </c>
      <c r="F30" s="49" t="s">
        <v>20</v>
      </c>
      <c r="G30" s="71" t="s">
        <v>422</v>
      </c>
      <c r="H30" s="72" t="s">
        <v>417</v>
      </c>
      <c r="I30" s="71">
        <f>IF(ISBLANK(G30),"",TRUNC(5.74352*(28.5-G30)^1.92))</f>
        <v>680</v>
      </c>
    </row>
    <row r="31" spans="1:9" ht="13.5" thickBot="1">
      <c r="A31" s="262">
        <f>A30</f>
        <v>7</v>
      </c>
      <c r="B31" s="50"/>
      <c r="C31" s="51"/>
      <c r="D31" s="52"/>
      <c r="E31" s="53"/>
      <c r="F31" s="194"/>
      <c r="G31" s="73"/>
      <c r="H31" s="74"/>
      <c r="I31" s="73"/>
    </row>
    <row r="32" spans="1:9" s="23" customFormat="1" ht="12.75">
      <c r="A32" s="258">
        <f>A33</f>
        <v>8</v>
      </c>
      <c r="B32" s="39"/>
      <c r="C32" s="40"/>
      <c r="D32" s="41"/>
      <c r="E32" s="42"/>
      <c r="F32" s="43"/>
      <c r="G32" s="68"/>
      <c r="H32" s="69"/>
      <c r="I32" s="68"/>
    </row>
    <row r="33" spans="1:9" s="23" customFormat="1" ht="12.75">
      <c r="A33" s="44">
        <f>A30+1</f>
        <v>8</v>
      </c>
      <c r="B33" s="45"/>
      <c r="C33" s="46"/>
      <c r="D33" s="47"/>
      <c r="E33" s="48"/>
      <c r="F33" s="49"/>
      <c r="G33" s="71"/>
      <c r="H33" s="72"/>
      <c r="I33" s="71">
        <f>IF(ISBLANK(G33),"",TRUNC(5.74352*(28.5-G33)^1.92))</f>
      </c>
    </row>
    <row r="34" spans="1:9" s="23" customFormat="1" ht="13.5" thickBot="1">
      <c r="A34" s="262">
        <f>A33</f>
        <v>8</v>
      </c>
      <c r="B34" s="50"/>
      <c r="C34" s="51"/>
      <c r="D34" s="52"/>
      <c r="E34" s="53"/>
      <c r="F34" s="54"/>
      <c r="G34" s="73"/>
      <c r="H34" s="74"/>
      <c r="I34" s="73"/>
    </row>
    <row r="35" spans="1:8" s="23" customFormat="1" ht="12.75">
      <c r="A35" s="18"/>
      <c r="B35" s="18"/>
      <c r="C35" s="17"/>
      <c r="D35" s="19"/>
      <c r="E35" s="20"/>
      <c r="F35" s="21"/>
      <c r="G35" s="22"/>
      <c r="H35" s="22"/>
    </row>
    <row r="36" spans="1:8" s="23" customFormat="1" ht="16.5" thickBot="1">
      <c r="A36" s="18"/>
      <c r="B36" s="18"/>
      <c r="C36" s="5">
        <v>2</v>
      </c>
      <c r="D36" s="5" t="s">
        <v>80</v>
      </c>
      <c r="E36" s="20"/>
      <c r="F36" s="21"/>
      <c r="G36" s="22"/>
      <c r="H36" s="22"/>
    </row>
    <row r="37" spans="1:9" s="23" customFormat="1" ht="12.75" customHeight="1">
      <c r="A37" s="133" t="s">
        <v>40</v>
      </c>
      <c r="B37" s="79" t="s">
        <v>81</v>
      </c>
      <c r="C37" s="135" t="s">
        <v>15</v>
      </c>
      <c r="D37" s="136" t="s">
        <v>14</v>
      </c>
      <c r="E37" s="145" t="s">
        <v>17</v>
      </c>
      <c r="F37" s="134" t="s">
        <v>0</v>
      </c>
      <c r="G37" s="79" t="s">
        <v>13</v>
      </c>
      <c r="H37" s="79" t="s">
        <v>11</v>
      </c>
      <c r="I37" s="137" t="s">
        <v>12</v>
      </c>
    </row>
    <row r="38" spans="1:9" s="23" customFormat="1" ht="13.5" thickBot="1">
      <c r="A38" s="170" t="s">
        <v>193</v>
      </c>
      <c r="B38" s="175" t="s">
        <v>82</v>
      </c>
      <c r="C38" s="172" t="s">
        <v>83</v>
      </c>
      <c r="D38" s="173" t="s">
        <v>93</v>
      </c>
      <c r="E38" s="177" t="s">
        <v>55</v>
      </c>
      <c r="F38" s="171" t="s">
        <v>56</v>
      </c>
      <c r="G38" s="175" t="s">
        <v>57</v>
      </c>
      <c r="H38" s="176" t="s">
        <v>59</v>
      </c>
      <c r="I38" s="174" t="s">
        <v>60</v>
      </c>
    </row>
    <row r="39" spans="1:9" s="23" customFormat="1" ht="12.75">
      <c r="A39" s="258">
        <f>A40</f>
        <v>1</v>
      </c>
      <c r="B39" s="39"/>
      <c r="C39" s="40"/>
      <c r="D39" s="41"/>
      <c r="E39" s="42"/>
      <c r="F39" s="43"/>
      <c r="G39" s="68"/>
      <c r="H39" s="69"/>
      <c r="I39" s="68"/>
    </row>
    <row r="40" spans="1:9" s="23" customFormat="1" ht="12.75">
      <c r="A40" s="44">
        <f>A36+1</f>
        <v>1</v>
      </c>
      <c r="B40" s="45"/>
      <c r="C40" s="46"/>
      <c r="D40" s="47"/>
      <c r="E40" s="48"/>
      <c r="F40" s="49"/>
      <c r="G40" s="71"/>
      <c r="H40" s="72"/>
      <c r="I40" s="71">
        <f>IF(ISBLANK(G40),"",TRUNC(5.74352*(28.5-G40)^1.92))</f>
      </c>
    </row>
    <row r="41" spans="1:9" s="23" customFormat="1" ht="13.5" thickBot="1">
      <c r="A41" s="262">
        <f>A40</f>
        <v>1</v>
      </c>
      <c r="B41" s="50"/>
      <c r="C41" s="51"/>
      <c r="D41" s="52"/>
      <c r="E41" s="53"/>
      <c r="F41" s="54"/>
      <c r="G41" s="73"/>
      <c r="H41" s="74"/>
      <c r="I41" s="73"/>
    </row>
    <row r="42" spans="1:9" ht="12.75">
      <c r="A42" s="258">
        <f>A43</f>
        <v>2</v>
      </c>
      <c r="B42" s="45"/>
      <c r="C42" s="46"/>
      <c r="D42" s="47"/>
      <c r="E42" s="48"/>
      <c r="F42" s="49"/>
      <c r="G42" s="68"/>
      <c r="H42" s="69"/>
      <c r="I42" s="68"/>
    </row>
    <row r="43" spans="1:9" ht="12.75">
      <c r="A43" s="44">
        <f>A40+1</f>
        <v>2</v>
      </c>
      <c r="B43" s="45">
        <v>140</v>
      </c>
      <c r="C43" s="46" t="s">
        <v>199</v>
      </c>
      <c r="D43" s="47" t="s">
        <v>129</v>
      </c>
      <c r="E43" s="48">
        <v>36283</v>
      </c>
      <c r="F43" s="49" t="s">
        <v>18</v>
      </c>
      <c r="G43" s="71" t="s">
        <v>423</v>
      </c>
      <c r="H43" s="72" t="s">
        <v>424</v>
      </c>
      <c r="I43" s="71">
        <f>IF(ISBLANK(G43),"",TRUNC(5.74352*(28.5-G43)^1.92))</f>
        <v>498</v>
      </c>
    </row>
    <row r="44" spans="1:9" ht="13.5" thickBot="1">
      <c r="A44" s="262">
        <f>A43</f>
        <v>2</v>
      </c>
      <c r="B44" s="50"/>
      <c r="C44" s="51"/>
      <c r="D44" s="52"/>
      <c r="E44" s="53"/>
      <c r="F44" s="194"/>
      <c r="G44" s="73"/>
      <c r="H44" s="74"/>
      <c r="I44" s="73"/>
    </row>
    <row r="45" spans="1:9" ht="12.75">
      <c r="A45" s="258">
        <f>A46</f>
        <v>3</v>
      </c>
      <c r="B45" s="45"/>
      <c r="C45" s="46"/>
      <c r="D45" s="47"/>
      <c r="E45" s="48"/>
      <c r="F45" s="49"/>
      <c r="G45" s="68"/>
      <c r="H45" s="69"/>
      <c r="I45" s="68"/>
    </row>
    <row r="46" spans="1:9" ht="12.75">
      <c r="A46" s="44">
        <f>A43+1</f>
        <v>3</v>
      </c>
      <c r="B46" s="45">
        <v>7</v>
      </c>
      <c r="C46" s="46" t="s">
        <v>145</v>
      </c>
      <c r="D46" s="47" t="s">
        <v>146</v>
      </c>
      <c r="E46" s="48">
        <v>35986</v>
      </c>
      <c r="F46" s="49" t="s">
        <v>19</v>
      </c>
      <c r="G46" s="71" t="s">
        <v>242</v>
      </c>
      <c r="H46" s="72" t="s">
        <v>424</v>
      </c>
      <c r="I46" s="71">
        <f>IF(ISBLANK(G46),"",TRUNC(5.74352*(28.5-G46)^1.92))</f>
        <v>809</v>
      </c>
    </row>
    <row r="47" spans="1:9" ht="13.5" thickBot="1">
      <c r="A47" s="262">
        <f>A46</f>
        <v>3</v>
      </c>
      <c r="B47" s="50"/>
      <c r="C47" s="51"/>
      <c r="D47" s="52"/>
      <c r="E47" s="53"/>
      <c r="F47" s="194"/>
      <c r="G47" s="73"/>
      <c r="H47" s="74"/>
      <c r="I47" s="73"/>
    </row>
    <row r="48" spans="1:9" ht="12.75">
      <c r="A48" s="258">
        <f>A49</f>
        <v>4</v>
      </c>
      <c r="B48" s="45"/>
      <c r="C48" s="46"/>
      <c r="D48" s="47"/>
      <c r="E48" s="48"/>
      <c r="F48" s="43"/>
      <c r="G48" s="68"/>
      <c r="H48" s="69"/>
      <c r="I48" s="68"/>
    </row>
    <row r="49" spans="1:9" ht="12.75">
      <c r="A49" s="44">
        <f>A46+1</f>
        <v>4</v>
      </c>
      <c r="B49" s="45">
        <v>25</v>
      </c>
      <c r="C49" s="46" t="s">
        <v>174</v>
      </c>
      <c r="D49" s="47" t="s">
        <v>175</v>
      </c>
      <c r="E49" s="48">
        <v>36056</v>
      </c>
      <c r="F49" s="49" t="s">
        <v>20</v>
      </c>
      <c r="G49" s="71" t="s">
        <v>265</v>
      </c>
      <c r="H49" s="72" t="s">
        <v>424</v>
      </c>
      <c r="I49" s="71">
        <f>IF(ISBLANK(G49),"",TRUNC(5.74352*(28.5-G49)^1.92))</f>
        <v>917</v>
      </c>
    </row>
    <row r="50" spans="1:9" ht="13.5" thickBot="1">
      <c r="A50" s="262">
        <f>A49</f>
        <v>4</v>
      </c>
      <c r="B50" s="50"/>
      <c r="C50" s="51"/>
      <c r="D50" s="52"/>
      <c r="E50" s="53"/>
      <c r="F50" s="194"/>
      <c r="G50" s="73"/>
      <c r="H50" s="74"/>
      <c r="I50" s="73"/>
    </row>
    <row r="51" spans="1:9" ht="12.75">
      <c r="A51" s="258">
        <f>A52</f>
        <v>5</v>
      </c>
      <c r="B51" s="45"/>
      <c r="C51" s="46"/>
      <c r="D51" s="47"/>
      <c r="E51" s="48"/>
      <c r="F51" s="49"/>
      <c r="G51" s="68"/>
      <c r="H51" s="69"/>
      <c r="I51" s="68"/>
    </row>
    <row r="52" spans="1:9" ht="12.75">
      <c r="A52" s="44">
        <f>A49+1</f>
        <v>5</v>
      </c>
      <c r="B52" s="45">
        <v>136</v>
      </c>
      <c r="C52" s="46" t="s">
        <v>124</v>
      </c>
      <c r="D52" s="47" t="s">
        <v>125</v>
      </c>
      <c r="E52" s="48">
        <v>35972</v>
      </c>
      <c r="F52" s="49" t="s">
        <v>18</v>
      </c>
      <c r="G52" s="71" t="s">
        <v>425</v>
      </c>
      <c r="H52" s="72" t="s">
        <v>424</v>
      </c>
      <c r="I52" s="71">
        <f>IF(ISBLANK(G52),"",TRUNC(5.74352*(28.5-G52)^1.92))</f>
        <v>854</v>
      </c>
    </row>
    <row r="53" spans="1:9" ht="13.5" thickBot="1">
      <c r="A53" s="262">
        <f>A52</f>
        <v>5</v>
      </c>
      <c r="B53" s="50"/>
      <c r="C53" s="51"/>
      <c r="D53" s="52"/>
      <c r="E53" s="53"/>
      <c r="F53" s="194"/>
      <c r="G53" s="73"/>
      <c r="H53" s="74"/>
      <c r="I53" s="73"/>
    </row>
    <row r="54" spans="1:9" ht="12.75">
      <c r="A54" s="258">
        <f>A55</f>
        <v>6</v>
      </c>
      <c r="B54" s="45"/>
      <c r="C54" s="46"/>
      <c r="D54" s="47"/>
      <c r="E54" s="48"/>
      <c r="F54" s="49"/>
      <c r="G54" s="68"/>
      <c r="H54" s="69"/>
      <c r="I54" s="68"/>
    </row>
    <row r="55" spans="1:9" ht="12.75">
      <c r="A55" s="44">
        <f>A52+1</f>
        <v>6</v>
      </c>
      <c r="B55" s="45">
        <v>8</v>
      </c>
      <c r="C55" s="46" t="s">
        <v>147</v>
      </c>
      <c r="D55" s="47" t="s">
        <v>148</v>
      </c>
      <c r="E55" s="48">
        <v>36036</v>
      </c>
      <c r="F55" s="49" t="s">
        <v>19</v>
      </c>
      <c r="G55" s="71" t="s">
        <v>224</v>
      </c>
      <c r="H55" s="72" t="s">
        <v>424</v>
      </c>
      <c r="I55" s="71">
        <f>IF(ISBLANK(G55),"",TRUNC(5.74352*(28.5-G55)^1.92))</f>
        <v>788</v>
      </c>
    </row>
    <row r="56" spans="1:9" ht="13.5" thickBot="1">
      <c r="A56" s="262">
        <f>A55</f>
        <v>6</v>
      </c>
      <c r="B56" s="50"/>
      <c r="C56" s="51"/>
      <c r="D56" s="52"/>
      <c r="E56" s="53"/>
      <c r="F56" s="194"/>
      <c r="G56" s="73"/>
      <c r="H56" s="74"/>
      <c r="I56" s="73"/>
    </row>
    <row r="57" spans="1:9" ht="12.75">
      <c r="A57" s="258">
        <f>A58</f>
        <v>7</v>
      </c>
      <c r="B57" s="45"/>
      <c r="C57" s="46"/>
      <c r="D57" s="47"/>
      <c r="E57" s="48"/>
      <c r="F57" s="43"/>
      <c r="G57" s="68"/>
      <c r="H57" s="69"/>
      <c r="I57" s="68"/>
    </row>
    <row r="58" spans="1:9" ht="12.75">
      <c r="A58" s="44">
        <f>A55+1</f>
        <v>7</v>
      </c>
      <c r="B58" s="45">
        <v>26</v>
      </c>
      <c r="C58" s="46" t="s">
        <v>176</v>
      </c>
      <c r="D58" s="47" t="s">
        <v>177</v>
      </c>
      <c r="E58" s="48">
        <v>35804</v>
      </c>
      <c r="F58" s="49" t="s">
        <v>20</v>
      </c>
      <c r="G58" s="71" t="s">
        <v>405</v>
      </c>
      <c r="H58" s="72" t="s">
        <v>424</v>
      </c>
      <c r="I58" s="71">
        <f>IF(ISBLANK(G58),"",TRUNC(5.74352*(28.5-G58)^1.92))</f>
        <v>896</v>
      </c>
    </row>
    <row r="59" spans="1:9" ht="13.5" thickBot="1">
      <c r="A59" s="262">
        <f>A58</f>
        <v>7</v>
      </c>
      <c r="B59" s="50"/>
      <c r="C59" s="51"/>
      <c r="D59" s="52"/>
      <c r="E59" s="53"/>
      <c r="F59" s="194"/>
      <c r="G59" s="73"/>
      <c r="H59" s="74"/>
      <c r="I59" s="73"/>
    </row>
    <row r="60" spans="1:9" ht="12.75">
      <c r="A60" s="258">
        <f>A61</f>
        <v>8</v>
      </c>
      <c r="B60" s="45"/>
      <c r="C60" s="46"/>
      <c r="D60" s="47"/>
      <c r="E60" s="48"/>
      <c r="F60" s="43"/>
      <c r="G60" s="68"/>
      <c r="H60" s="69"/>
      <c r="I60" s="68"/>
    </row>
    <row r="61" spans="1:9" ht="12.75">
      <c r="A61" s="44">
        <f>A58+1</f>
        <v>8</v>
      </c>
      <c r="B61" s="45"/>
      <c r="C61" s="46"/>
      <c r="D61" s="47"/>
      <c r="E61" s="48"/>
      <c r="F61" s="49"/>
      <c r="G61" s="71"/>
      <c r="H61" s="72"/>
      <c r="I61" s="71">
        <f>IF(ISBLANK(G61),"",TRUNC(5.74352*(28.5-G61)^1.92))</f>
      </c>
    </row>
    <row r="62" spans="1:9" ht="13.5" thickBot="1">
      <c r="A62" s="262">
        <f>A61</f>
        <v>8</v>
      </c>
      <c r="B62" s="50"/>
      <c r="C62" s="51"/>
      <c r="D62" s="52"/>
      <c r="E62" s="53"/>
      <c r="F62" s="194"/>
      <c r="G62" s="73"/>
      <c r="H62" s="74"/>
      <c r="I62" s="73"/>
    </row>
    <row r="65" spans="1:16" s="3" customFormat="1" ht="18" customHeight="1">
      <c r="A65" s="1" t="s">
        <v>27</v>
      </c>
      <c r="B65" s="14"/>
      <c r="C65" s="1"/>
      <c r="D65" s="1"/>
      <c r="E65" s="1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s="3" customFormat="1" ht="18" customHeight="1">
      <c r="A66" s="128" t="s">
        <v>61</v>
      </c>
      <c r="B66" s="14"/>
      <c r="C66" s="1"/>
      <c r="D66" s="1"/>
      <c r="E66" s="1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3" customFormat="1" ht="18" customHeight="1">
      <c r="A67" s="127" t="s">
        <v>191</v>
      </c>
      <c r="B67" s="14"/>
      <c r="C67" s="1"/>
      <c r="D67" s="1"/>
      <c r="E67" s="1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8" s="3" customFormat="1" ht="17.25" customHeight="1">
      <c r="A68" s="1"/>
      <c r="B68" s="1"/>
      <c r="C68" s="2"/>
      <c r="D68" s="2"/>
      <c r="E68" s="2"/>
      <c r="F68" s="2"/>
      <c r="G68" s="2"/>
      <c r="H68" s="2"/>
      <c r="I68" s="24"/>
      <c r="J68" s="2"/>
      <c r="K68" s="2"/>
      <c r="L68" s="2"/>
      <c r="M68" s="2"/>
      <c r="N68" s="2"/>
      <c r="O68" s="2"/>
      <c r="P68" s="2"/>
      <c r="R68" s="24"/>
    </row>
    <row r="69" spans="1:18" ht="14.25" customHeight="1">
      <c r="A69" s="5" t="s">
        <v>68</v>
      </c>
      <c r="B69" s="5"/>
      <c r="G69" s="4"/>
      <c r="H69" s="4"/>
      <c r="I69" s="4"/>
      <c r="J69" s="4"/>
      <c r="O69" s="4"/>
      <c r="P69" s="7"/>
      <c r="Q69" s="67"/>
      <c r="R69" s="67"/>
    </row>
    <row r="70" spans="1:18" ht="18.75">
      <c r="A70" s="1" t="s">
        <v>71</v>
      </c>
      <c r="B70" s="1"/>
      <c r="C70" s="1"/>
      <c r="E70" s="8"/>
      <c r="I70" s="4"/>
      <c r="J70" s="4"/>
      <c r="P70" s="4"/>
      <c r="Q70" s="9"/>
      <c r="R70" s="67"/>
    </row>
    <row r="71" spans="3:5" s="75" customFormat="1" ht="15.75">
      <c r="C71" s="61" t="s">
        <v>49</v>
      </c>
      <c r="E71" s="76"/>
    </row>
    <row r="72" spans="3:5" s="75" customFormat="1" ht="16.5" thickBot="1">
      <c r="C72" s="61">
        <v>1</v>
      </c>
      <c r="D72" s="5" t="s">
        <v>80</v>
      </c>
      <c r="E72" s="76"/>
    </row>
    <row r="73" spans="1:9" s="23" customFormat="1" ht="12.75" customHeight="1">
      <c r="A73" s="133" t="s">
        <v>40</v>
      </c>
      <c r="B73" s="79" t="s">
        <v>81</v>
      </c>
      <c r="C73" s="135" t="s">
        <v>15</v>
      </c>
      <c r="D73" s="136" t="s">
        <v>14</v>
      </c>
      <c r="E73" s="145" t="s">
        <v>17</v>
      </c>
      <c r="F73" s="134" t="s">
        <v>0</v>
      </c>
      <c r="G73" s="79" t="s">
        <v>13</v>
      </c>
      <c r="H73" s="79" t="s">
        <v>11</v>
      </c>
      <c r="I73" s="137" t="s">
        <v>12</v>
      </c>
    </row>
    <row r="74" spans="1:9" s="23" customFormat="1" ht="13.5" thickBot="1">
      <c r="A74" s="170" t="s">
        <v>193</v>
      </c>
      <c r="B74" s="175" t="s">
        <v>82</v>
      </c>
      <c r="C74" s="172" t="s">
        <v>83</v>
      </c>
      <c r="D74" s="173" t="s">
        <v>93</v>
      </c>
      <c r="E74" s="177" t="s">
        <v>55</v>
      </c>
      <c r="F74" s="171" t="s">
        <v>56</v>
      </c>
      <c r="G74" s="175" t="s">
        <v>57</v>
      </c>
      <c r="H74" s="176" t="s">
        <v>59</v>
      </c>
      <c r="I74" s="174" t="s">
        <v>60</v>
      </c>
    </row>
    <row r="75" spans="1:9" s="94" customFormat="1" ht="13.5" customHeight="1">
      <c r="A75" s="258">
        <f>A76</f>
        <v>1</v>
      </c>
      <c r="B75" s="39"/>
      <c r="C75" s="40"/>
      <c r="D75" s="41"/>
      <c r="E75" s="42"/>
      <c r="F75" s="43"/>
      <c r="G75" s="68"/>
      <c r="H75" s="69"/>
      <c r="I75" s="68"/>
    </row>
    <row r="76" spans="1:9" s="94" customFormat="1" ht="13.5" customHeight="1">
      <c r="A76" s="44">
        <f>A72+1</f>
        <v>1</v>
      </c>
      <c r="B76" s="45">
        <v>142</v>
      </c>
      <c r="C76" s="46" t="s">
        <v>120</v>
      </c>
      <c r="D76" s="47" t="s">
        <v>121</v>
      </c>
      <c r="E76" s="48">
        <v>35495</v>
      </c>
      <c r="F76" s="49" t="s">
        <v>18</v>
      </c>
      <c r="G76" s="71" t="s">
        <v>403</v>
      </c>
      <c r="H76" s="72" t="s">
        <v>404</v>
      </c>
      <c r="I76" s="71">
        <f>IF(ISBLANK(G76),"",TRUNC(5.74352*(28.5-G76)^1.92))</f>
        <v>479</v>
      </c>
    </row>
    <row r="77" spans="1:9" s="94" customFormat="1" ht="13.5" customHeight="1" thickBot="1">
      <c r="A77" s="262">
        <f>A76</f>
        <v>1</v>
      </c>
      <c r="B77" s="50"/>
      <c r="C77" s="51"/>
      <c r="D77" s="52"/>
      <c r="E77" s="53"/>
      <c r="F77" s="194"/>
      <c r="G77" s="73"/>
      <c r="H77" s="74"/>
      <c r="I77" s="73"/>
    </row>
    <row r="78" spans="1:9" s="75" customFormat="1" ht="12.75">
      <c r="A78" s="258">
        <f>A79</f>
        <v>2</v>
      </c>
      <c r="B78" s="39"/>
      <c r="C78" s="40"/>
      <c r="D78" s="41"/>
      <c r="E78" s="42"/>
      <c r="F78" s="43"/>
      <c r="G78" s="68"/>
      <c r="H78" s="69"/>
      <c r="I78" s="68"/>
    </row>
    <row r="79" spans="1:9" s="75" customFormat="1" ht="12.75">
      <c r="A79" s="44">
        <f>A76+1</f>
        <v>2</v>
      </c>
      <c r="B79" s="45">
        <v>33</v>
      </c>
      <c r="C79" s="46" t="s">
        <v>194</v>
      </c>
      <c r="D79" s="47" t="s">
        <v>195</v>
      </c>
      <c r="E79" s="48">
        <v>35598</v>
      </c>
      <c r="F79" s="49" t="s">
        <v>196</v>
      </c>
      <c r="G79" s="71" t="s">
        <v>405</v>
      </c>
      <c r="H79" s="72" t="s">
        <v>404</v>
      </c>
      <c r="I79" s="71">
        <f>IF(ISBLANK(G79),"",TRUNC(5.74352*(28.5-G79)^1.92))</f>
        <v>896</v>
      </c>
    </row>
    <row r="80" spans="1:9" s="75" customFormat="1" ht="13.5" thickBot="1">
      <c r="A80" s="262">
        <f>A79</f>
        <v>2</v>
      </c>
      <c r="B80" s="50"/>
      <c r="C80" s="51"/>
      <c r="D80" s="52"/>
      <c r="E80" s="53"/>
      <c r="F80" s="194"/>
      <c r="G80" s="73"/>
      <c r="H80" s="74"/>
      <c r="I80" s="73"/>
    </row>
    <row r="81" spans="1:9" s="75" customFormat="1" ht="12.75">
      <c r="A81" s="258">
        <f>A82</f>
        <v>3</v>
      </c>
      <c r="B81" s="39"/>
      <c r="C81" s="40"/>
      <c r="D81" s="41"/>
      <c r="E81" s="42"/>
      <c r="F81" s="43"/>
      <c r="G81" s="68"/>
      <c r="H81" s="69"/>
      <c r="I81" s="68"/>
    </row>
    <row r="82" spans="1:9" s="75" customFormat="1" ht="12.75">
      <c r="A82" s="44">
        <f>A79+1</f>
        <v>3</v>
      </c>
      <c r="B82" s="45">
        <v>13</v>
      </c>
      <c r="C82" s="46" t="s">
        <v>154</v>
      </c>
      <c r="D82" s="47" t="s">
        <v>155</v>
      </c>
      <c r="E82" s="48">
        <v>35110</v>
      </c>
      <c r="F82" s="49" t="s">
        <v>19</v>
      </c>
      <c r="G82" s="71" t="s">
        <v>406</v>
      </c>
      <c r="H82" s="72" t="s">
        <v>404</v>
      </c>
      <c r="I82" s="71">
        <f>IF(ISBLANK(G82),"",TRUNC(5.74352*(28.5-G82)^1.92))</f>
        <v>656</v>
      </c>
    </row>
    <row r="83" spans="1:9" s="75" customFormat="1" ht="13.5" thickBot="1">
      <c r="A83" s="262">
        <f>A82</f>
        <v>3</v>
      </c>
      <c r="B83" s="50"/>
      <c r="C83" s="51"/>
      <c r="D83" s="52"/>
      <c r="E83" s="53"/>
      <c r="F83" s="194"/>
      <c r="G83" s="73"/>
      <c r="H83" s="74"/>
      <c r="I83" s="73"/>
    </row>
    <row r="84" spans="1:9" s="75" customFormat="1" ht="12.75">
      <c r="A84" s="258">
        <f>A85</f>
        <v>4</v>
      </c>
      <c r="B84" s="39"/>
      <c r="C84" s="40"/>
      <c r="D84" s="41"/>
      <c r="E84" s="42"/>
      <c r="F84" s="43"/>
      <c r="G84" s="68"/>
      <c r="H84" s="69"/>
      <c r="I84" s="68"/>
    </row>
    <row r="85" spans="1:9" s="75" customFormat="1" ht="12.75">
      <c r="A85" s="44">
        <f>A82+1</f>
        <v>4</v>
      </c>
      <c r="B85" s="45">
        <v>31</v>
      </c>
      <c r="C85" s="46" t="s">
        <v>186</v>
      </c>
      <c r="D85" s="47" t="s">
        <v>187</v>
      </c>
      <c r="E85" s="48">
        <v>35519</v>
      </c>
      <c r="F85" s="49" t="s">
        <v>20</v>
      </c>
      <c r="G85" s="71" t="s">
        <v>407</v>
      </c>
      <c r="H85" s="72" t="s">
        <v>404</v>
      </c>
      <c r="I85" s="71">
        <f>IF(ISBLANK(G85),"",TRUNC(5.74352*(28.5-G85)^1.92))</f>
        <v>833</v>
      </c>
    </row>
    <row r="86" spans="1:9" s="75" customFormat="1" ht="13.5" thickBot="1">
      <c r="A86" s="262">
        <f>A85</f>
        <v>4</v>
      </c>
      <c r="B86" s="50"/>
      <c r="C86" s="51"/>
      <c r="D86" s="52"/>
      <c r="E86" s="53"/>
      <c r="F86" s="194"/>
      <c r="G86" s="73"/>
      <c r="H86" s="74"/>
      <c r="I86" s="73"/>
    </row>
    <row r="87" spans="1:9" s="75" customFormat="1" ht="12.75">
      <c r="A87" s="258">
        <f>A88</f>
        <v>5</v>
      </c>
      <c r="B87" s="39"/>
      <c r="C87" s="40"/>
      <c r="D87" s="41"/>
      <c r="E87" s="42"/>
      <c r="F87" s="43"/>
      <c r="G87" s="68"/>
      <c r="H87" s="69"/>
      <c r="I87" s="68"/>
    </row>
    <row r="88" spans="1:9" s="75" customFormat="1" ht="12.75">
      <c r="A88" s="44">
        <f>A85+1</f>
        <v>5</v>
      </c>
      <c r="B88" s="45">
        <v>144</v>
      </c>
      <c r="C88" s="46" t="s">
        <v>122</v>
      </c>
      <c r="D88" s="47" t="s">
        <v>123</v>
      </c>
      <c r="E88" s="48">
        <v>35465</v>
      </c>
      <c r="F88" s="49" t="s">
        <v>18</v>
      </c>
      <c r="G88" s="71" t="s">
        <v>408</v>
      </c>
      <c r="H88" s="72" t="s">
        <v>404</v>
      </c>
      <c r="I88" s="71">
        <f>IF(ISBLANK(G88),"",TRUNC(5.74352*(28.5-G88)^1.92))</f>
        <v>415</v>
      </c>
    </row>
    <row r="89" spans="1:9" s="75" customFormat="1" ht="13.5" thickBot="1">
      <c r="A89" s="262">
        <f>A88</f>
        <v>5</v>
      </c>
      <c r="B89" s="50"/>
      <c r="C89" s="51"/>
      <c r="D89" s="52"/>
      <c r="E89" s="53"/>
      <c r="F89" s="194"/>
      <c r="G89" s="73"/>
      <c r="H89" s="74"/>
      <c r="I89" s="73"/>
    </row>
    <row r="90" spans="1:9" s="75" customFormat="1" ht="12.75">
      <c r="A90" s="258">
        <f>A91</f>
        <v>6</v>
      </c>
      <c r="B90" s="39"/>
      <c r="C90" s="40"/>
      <c r="D90" s="41"/>
      <c r="E90" s="42"/>
      <c r="F90" s="43"/>
      <c r="G90" s="68"/>
      <c r="H90" s="69"/>
      <c r="I90" s="68"/>
    </row>
    <row r="91" spans="1:9" s="75" customFormat="1" ht="12.75">
      <c r="A91" s="44">
        <f>A88+1</f>
        <v>6</v>
      </c>
      <c r="B91" s="45">
        <v>14</v>
      </c>
      <c r="C91" s="46" t="s">
        <v>156</v>
      </c>
      <c r="D91" s="47" t="s">
        <v>157</v>
      </c>
      <c r="E91" s="48">
        <v>35503</v>
      </c>
      <c r="F91" s="49" t="s">
        <v>19</v>
      </c>
      <c r="G91" s="71" t="s">
        <v>409</v>
      </c>
      <c r="H91" s="72"/>
      <c r="I91" s="71"/>
    </row>
    <row r="92" spans="1:9" s="75" customFormat="1" ht="13.5" thickBot="1">
      <c r="A92" s="262">
        <f>A91</f>
        <v>6</v>
      </c>
      <c r="B92" s="50"/>
      <c r="C92" s="51"/>
      <c r="D92" s="52"/>
      <c r="E92" s="53"/>
      <c r="F92" s="194"/>
      <c r="G92" s="73"/>
      <c r="H92" s="74"/>
      <c r="I92" s="73"/>
    </row>
    <row r="93" spans="1:9" s="75" customFormat="1" ht="12.75">
      <c r="A93" s="258">
        <f>A94</f>
        <v>7</v>
      </c>
      <c r="B93" s="39"/>
      <c r="C93" s="40"/>
      <c r="D93" s="41"/>
      <c r="E93" s="42"/>
      <c r="F93" s="43"/>
      <c r="G93" s="68"/>
      <c r="H93" s="69"/>
      <c r="I93" s="68"/>
    </row>
    <row r="94" spans="1:9" s="75" customFormat="1" ht="12.75">
      <c r="A94" s="44">
        <f>A91+1</f>
        <v>7</v>
      </c>
      <c r="B94" s="45">
        <v>32</v>
      </c>
      <c r="C94" s="46" t="s">
        <v>188</v>
      </c>
      <c r="D94" s="47" t="s">
        <v>189</v>
      </c>
      <c r="E94" s="48">
        <v>35205</v>
      </c>
      <c r="F94" s="49" t="s">
        <v>20</v>
      </c>
      <c r="G94" s="71" t="s">
        <v>410</v>
      </c>
      <c r="H94" s="72" t="s">
        <v>404</v>
      </c>
      <c r="I94" s="71">
        <f>IF(ISBLANK(G94),"",TRUNC(5.74352*(28.5-G94)^1.92))</f>
        <v>687</v>
      </c>
    </row>
    <row r="95" spans="1:9" s="75" customFormat="1" ht="13.5" thickBot="1">
      <c r="A95" s="262">
        <f>A94</f>
        <v>7</v>
      </c>
      <c r="B95" s="50"/>
      <c r="C95" s="51"/>
      <c r="D95" s="52"/>
      <c r="E95" s="53"/>
      <c r="F95" s="194"/>
      <c r="G95" s="73"/>
      <c r="H95" s="74"/>
      <c r="I95" s="73"/>
    </row>
    <row r="96" spans="1:9" s="77" customFormat="1" ht="12.75">
      <c r="A96" s="258">
        <f>A97</f>
        <v>8</v>
      </c>
      <c r="B96" s="39"/>
      <c r="C96" s="40"/>
      <c r="D96" s="41"/>
      <c r="E96" s="42"/>
      <c r="F96" s="43"/>
      <c r="G96" s="68"/>
      <c r="H96" s="69"/>
      <c r="I96" s="68"/>
    </row>
    <row r="97" spans="1:9" s="77" customFormat="1" ht="12.75">
      <c r="A97" s="44">
        <f>A94+1</f>
        <v>8</v>
      </c>
      <c r="B97" s="45"/>
      <c r="C97" s="46"/>
      <c r="D97" s="47"/>
      <c r="E97" s="48"/>
      <c r="F97" s="49"/>
      <c r="G97" s="71"/>
      <c r="H97" s="72"/>
      <c r="I97" s="71">
        <f>IF(ISBLANK(G97),"",TRUNC(5.74352*(28.5-G97)^1.92))</f>
      </c>
    </row>
    <row r="98" spans="1:9" s="77" customFormat="1" ht="13.5" thickBot="1">
      <c r="A98" s="262">
        <f>A97</f>
        <v>8</v>
      </c>
      <c r="B98" s="50"/>
      <c r="C98" s="51"/>
      <c r="D98" s="52"/>
      <c r="E98" s="53"/>
      <c r="F98" s="54"/>
      <c r="G98" s="73"/>
      <c r="H98" s="74"/>
      <c r="I98" s="73"/>
    </row>
    <row r="99" spans="1:8" s="77" customFormat="1" ht="12.75">
      <c r="A99" s="18"/>
      <c r="B99" s="18"/>
      <c r="C99" s="17"/>
      <c r="D99" s="19"/>
      <c r="E99" s="20"/>
      <c r="F99" s="21"/>
      <c r="G99" s="22"/>
      <c r="H99" s="22"/>
    </row>
    <row r="100" spans="1:8" s="77" customFormat="1" ht="16.5" thickBot="1">
      <c r="A100" s="18"/>
      <c r="B100" s="18"/>
      <c r="C100" s="61">
        <v>2</v>
      </c>
      <c r="D100" s="5" t="s">
        <v>80</v>
      </c>
      <c r="E100" s="20"/>
      <c r="F100" s="21"/>
      <c r="G100" s="22"/>
      <c r="H100" s="22"/>
    </row>
    <row r="101" spans="1:9" s="23" customFormat="1" ht="12.75" customHeight="1">
      <c r="A101" s="133" t="s">
        <v>40</v>
      </c>
      <c r="B101" s="79" t="s">
        <v>81</v>
      </c>
      <c r="C101" s="135" t="s">
        <v>15</v>
      </c>
      <c r="D101" s="136" t="s">
        <v>14</v>
      </c>
      <c r="E101" s="145" t="s">
        <v>17</v>
      </c>
      <c r="F101" s="134" t="s">
        <v>0</v>
      </c>
      <c r="G101" s="79" t="s">
        <v>13</v>
      </c>
      <c r="H101" s="79" t="s">
        <v>11</v>
      </c>
      <c r="I101" s="137" t="s">
        <v>12</v>
      </c>
    </row>
    <row r="102" spans="1:9" s="23" customFormat="1" ht="13.5" thickBot="1">
      <c r="A102" s="170" t="s">
        <v>193</v>
      </c>
      <c r="B102" s="175" t="s">
        <v>82</v>
      </c>
      <c r="C102" s="172" t="s">
        <v>83</v>
      </c>
      <c r="D102" s="173" t="s">
        <v>93</v>
      </c>
      <c r="E102" s="177" t="s">
        <v>55</v>
      </c>
      <c r="F102" s="171" t="s">
        <v>56</v>
      </c>
      <c r="G102" s="175" t="s">
        <v>57</v>
      </c>
      <c r="H102" s="176" t="s">
        <v>59</v>
      </c>
      <c r="I102" s="174" t="s">
        <v>60</v>
      </c>
    </row>
    <row r="103" spans="1:9" s="77" customFormat="1" ht="12.75">
      <c r="A103" s="258">
        <f>A104</f>
        <v>1</v>
      </c>
      <c r="B103" s="39"/>
      <c r="C103" s="40"/>
      <c r="D103" s="41"/>
      <c r="E103" s="42"/>
      <c r="F103" s="43"/>
      <c r="G103" s="68"/>
      <c r="H103" s="69"/>
      <c r="I103" s="68"/>
    </row>
    <row r="104" spans="1:9" s="77" customFormat="1" ht="12.75">
      <c r="A104" s="44">
        <f>A100+1</f>
        <v>1</v>
      </c>
      <c r="B104" s="45"/>
      <c r="C104" s="46"/>
      <c r="D104" s="47"/>
      <c r="E104" s="48"/>
      <c r="F104" s="49"/>
      <c r="G104" s="71"/>
      <c r="H104" s="72"/>
      <c r="I104" s="71">
        <f>IF(ISBLANK(G104),"",TRUNC(5.74352*(28.5-G104)^1.92))</f>
      </c>
    </row>
    <row r="105" spans="1:9" s="77" customFormat="1" ht="13.5" thickBot="1">
      <c r="A105" s="262">
        <f>A104</f>
        <v>1</v>
      </c>
      <c r="B105" s="50"/>
      <c r="C105" s="51"/>
      <c r="D105" s="52"/>
      <c r="E105" s="53"/>
      <c r="F105" s="54"/>
      <c r="G105" s="73"/>
      <c r="H105" s="74"/>
      <c r="I105" s="73"/>
    </row>
    <row r="106" spans="1:9" s="75" customFormat="1" ht="12.75">
      <c r="A106" s="258">
        <f>A107</f>
        <v>2</v>
      </c>
      <c r="B106" s="39"/>
      <c r="C106" s="40"/>
      <c r="D106" s="41"/>
      <c r="E106" s="42"/>
      <c r="F106" s="43"/>
      <c r="G106" s="68"/>
      <c r="H106" s="69"/>
      <c r="I106" s="68"/>
    </row>
    <row r="107" spans="1:9" s="75" customFormat="1" ht="12.75">
      <c r="A107" s="44">
        <f>A104+1</f>
        <v>2</v>
      </c>
      <c r="B107" s="45">
        <v>34</v>
      </c>
      <c r="C107" s="46" t="s">
        <v>197</v>
      </c>
      <c r="D107" s="47" t="s">
        <v>198</v>
      </c>
      <c r="E107" s="48">
        <v>35318</v>
      </c>
      <c r="F107" s="49" t="s">
        <v>196</v>
      </c>
      <c r="G107" s="71" t="s">
        <v>407</v>
      </c>
      <c r="H107" s="72" t="s">
        <v>411</v>
      </c>
      <c r="I107" s="71">
        <f>IF(ISBLANK(G107),"",TRUNC(5.74352*(28.5-G107)^1.92))</f>
        <v>833</v>
      </c>
    </row>
    <row r="108" spans="1:9" s="75" customFormat="1" ht="13.5" thickBot="1">
      <c r="A108" s="262">
        <f>A107</f>
        <v>2</v>
      </c>
      <c r="B108" s="50"/>
      <c r="C108" s="51"/>
      <c r="D108" s="52"/>
      <c r="E108" s="53"/>
      <c r="F108" s="194"/>
      <c r="G108" s="73"/>
      <c r="H108" s="74"/>
      <c r="I108" s="73"/>
    </row>
    <row r="109" spans="1:9" s="75" customFormat="1" ht="12.75">
      <c r="A109" s="258">
        <f>A110</f>
        <v>3</v>
      </c>
      <c r="B109" s="39"/>
      <c r="C109" s="40"/>
      <c r="D109" s="41"/>
      <c r="E109" s="42"/>
      <c r="F109" s="43"/>
      <c r="G109" s="68"/>
      <c r="H109" s="69"/>
      <c r="I109" s="68"/>
    </row>
    <row r="110" spans="1:9" s="75" customFormat="1" ht="12.75">
      <c r="A110" s="44">
        <f>A107+1</f>
        <v>3</v>
      </c>
      <c r="B110" s="45">
        <v>11</v>
      </c>
      <c r="C110" s="46" t="s">
        <v>152</v>
      </c>
      <c r="D110" s="47" t="s">
        <v>153</v>
      </c>
      <c r="E110" s="48">
        <v>35157</v>
      </c>
      <c r="F110" s="49" t="s">
        <v>19</v>
      </c>
      <c r="G110" s="71" t="s">
        <v>412</v>
      </c>
      <c r="H110" s="72" t="s">
        <v>411</v>
      </c>
      <c r="I110" s="71">
        <f>IF(ISBLANK(G110),"",TRUNC(5.74352*(28.5-G110)^1.92))</f>
        <v>730</v>
      </c>
    </row>
    <row r="111" spans="1:9" s="75" customFormat="1" ht="13.5" thickBot="1">
      <c r="A111" s="262">
        <f>A110</f>
        <v>3</v>
      </c>
      <c r="B111" s="50"/>
      <c r="C111" s="51"/>
      <c r="D111" s="52"/>
      <c r="E111" s="53"/>
      <c r="F111" s="194"/>
      <c r="G111" s="73"/>
      <c r="H111" s="74"/>
      <c r="I111" s="73"/>
    </row>
    <row r="112" spans="1:9" s="75" customFormat="1" ht="12.75">
      <c r="A112" s="258">
        <f>A113</f>
        <v>4</v>
      </c>
      <c r="B112" s="39"/>
      <c r="C112" s="40"/>
      <c r="D112" s="41"/>
      <c r="E112" s="42"/>
      <c r="F112" s="43"/>
      <c r="G112" s="68"/>
      <c r="H112" s="69"/>
      <c r="I112" s="68"/>
    </row>
    <row r="113" spans="1:9" s="75" customFormat="1" ht="12.75">
      <c r="A113" s="44">
        <f>A110+1</f>
        <v>4</v>
      </c>
      <c r="B113" s="45">
        <v>29</v>
      </c>
      <c r="C113" s="46" t="s">
        <v>182</v>
      </c>
      <c r="D113" s="47" t="s">
        <v>183</v>
      </c>
      <c r="E113" s="48">
        <v>35754</v>
      </c>
      <c r="F113" s="49" t="s">
        <v>20</v>
      </c>
      <c r="G113" s="71" t="s">
        <v>413</v>
      </c>
      <c r="H113" s="72" t="s">
        <v>411</v>
      </c>
      <c r="I113" s="71">
        <f>IF(ISBLANK(G113),"",TRUNC(5.74352*(28.5-G113)^1.92))</f>
        <v>811</v>
      </c>
    </row>
    <row r="114" spans="1:9" s="75" customFormat="1" ht="13.5" thickBot="1">
      <c r="A114" s="262">
        <f>A113</f>
        <v>4</v>
      </c>
      <c r="B114" s="50"/>
      <c r="C114" s="51"/>
      <c r="D114" s="52"/>
      <c r="E114" s="53"/>
      <c r="F114" s="194"/>
      <c r="G114" s="73"/>
      <c r="H114" s="74"/>
      <c r="I114" s="73"/>
    </row>
    <row r="115" spans="1:9" s="75" customFormat="1" ht="12.75">
      <c r="A115" s="258">
        <f>A116</f>
        <v>5</v>
      </c>
      <c r="B115" s="39"/>
      <c r="C115" s="40"/>
      <c r="D115" s="41"/>
      <c r="E115" s="42"/>
      <c r="F115" s="43"/>
      <c r="G115" s="68"/>
      <c r="H115" s="69"/>
      <c r="I115" s="68"/>
    </row>
    <row r="116" spans="1:9" s="75" customFormat="1" ht="12.75">
      <c r="A116" s="44">
        <f>A113+1</f>
        <v>5</v>
      </c>
      <c r="B116" s="45">
        <v>141</v>
      </c>
      <c r="C116" s="46" t="s">
        <v>118</v>
      </c>
      <c r="D116" s="47" t="s">
        <v>119</v>
      </c>
      <c r="E116" s="48">
        <v>35846</v>
      </c>
      <c r="F116" s="49" t="s">
        <v>18</v>
      </c>
      <c r="G116" s="71" t="s">
        <v>225</v>
      </c>
      <c r="H116" s="72" t="s">
        <v>411</v>
      </c>
      <c r="I116" s="71">
        <f>IF(ISBLANK(G116),"",TRUNC(5.74352*(28.5-G116)^1.92))</f>
        <v>590</v>
      </c>
    </row>
    <row r="117" spans="1:9" s="75" customFormat="1" ht="13.5" thickBot="1">
      <c r="A117" s="262">
        <f>A116</f>
        <v>5</v>
      </c>
      <c r="B117" s="50"/>
      <c r="C117" s="51"/>
      <c r="D117" s="52"/>
      <c r="E117" s="53"/>
      <c r="F117" s="194"/>
      <c r="G117" s="73"/>
      <c r="H117" s="74"/>
      <c r="I117" s="73"/>
    </row>
    <row r="118" spans="1:9" s="75" customFormat="1" ht="12.75">
      <c r="A118" s="258">
        <f>A119</f>
        <v>6</v>
      </c>
      <c r="B118" s="39"/>
      <c r="C118" s="40"/>
      <c r="D118" s="41"/>
      <c r="E118" s="42"/>
      <c r="F118" s="43"/>
      <c r="G118" s="68"/>
      <c r="H118" s="69"/>
      <c r="I118" s="68"/>
    </row>
    <row r="119" spans="1:9" s="75" customFormat="1" ht="12.75">
      <c r="A119" s="44">
        <f>A116+1</f>
        <v>6</v>
      </c>
      <c r="B119" s="45">
        <v>12</v>
      </c>
      <c r="C119" s="46" t="s">
        <v>21</v>
      </c>
      <c r="D119" s="47" t="s">
        <v>28</v>
      </c>
      <c r="E119" s="48">
        <v>35255</v>
      </c>
      <c r="F119" s="49" t="s">
        <v>19</v>
      </c>
      <c r="G119" s="71" t="s">
        <v>414</v>
      </c>
      <c r="H119" s="72" t="s">
        <v>411</v>
      </c>
      <c r="I119" s="71">
        <f>IF(ISBLANK(G119),"",TRUNC(5.74352*(28.5-G119)^1.92))</f>
        <v>673</v>
      </c>
    </row>
    <row r="120" spans="1:9" s="75" customFormat="1" ht="13.5" thickBot="1">
      <c r="A120" s="262">
        <f>A119</f>
        <v>6</v>
      </c>
      <c r="B120" s="50"/>
      <c r="C120" s="51"/>
      <c r="D120" s="52"/>
      <c r="E120" s="53"/>
      <c r="F120" s="194"/>
      <c r="G120" s="73"/>
      <c r="H120" s="74"/>
      <c r="I120" s="73"/>
    </row>
    <row r="121" spans="1:9" s="75" customFormat="1" ht="12.75">
      <c r="A121" s="258">
        <f>A122</f>
        <v>7</v>
      </c>
      <c r="B121" s="39"/>
      <c r="C121" s="40"/>
      <c r="D121" s="41"/>
      <c r="E121" s="42"/>
      <c r="F121" s="43"/>
      <c r="G121" s="68"/>
      <c r="H121" s="69"/>
      <c r="I121" s="68"/>
    </row>
    <row r="122" spans="1:9" s="75" customFormat="1" ht="12.75">
      <c r="A122" s="44">
        <f>A119+1</f>
        <v>7</v>
      </c>
      <c r="B122" s="45">
        <v>30</v>
      </c>
      <c r="C122" s="46" t="s">
        <v>184</v>
      </c>
      <c r="D122" s="47" t="s">
        <v>185</v>
      </c>
      <c r="E122" s="48">
        <v>35510</v>
      </c>
      <c r="F122" s="49" t="s">
        <v>20</v>
      </c>
      <c r="G122" s="71" t="s">
        <v>415</v>
      </c>
      <c r="H122" s="72" t="s">
        <v>411</v>
      </c>
      <c r="I122" s="71">
        <f>IF(ISBLANK(G122),"",TRUNC(5.74352*(28.5-G122)^1.92))</f>
        <v>794</v>
      </c>
    </row>
    <row r="123" spans="1:9" s="75" customFormat="1" ht="13.5" thickBot="1">
      <c r="A123" s="262">
        <f>A122</f>
        <v>7</v>
      </c>
      <c r="B123" s="50"/>
      <c r="C123" s="51"/>
      <c r="D123" s="52"/>
      <c r="E123" s="53"/>
      <c r="F123" s="194"/>
      <c r="G123" s="73"/>
      <c r="H123" s="74"/>
      <c r="I123" s="73"/>
    </row>
    <row r="124" spans="1:9" s="75" customFormat="1" ht="12.75">
      <c r="A124" s="258">
        <f>A125</f>
        <v>8</v>
      </c>
      <c r="B124" s="39"/>
      <c r="C124" s="40"/>
      <c r="D124" s="41"/>
      <c r="E124" s="42"/>
      <c r="F124" s="43"/>
      <c r="G124" s="68"/>
      <c r="H124" s="69"/>
      <c r="I124" s="68"/>
    </row>
    <row r="125" spans="1:9" s="75" customFormat="1" ht="12.75">
      <c r="A125" s="44">
        <f>A122+1</f>
        <v>8</v>
      </c>
      <c r="B125" s="45"/>
      <c r="C125" s="46"/>
      <c r="D125" s="47"/>
      <c r="E125" s="48"/>
      <c r="F125" s="49"/>
      <c r="G125" s="71"/>
      <c r="H125" s="72"/>
      <c r="I125" s="71">
        <f>IF(ISBLANK(G125),"",TRUNC(5.74352*(28.5-G125)^1.92))</f>
      </c>
    </row>
    <row r="126" spans="1:9" s="75" customFormat="1" ht="13.5" thickBot="1">
      <c r="A126" s="262">
        <f>A125</f>
        <v>8</v>
      </c>
      <c r="B126" s="50"/>
      <c r="C126" s="51"/>
      <c r="D126" s="52"/>
      <c r="E126" s="53"/>
      <c r="F126" s="194"/>
      <c r="G126" s="73"/>
      <c r="H126" s="74"/>
      <c r="I126" s="73"/>
    </row>
  </sheetData>
  <sheetProtection password="C9E9" sheet="1" selectLockedCells="1" selectUnlockedCells="1"/>
  <printOptions horizontalCentered="1"/>
  <pageMargins left="0.2755905511811024" right="0.35433070866141736" top="0.2755905511811024" bottom="0.15748031496062992" header="0.5118110236220472" footer="0.5118110236220472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S12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00390625" style="6" bestFit="1" customWidth="1"/>
    <col min="2" max="2" width="5.00390625" style="6" customWidth="1"/>
    <col min="3" max="3" width="12.7109375" style="6" customWidth="1"/>
    <col min="4" max="4" width="14.421875" style="6" bestFit="1" customWidth="1"/>
    <col min="5" max="5" width="10.7109375" style="6" bestFit="1" customWidth="1"/>
    <col min="6" max="6" width="12.00390625" style="6" customWidth="1"/>
    <col min="7" max="7" width="9.00390625" style="6" bestFit="1" customWidth="1"/>
    <col min="8" max="8" width="9.00390625" style="6" customWidth="1"/>
    <col min="9" max="16384" width="9.140625" style="6" customWidth="1"/>
  </cols>
  <sheetData>
    <row r="1" spans="1:17" s="3" customFormat="1" ht="18" customHeight="1">
      <c r="A1" s="1" t="s">
        <v>27</v>
      </c>
      <c r="B1" s="14"/>
      <c r="C1" s="1"/>
      <c r="D1" s="1"/>
      <c r="E1" s="1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" customFormat="1" ht="18" customHeight="1">
      <c r="A2" s="128" t="s">
        <v>61</v>
      </c>
      <c r="B2" s="14"/>
      <c r="C2" s="1"/>
      <c r="D2" s="1"/>
      <c r="E2" s="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3" customFormat="1" ht="18" customHeight="1">
      <c r="A3" s="127" t="s">
        <v>191</v>
      </c>
      <c r="B3" s="14"/>
      <c r="C3" s="1"/>
      <c r="D3" s="1"/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9" s="3" customFormat="1" ht="17.25" customHeight="1">
      <c r="A4" s="1"/>
      <c r="B4" s="1"/>
      <c r="C4" s="2"/>
      <c r="D4" s="2"/>
      <c r="E4" s="2"/>
      <c r="F4" s="2"/>
      <c r="G4" s="2"/>
      <c r="H4" s="2"/>
      <c r="I4" s="24"/>
      <c r="J4" s="2"/>
      <c r="K4" s="2"/>
      <c r="L4" s="2"/>
      <c r="M4" s="2"/>
      <c r="N4" s="2"/>
      <c r="O4" s="2"/>
      <c r="P4" s="2"/>
      <c r="Q4" s="2"/>
      <c r="S4" s="24"/>
    </row>
    <row r="5" spans="1:19" ht="14.25" customHeight="1">
      <c r="A5" s="5" t="s">
        <v>67</v>
      </c>
      <c r="B5" s="5"/>
      <c r="G5" s="4"/>
      <c r="H5" s="4"/>
      <c r="I5" s="4"/>
      <c r="J5" s="4"/>
      <c r="P5" s="4"/>
      <c r="Q5" s="7"/>
      <c r="R5" s="67"/>
      <c r="S5" s="67"/>
    </row>
    <row r="6" spans="1:19" ht="18.75">
      <c r="A6" s="1" t="s">
        <v>71</v>
      </c>
      <c r="B6" s="1"/>
      <c r="C6" s="1"/>
      <c r="E6" s="8"/>
      <c r="I6" s="4"/>
      <c r="J6" s="4"/>
      <c r="K6" s="4"/>
      <c r="Q6" s="4"/>
      <c r="R6" s="9"/>
      <c r="S6" s="67"/>
    </row>
    <row r="7" spans="3:5" ht="15.75">
      <c r="C7" s="5" t="s">
        <v>47</v>
      </c>
      <c r="E7" s="3"/>
    </row>
    <row r="8" spans="3:5" ht="16.5" thickBot="1">
      <c r="C8" s="5">
        <v>1</v>
      </c>
      <c r="D8" s="5" t="s">
        <v>80</v>
      </c>
      <c r="E8" s="3"/>
    </row>
    <row r="9" spans="1:9" s="23" customFormat="1" ht="12.75" customHeight="1">
      <c r="A9" s="133" t="s">
        <v>40</v>
      </c>
      <c r="B9" s="79" t="s">
        <v>81</v>
      </c>
      <c r="C9" s="135" t="s">
        <v>15</v>
      </c>
      <c r="D9" s="136" t="s">
        <v>14</v>
      </c>
      <c r="E9" s="145" t="s">
        <v>17</v>
      </c>
      <c r="F9" s="134" t="s">
        <v>0</v>
      </c>
      <c r="G9" s="79" t="s">
        <v>13</v>
      </c>
      <c r="H9" s="79" t="s">
        <v>11</v>
      </c>
      <c r="I9" s="137" t="s">
        <v>12</v>
      </c>
    </row>
    <row r="10" spans="1:9" s="23" customFormat="1" ht="13.5" thickBot="1">
      <c r="A10" s="170" t="s">
        <v>193</v>
      </c>
      <c r="B10" s="175" t="s">
        <v>82</v>
      </c>
      <c r="C10" s="172" t="s">
        <v>83</v>
      </c>
      <c r="D10" s="173" t="s">
        <v>93</v>
      </c>
      <c r="E10" s="177" t="s">
        <v>55</v>
      </c>
      <c r="F10" s="171" t="s">
        <v>56</v>
      </c>
      <c r="G10" s="175" t="s">
        <v>57</v>
      </c>
      <c r="H10" s="176" t="s">
        <v>59</v>
      </c>
      <c r="I10" s="174" t="s">
        <v>60</v>
      </c>
    </row>
    <row r="11" spans="1:9" s="70" customFormat="1" ht="13.5" customHeight="1">
      <c r="A11" s="258">
        <f>A12</f>
        <v>1</v>
      </c>
      <c r="B11" s="39"/>
      <c r="C11" s="40"/>
      <c r="D11" s="41"/>
      <c r="E11" s="42"/>
      <c r="F11" s="259"/>
      <c r="G11" s="68"/>
      <c r="H11" s="68"/>
      <c r="I11" s="68"/>
    </row>
    <row r="12" spans="1:9" s="70" customFormat="1" ht="13.5" customHeight="1">
      <c r="A12" s="44">
        <f>A8+1</f>
        <v>1</v>
      </c>
      <c r="B12" s="45"/>
      <c r="C12" s="46"/>
      <c r="D12" s="47"/>
      <c r="E12" s="48"/>
      <c r="F12" s="261"/>
      <c r="G12" s="71"/>
      <c r="H12" s="214"/>
      <c r="I12" s="71">
        <f>IF(ISBLANK(G12),"",TRUNC(25.4347*(18-G12)^1.81))</f>
      </c>
    </row>
    <row r="13" spans="1:9" s="70" customFormat="1" ht="13.5" customHeight="1" thickBot="1">
      <c r="A13" s="262">
        <f>A12</f>
        <v>1</v>
      </c>
      <c r="B13" s="50"/>
      <c r="C13" s="51"/>
      <c r="D13" s="52"/>
      <c r="E13" s="53"/>
      <c r="F13" s="263"/>
      <c r="G13" s="73"/>
      <c r="H13" s="73"/>
      <c r="I13" s="73"/>
    </row>
    <row r="14" spans="1:9" ht="12.75">
      <c r="A14" s="258">
        <f>A15</f>
        <v>2</v>
      </c>
      <c r="B14" s="45"/>
      <c r="C14" s="46"/>
      <c r="D14" s="47"/>
      <c r="E14" s="48"/>
      <c r="F14" s="49"/>
      <c r="G14" s="68"/>
      <c r="H14" s="68"/>
      <c r="I14" s="68"/>
    </row>
    <row r="15" spans="1:9" ht="12.75">
      <c r="A15" s="44">
        <f>A12+1</f>
        <v>2</v>
      </c>
      <c r="B15" s="45">
        <v>7</v>
      </c>
      <c r="C15" s="46" t="s">
        <v>145</v>
      </c>
      <c r="D15" s="47" t="s">
        <v>146</v>
      </c>
      <c r="E15" s="48">
        <v>35986</v>
      </c>
      <c r="F15" s="49" t="s">
        <v>19</v>
      </c>
      <c r="G15" s="71" t="s">
        <v>219</v>
      </c>
      <c r="H15" s="214" t="s">
        <v>244</v>
      </c>
      <c r="I15" s="71">
        <f>IF(ISBLANK(G15),"",TRUNC(25.4347*(18-G15)^1.81))</f>
        <v>703</v>
      </c>
    </row>
    <row r="16" spans="1:9" ht="13.5" thickBot="1">
      <c r="A16" s="262">
        <f>A15</f>
        <v>2</v>
      </c>
      <c r="B16" s="50"/>
      <c r="C16" s="51"/>
      <c r="D16" s="52"/>
      <c r="E16" s="53"/>
      <c r="F16" s="54"/>
      <c r="G16" s="73"/>
      <c r="H16" s="73"/>
      <c r="I16" s="73"/>
    </row>
    <row r="17" spans="1:9" ht="12.75">
      <c r="A17" s="258">
        <f>A18</f>
        <v>3</v>
      </c>
      <c r="B17" s="45"/>
      <c r="C17" s="46"/>
      <c r="D17" s="47"/>
      <c r="E17" s="48"/>
      <c r="F17" s="43"/>
      <c r="G17" s="68"/>
      <c r="H17" s="68"/>
      <c r="I17" s="68"/>
    </row>
    <row r="18" spans="1:9" ht="12.75">
      <c r="A18" s="44">
        <f>A15+1</f>
        <v>3</v>
      </c>
      <c r="B18" s="45">
        <v>25</v>
      </c>
      <c r="C18" s="46" t="s">
        <v>174</v>
      </c>
      <c r="D18" s="47" t="s">
        <v>175</v>
      </c>
      <c r="E18" s="48">
        <v>36056</v>
      </c>
      <c r="F18" s="49" t="s">
        <v>20</v>
      </c>
      <c r="G18" s="71" t="s">
        <v>245</v>
      </c>
      <c r="H18" s="214" t="s">
        <v>244</v>
      </c>
      <c r="I18" s="71">
        <f>IF(ISBLANK(G18),"",TRUNC(25.4347*(18-G18)^1.81))</f>
        <v>881</v>
      </c>
    </row>
    <row r="19" spans="1:9" ht="13.5" thickBot="1">
      <c r="A19" s="262">
        <f>A18</f>
        <v>3</v>
      </c>
      <c r="B19" s="50"/>
      <c r="C19" s="51"/>
      <c r="D19" s="52"/>
      <c r="E19" s="53"/>
      <c r="F19" s="54"/>
      <c r="G19" s="73"/>
      <c r="H19" s="73"/>
      <c r="I19" s="73"/>
    </row>
    <row r="20" spans="1:9" ht="12.75">
      <c r="A20" s="258">
        <f>A21</f>
        <v>4</v>
      </c>
      <c r="B20" s="45"/>
      <c r="C20" s="46"/>
      <c r="D20" s="47"/>
      <c r="E20" s="48"/>
      <c r="F20" s="49"/>
      <c r="G20" s="68"/>
      <c r="H20" s="68"/>
      <c r="I20" s="68"/>
    </row>
    <row r="21" spans="1:9" ht="12.75">
      <c r="A21" s="44">
        <f>A18+1</f>
        <v>4</v>
      </c>
      <c r="B21" s="45">
        <v>136</v>
      </c>
      <c r="C21" s="46" t="s">
        <v>124</v>
      </c>
      <c r="D21" s="47" t="s">
        <v>125</v>
      </c>
      <c r="E21" s="48">
        <v>35972</v>
      </c>
      <c r="F21" s="49" t="s">
        <v>18</v>
      </c>
      <c r="G21" s="71" t="s">
        <v>246</v>
      </c>
      <c r="H21" s="214" t="s">
        <v>244</v>
      </c>
      <c r="I21" s="71">
        <f>IF(ISBLANK(G21),"",TRUNC(25.4347*(18-G21)^1.81))</f>
        <v>689</v>
      </c>
    </row>
    <row r="22" spans="1:9" ht="13.5" thickBot="1">
      <c r="A22" s="262">
        <f>A21</f>
        <v>4</v>
      </c>
      <c r="B22" s="50"/>
      <c r="C22" s="51"/>
      <c r="D22" s="52"/>
      <c r="E22" s="53"/>
      <c r="F22" s="54"/>
      <c r="G22" s="73"/>
      <c r="H22" s="73"/>
      <c r="I22" s="73"/>
    </row>
    <row r="23" spans="1:9" ht="12.75">
      <c r="A23" s="258">
        <f>A24</f>
        <v>5</v>
      </c>
      <c r="B23" s="45"/>
      <c r="C23" s="46"/>
      <c r="D23" s="47"/>
      <c r="E23" s="48"/>
      <c r="F23" s="49"/>
      <c r="G23" s="68"/>
      <c r="H23" s="68"/>
      <c r="I23" s="68"/>
    </row>
    <row r="24" spans="1:9" ht="12.75">
      <c r="A24" s="44">
        <f>A21+1</f>
        <v>5</v>
      </c>
      <c r="B24" s="45">
        <v>8</v>
      </c>
      <c r="C24" s="46" t="s">
        <v>147</v>
      </c>
      <c r="D24" s="47" t="s">
        <v>148</v>
      </c>
      <c r="E24" s="48">
        <v>36036</v>
      </c>
      <c r="F24" s="49" t="s">
        <v>19</v>
      </c>
      <c r="G24" s="71" t="s">
        <v>206</v>
      </c>
      <c r="H24" s="214" t="s">
        <v>244</v>
      </c>
      <c r="I24" s="71">
        <f>IF(ISBLANK(G24),"",TRUNC(25.4347*(18-G24)^1.81))</f>
        <v>725</v>
      </c>
    </row>
    <row r="25" spans="1:9" ht="13.5" thickBot="1">
      <c r="A25" s="262">
        <f>A24</f>
        <v>5</v>
      </c>
      <c r="B25" s="50"/>
      <c r="C25" s="51"/>
      <c r="D25" s="52"/>
      <c r="E25" s="53"/>
      <c r="F25" s="54"/>
      <c r="G25" s="73"/>
      <c r="H25" s="73"/>
      <c r="I25" s="73"/>
    </row>
    <row r="26" spans="1:9" ht="12.75">
      <c r="A26" s="258">
        <f>A27</f>
        <v>6</v>
      </c>
      <c r="B26" s="45"/>
      <c r="C26" s="46"/>
      <c r="D26" s="47"/>
      <c r="E26" s="48"/>
      <c r="F26" s="43"/>
      <c r="G26" s="68"/>
      <c r="H26" s="68"/>
      <c r="I26" s="68"/>
    </row>
    <row r="27" spans="1:9" ht="12.75">
      <c r="A27" s="44">
        <f>A24+1</f>
        <v>6</v>
      </c>
      <c r="B27" s="45">
        <v>26</v>
      </c>
      <c r="C27" s="46" t="s">
        <v>176</v>
      </c>
      <c r="D27" s="47" t="s">
        <v>177</v>
      </c>
      <c r="E27" s="48">
        <v>35804</v>
      </c>
      <c r="F27" s="49" t="s">
        <v>20</v>
      </c>
      <c r="G27" s="71" t="s">
        <v>247</v>
      </c>
      <c r="H27" s="214" t="s">
        <v>244</v>
      </c>
      <c r="I27" s="71">
        <f>IF(ISBLANK(G27),"",TRUNC(25.4347*(18-G27)^1.81))</f>
        <v>830</v>
      </c>
    </row>
    <row r="28" spans="1:9" ht="13.5" thickBot="1">
      <c r="A28" s="262">
        <f>A27</f>
        <v>6</v>
      </c>
      <c r="B28" s="50"/>
      <c r="C28" s="51"/>
      <c r="D28" s="52"/>
      <c r="E28" s="53"/>
      <c r="F28" s="54"/>
      <c r="G28" s="73"/>
      <c r="H28" s="73"/>
      <c r="I28" s="73"/>
    </row>
    <row r="29" spans="1:9" ht="12.75">
      <c r="A29" s="258">
        <f>A30</f>
        <v>7</v>
      </c>
      <c r="B29" s="45"/>
      <c r="C29" s="46"/>
      <c r="D29" s="47"/>
      <c r="E29" s="48"/>
      <c r="F29" s="49"/>
      <c r="G29" s="68"/>
      <c r="H29" s="68"/>
      <c r="I29" s="68"/>
    </row>
    <row r="30" spans="1:9" ht="12.75">
      <c r="A30" s="44">
        <f>A27+1</f>
        <v>7</v>
      </c>
      <c r="B30" s="45">
        <v>137</v>
      </c>
      <c r="C30" s="46" t="s">
        <v>126</v>
      </c>
      <c r="D30" s="47" t="s">
        <v>127</v>
      </c>
      <c r="E30" s="48">
        <v>35827</v>
      </c>
      <c r="F30" s="49" t="s">
        <v>18</v>
      </c>
      <c r="G30" s="71" t="s">
        <v>248</v>
      </c>
      <c r="H30" s="214" t="s">
        <v>244</v>
      </c>
      <c r="I30" s="71">
        <f>IF(ISBLANK(G30),"",TRUNC(25.4347*(18-G30)^1.81))</f>
        <v>734</v>
      </c>
    </row>
    <row r="31" spans="1:9" ht="13.5" thickBot="1">
      <c r="A31" s="262">
        <f>A30</f>
        <v>7</v>
      </c>
      <c r="B31" s="50"/>
      <c r="C31" s="51"/>
      <c r="D31" s="52"/>
      <c r="E31" s="53"/>
      <c r="F31" s="54"/>
      <c r="G31" s="73"/>
      <c r="H31" s="73"/>
      <c r="I31" s="73"/>
    </row>
    <row r="32" spans="1:9" s="23" customFormat="1" ht="12.75">
      <c r="A32" s="258">
        <f>A33</f>
        <v>8</v>
      </c>
      <c r="B32" s="39"/>
      <c r="C32" s="40"/>
      <c r="D32" s="41"/>
      <c r="E32" s="42"/>
      <c r="F32" s="43"/>
      <c r="G32" s="68"/>
      <c r="H32" s="68"/>
      <c r="I32" s="68"/>
    </row>
    <row r="33" spans="1:9" s="23" customFormat="1" ht="12.75">
      <c r="A33" s="44">
        <f>A30+1</f>
        <v>8</v>
      </c>
      <c r="B33" s="45"/>
      <c r="C33" s="46"/>
      <c r="D33" s="47"/>
      <c r="E33" s="48"/>
      <c r="F33" s="49"/>
      <c r="G33" s="71"/>
      <c r="H33" s="214"/>
      <c r="I33" s="71">
        <f>IF(ISBLANK(G33),"",TRUNC(25.4347*(18-G33)^1.81))</f>
      </c>
    </row>
    <row r="34" spans="1:9" s="23" customFormat="1" ht="13.5" thickBot="1">
      <c r="A34" s="262">
        <f>A33</f>
        <v>8</v>
      </c>
      <c r="B34" s="50"/>
      <c r="C34" s="51"/>
      <c r="D34" s="52"/>
      <c r="E34" s="53"/>
      <c r="F34" s="54"/>
      <c r="G34" s="73"/>
      <c r="H34" s="73"/>
      <c r="I34" s="73"/>
    </row>
    <row r="35" spans="1:8" s="23" customFormat="1" ht="12.75">
      <c r="A35" s="18"/>
      <c r="B35" s="18"/>
      <c r="C35" s="17"/>
      <c r="D35" s="19"/>
      <c r="E35" s="20"/>
      <c r="F35" s="21"/>
      <c r="G35" s="22"/>
      <c r="H35" s="22"/>
    </row>
    <row r="36" spans="1:8" s="23" customFormat="1" ht="16.5" thickBot="1">
      <c r="A36" s="18"/>
      <c r="B36" s="18"/>
      <c r="C36" s="5">
        <v>2</v>
      </c>
      <c r="D36" s="5" t="s">
        <v>80</v>
      </c>
      <c r="E36" s="20"/>
      <c r="F36" s="21"/>
      <c r="G36" s="22"/>
      <c r="H36" s="22"/>
    </row>
    <row r="37" spans="1:9" s="23" customFormat="1" ht="12.75" customHeight="1">
      <c r="A37" s="133" t="s">
        <v>40</v>
      </c>
      <c r="B37" s="79" t="s">
        <v>81</v>
      </c>
      <c r="C37" s="135" t="s">
        <v>15</v>
      </c>
      <c r="D37" s="136" t="s">
        <v>14</v>
      </c>
      <c r="E37" s="145" t="s">
        <v>17</v>
      </c>
      <c r="F37" s="134" t="s">
        <v>0</v>
      </c>
      <c r="G37" s="79" t="s">
        <v>13</v>
      </c>
      <c r="H37" s="79" t="s">
        <v>11</v>
      </c>
      <c r="I37" s="137" t="s">
        <v>12</v>
      </c>
    </row>
    <row r="38" spans="1:9" s="23" customFormat="1" ht="13.5" thickBot="1">
      <c r="A38" s="170" t="s">
        <v>193</v>
      </c>
      <c r="B38" s="175" t="s">
        <v>82</v>
      </c>
      <c r="C38" s="172" t="s">
        <v>83</v>
      </c>
      <c r="D38" s="173" t="s">
        <v>93</v>
      </c>
      <c r="E38" s="177" t="s">
        <v>55</v>
      </c>
      <c r="F38" s="171" t="s">
        <v>56</v>
      </c>
      <c r="G38" s="175" t="s">
        <v>57</v>
      </c>
      <c r="H38" s="176" t="s">
        <v>59</v>
      </c>
      <c r="I38" s="174" t="s">
        <v>60</v>
      </c>
    </row>
    <row r="39" spans="1:9" s="23" customFormat="1" ht="12.75">
      <c r="A39" s="258">
        <f>A40</f>
        <v>1</v>
      </c>
      <c r="B39" s="39"/>
      <c r="C39" s="40"/>
      <c r="D39" s="41"/>
      <c r="E39" s="42"/>
      <c r="F39" s="43"/>
      <c r="G39" s="68"/>
      <c r="H39" s="68"/>
      <c r="I39" s="68"/>
    </row>
    <row r="40" spans="1:9" s="23" customFormat="1" ht="12.75">
      <c r="A40" s="44">
        <f>A36+1</f>
        <v>1</v>
      </c>
      <c r="B40" s="45"/>
      <c r="C40" s="46"/>
      <c r="D40" s="47"/>
      <c r="E40" s="48"/>
      <c r="F40" s="49"/>
      <c r="G40" s="71"/>
      <c r="H40" s="214"/>
      <c r="I40" s="71">
        <f>IF(ISBLANK(G40),"",TRUNC(25.4347*(18-G40)^1.81))</f>
      </c>
    </row>
    <row r="41" spans="1:9" s="23" customFormat="1" ht="13.5" thickBot="1">
      <c r="A41" s="262">
        <f>A40</f>
        <v>1</v>
      </c>
      <c r="B41" s="50"/>
      <c r="C41" s="51"/>
      <c r="D41" s="52"/>
      <c r="E41" s="53"/>
      <c r="F41" s="54"/>
      <c r="G41" s="73"/>
      <c r="H41" s="73"/>
      <c r="I41" s="73"/>
    </row>
    <row r="42" spans="1:9" ht="12.75">
      <c r="A42" s="258">
        <f>A43</f>
        <v>2</v>
      </c>
      <c r="B42" s="45"/>
      <c r="C42" s="46"/>
      <c r="D42" s="47"/>
      <c r="E42" s="48"/>
      <c r="F42" s="49"/>
      <c r="G42" s="68"/>
      <c r="H42" s="68"/>
      <c r="I42" s="68"/>
    </row>
    <row r="43" spans="1:9" ht="12.75">
      <c r="A43" s="44">
        <f>A40+1</f>
        <v>2</v>
      </c>
      <c r="B43" s="45">
        <v>9</v>
      </c>
      <c r="C43" s="46" t="s">
        <v>149</v>
      </c>
      <c r="D43" s="47" t="s">
        <v>150</v>
      </c>
      <c r="E43" s="48">
        <v>36252</v>
      </c>
      <c r="F43" s="49" t="s">
        <v>19</v>
      </c>
      <c r="G43" s="71" t="s">
        <v>249</v>
      </c>
      <c r="H43" s="214" t="s">
        <v>250</v>
      </c>
      <c r="I43" s="71">
        <f>IF(ISBLANK(G43),"",TRUNC(25.4347*(18-G43)^1.81))</f>
        <v>580</v>
      </c>
    </row>
    <row r="44" spans="1:9" ht="13.5" thickBot="1">
      <c r="A44" s="262">
        <f>A43</f>
        <v>2</v>
      </c>
      <c r="B44" s="50"/>
      <c r="C44" s="51"/>
      <c r="D44" s="52"/>
      <c r="E44" s="53"/>
      <c r="F44" s="54"/>
      <c r="G44" s="73"/>
      <c r="H44" s="73"/>
      <c r="I44" s="73"/>
    </row>
    <row r="45" spans="1:9" ht="12.75">
      <c r="A45" s="258">
        <f>A46</f>
        <v>3</v>
      </c>
      <c r="B45" s="45"/>
      <c r="C45" s="46"/>
      <c r="D45" s="47"/>
      <c r="E45" s="48"/>
      <c r="F45" s="43"/>
      <c r="G45" s="68"/>
      <c r="H45" s="68"/>
      <c r="I45" s="68"/>
    </row>
    <row r="46" spans="1:9" ht="12.75">
      <c r="A46" s="44">
        <f>A43+1</f>
        <v>3</v>
      </c>
      <c r="B46" s="45">
        <v>27</v>
      </c>
      <c r="C46" s="46" t="s">
        <v>178</v>
      </c>
      <c r="D46" s="47" t="s">
        <v>179</v>
      </c>
      <c r="E46" s="48">
        <v>36072</v>
      </c>
      <c r="F46" s="49" t="s">
        <v>20</v>
      </c>
      <c r="G46" s="71" t="s">
        <v>251</v>
      </c>
      <c r="H46" s="214" t="s">
        <v>250</v>
      </c>
      <c r="I46" s="71">
        <f>IF(ISBLANK(G46),"",TRUNC(25.4347*(18-G46)^1.81))</f>
        <v>707</v>
      </c>
    </row>
    <row r="47" spans="1:9" ht="13.5" thickBot="1">
      <c r="A47" s="262">
        <f>A46</f>
        <v>3</v>
      </c>
      <c r="B47" s="50"/>
      <c r="C47" s="51"/>
      <c r="D47" s="52"/>
      <c r="E47" s="53"/>
      <c r="F47" s="54"/>
      <c r="G47" s="73"/>
      <c r="H47" s="73"/>
      <c r="I47" s="73"/>
    </row>
    <row r="48" spans="1:9" ht="12.75">
      <c r="A48" s="258">
        <f>A49</f>
        <v>4</v>
      </c>
      <c r="B48" s="45"/>
      <c r="C48" s="46"/>
      <c r="D48" s="47"/>
      <c r="E48" s="48"/>
      <c r="F48" s="49"/>
      <c r="G48" s="68"/>
      <c r="H48" s="68"/>
      <c r="I48" s="68"/>
    </row>
    <row r="49" spans="1:9" ht="12.75">
      <c r="A49" s="44">
        <f>A46+1</f>
        <v>4</v>
      </c>
      <c r="B49" s="45">
        <v>138</v>
      </c>
      <c r="C49" s="46" t="s">
        <v>34</v>
      </c>
      <c r="D49" s="47" t="s">
        <v>128</v>
      </c>
      <c r="E49" s="48">
        <v>35866</v>
      </c>
      <c r="F49" s="49" t="s">
        <v>18</v>
      </c>
      <c r="G49" s="71" t="s">
        <v>251</v>
      </c>
      <c r="H49" s="214" t="s">
        <v>250</v>
      </c>
      <c r="I49" s="71">
        <f>IF(ISBLANK(G49),"",TRUNC(25.4347*(18-G49)^1.81))</f>
        <v>707</v>
      </c>
    </row>
    <row r="50" spans="1:9" ht="13.5" thickBot="1">
      <c r="A50" s="262">
        <f>A49</f>
        <v>4</v>
      </c>
      <c r="B50" s="50"/>
      <c r="C50" s="51"/>
      <c r="D50" s="52"/>
      <c r="E50" s="53"/>
      <c r="F50" s="54"/>
      <c r="G50" s="73"/>
      <c r="H50" s="73"/>
      <c r="I50" s="73"/>
    </row>
    <row r="51" spans="1:9" ht="12.75">
      <c r="A51" s="258">
        <f>A52</f>
        <v>5</v>
      </c>
      <c r="B51" s="45"/>
      <c r="C51" s="46"/>
      <c r="D51" s="47"/>
      <c r="E51" s="48"/>
      <c r="F51" s="49"/>
      <c r="G51" s="68"/>
      <c r="H51" s="68"/>
      <c r="I51" s="68"/>
    </row>
    <row r="52" spans="1:9" ht="12.75">
      <c r="A52" s="44">
        <f>A49+1</f>
        <v>5</v>
      </c>
      <c r="B52" s="45">
        <v>10</v>
      </c>
      <c r="C52" s="46" t="s">
        <v>29</v>
      </c>
      <c r="D52" s="47" t="s">
        <v>151</v>
      </c>
      <c r="E52" s="48">
        <v>35901</v>
      </c>
      <c r="F52" s="49" t="s">
        <v>19</v>
      </c>
      <c r="G52" s="71" t="s">
        <v>252</v>
      </c>
      <c r="H52" s="214" t="s">
        <v>250</v>
      </c>
      <c r="I52" s="71">
        <f>IF(ISBLANK(G52),"",TRUNC(25.4347*(18-G52)^1.81))</f>
        <v>750</v>
      </c>
    </row>
    <row r="53" spans="1:9" ht="13.5" thickBot="1">
      <c r="A53" s="262">
        <f>A52</f>
        <v>5</v>
      </c>
      <c r="B53" s="50"/>
      <c r="C53" s="51"/>
      <c r="D53" s="52"/>
      <c r="E53" s="53"/>
      <c r="F53" s="54"/>
      <c r="G53" s="73"/>
      <c r="H53" s="73"/>
      <c r="I53" s="73"/>
    </row>
    <row r="54" spans="1:9" ht="12.75">
      <c r="A54" s="258">
        <f>A55</f>
        <v>6</v>
      </c>
      <c r="B54" s="45"/>
      <c r="C54" s="46"/>
      <c r="D54" s="47"/>
      <c r="E54" s="48"/>
      <c r="F54" s="43"/>
      <c r="G54" s="68"/>
      <c r="H54" s="68"/>
      <c r="I54" s="68"/>
    </row>
    <row r="55" spans="1:9" ht="12.75">
      <c r="A55" s="44">
        <f>A52+1</f>
        <v>6</v>
      </c>
      <c r="B55" s="45">
        <v>28</v>
      </c>
      <c r="C55" s="46" t="s">
        <v>180</v>
      </c>
      <c r="D55" s="47" t="s">
        <v>181</v>
      </c>
      <c r="E55" s="48">
        <v>35839</v>
      </c>
      <c r="F55" s="49" t="s">
        <v>20</v>
      </c>
      <c r="G55" s="71" t="s">
        <v>253</v>
      </c>
      <c r="H55" s="214" t="s">
        <v>250</v>
      </c>
      <c r="I55" s="71">
        <f>IF(ISBLANK(G55),"",TRUNC(25.4347*(18-G55)^1.81))</f>
        <v>608</v>
      </c>
    </row>
    <row r="56" spans="1:9" ht="13.5" thickBot="1">
      <c r="A56" s="262">
        <f>A55</f>
        <v>6</v>
      </c>
      <c r="B56" s="50"/>
      <c r="C56" s="51"/>
      <c r="D56" s="52"/>
      <c r="E56" s="53"/>
      <c r="F56" s="54"/>
      <c r="G56" s="73"/>
      <c r="H56" s="73"/>
      <c r="I56" s="73"/>
    </row>
    <row r="57" spans="1:9" ht="12.75">
      <c r="A57" s="258">
        <f>A58</f>
        <v>7</v>
      </c>
      <c r="B57" s="45"/>
      <c r="C57" s="46"/>
      <c r="D57" s="47"/>
      <c r="E57" s="48"/>
      <c r="F57" s="49"/>
      <c r="G57" s="68"/>
      <c r="H57" s="68"/>
      <c r="I57" s="68"/>
    </row>
    <row r="58" spans="1:9" ht="12.75">
      <c r="A58" s="44">
        <f>A55+1</f>
        <v>7</v>
      </c>
      <c r="B58" s="45">
        <v>140</v>
      </c>
      <c r="C58" s="46" t="s">
        <v>199</v>
      </c>
      <c r="D58" s="47" t="s">
        <v>129</v>
      </c>
      <c r="E58" s="48">
        <v>36283</v>
      </c>
      <c r="F58" s="49" t="s">
        <v>18</v>
      </c>
      <c r="G58" s="71" t="s">
        <v>254</v>
      </c>
      <c r="H58" s="214" t="s">
        <v>250</v>
      </c>
      <c r="I58" s="71">
        <f>IF(ISBLANK(G58),"",TRUNC(25.4347*(18-G58)^1.81))</f>
        <v>633</v>
      </c>
    </row>
    <row r="59" spans="1:9" ht="13.5" thickBot="1">
      <c r="A59" s="262">
        <f>A58</f>
        <v>7</v>
      </c>
      <c r="B59" s="50"/>
      <c r="C59" s="51"/>
      <c r="D59" s="52"/>
      <c r="E59" s="53"/>
      <c r="F59" s="54"/>
      <c r="G59" s="73"/>
      <c r="H59" s="73"/>
      <c r="I59" s="73"/>
    </row>
    <row r="60" spans="1:9" ht="12.75">
      <c r="A60" s="258">
        <f>A61</f>
        <v>8</v>
      </c>
      <c r="B60" s="39"/>
      <c r="C60" s="40"/>
      <c r="D60" s="41"/>
      <c r="E60" s="42"/>
      <c r="F60" s="43"/>
      <c r="G60" s="68"/>
      <c r="H60" s="68"/>
      <c r="I60" s="68"/>
    </row>
    <row r="61" spans="1:9" ht="12.75">
      <c r="A61" s="44">
        <f>A58+1</f>
        <v>8</v>
      </c>
      <c r="B61" s="45"/>
      <c r="C61" s="46"/>
      <c r="D61" s="47"/>
      <c r="E61" s="48"/>
      <c r="F61" s="49"/>
      <c r="G61" s="71"/>
      <c r="H61" s="214"/>
      <c r="I61" s="71">
        <f>IF(ISBLANK(G61),"",TRUNC(25.4347*(18-G61)^1.81))</f>
      </c>
    </row>
    <row r="62" spans="1:9" ht="13.5" thickBot="1">
      <c r="A62" s="262">
        <f>A61</f>
        <v>8</v>
      </c>
      <c r="B62" s="50"/>
      <c r="C62" s="51"/>
      <c r="D62" s="52"/>
      <c r="E62" s="53"/>
      <c r="F62" s="54"/>
      <c r="G62" s="73"/>
      <c r="H62" s="73"/>
      <c r="I62" s="73"/>
    </row>
    <row r="65" spans="1:17" s="3" customFormat="1" ht="18" customHeight="1">
      <c r="A65" s="1" t="s">
        <v>27</v>
      </c>
      <c r="B65" s="14"/>
      <c r="C65" s="1"/>
      <c r="D65" s="1"/>
      <c r="E65" s="1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s="3" customFormat="1" ht="18" customHeight="1">
      <c r="A66" s="128" t="s">
        <v>61</v>
      </c>
      <c r="B66" s="14"/>
      <c r="C66" s="1"/>
      <c r="D66" s="1"/>
      <c r="E66" s="1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3" customFormat="1" ht="18" customHeight="1">
      <c r="A67" s="127" t="s">
        <v>191</v>
      </c>
      <c r="B67" s="14"/>
      <c r="C67" s="1"/>
      <c r="D67" s="1"/>
      <c r="E67" s="1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9" s="3" customFormat="1" ht="17.25" customHeight="1">
      <c r="A68" s="1"/>
      <c r="B68" s="1"/>
      <c r="C68" s="2"/>
      <c r="D68" s="2"/>
      <c r="E68" s="2"/>
      <c r="F68" s="2"/>
      <c r="G68" s="2"/>
      <c r="H68" s="2"/>
      <c r="I68" s="24"/>
      <c r="J68" s="2"/>
      <c r="K68" s="2"/>
      <c r="L68" s="2"/>
      <c r="M68" s="2"/>
      <c r="N68" s="2"/>
      <c r="O68" s="2"/>
      <c r="P68" s="2"/>
      <c r="Q68" s="2"/>
      <c r="S68" s="24"/>
    </row>
    <row r="69" spans="1:19" ht="14.25" customHeight="1">
      <c r="A69" s="5" t="s">
        <v>68</v>
      </c>
      <c r="B69" s="5"/>
      <c r="G69" s="4"/>
      <c r="H69" s="4"/>
      <c r="I69" s="4"/>
      <c r="J69" s="4"/>
      <c r="P69" s="4"/>
      <c r="Q69" s="7"/>
      <c r="R69" s="67"/>
      <c r="S69" s="67"/>
    </row>
    <row r="70" spans="1:19" ht="18.75">
      <c r="A70" s="1" t="s">
        <v>71</v>
      </c>
      <c r="B70" s="1"/>
      <c r="C70" s="1"/>
      <c r="E70" s="8"/>
      <c r="I70" s="4"/>
      <c r="J70" s="4"/>
      <c r="K70" s="4"/>
      <c r="Q70" s="4"/>
      <c r="R70" s="9"/>
      <c r="S70" s="67"/>
    </row>
    <row r="71" spans="3:5" s="75" customFormat="1" ht="15.75">
      <c r="C71" s="61" t="s">
        <v>47</v>
      </c>
      <c r="E71" s="76"/>
    </row>
    <row r="72" spans="3:5" s="75" customFormat="1" ht="16.5" thickBot="1">
      <c r="C72" s="61">
        <v>1</v>
      </c>
      <c r="D72" s="5" t="s">
        <v>80</v>
      </c>
      <c r="E72" s="76"/>
    </row>
    <row r="73" spans="1:9" s="23" customFormat="1" ht="12.75" customHeight="1">
      <c r="A73" s="133" t="s">
        <v>40</v>
      </c>
      <c r="B73" s="79" t="s">
        <v>81</v>
      </c>
      <c r="C73" s="135" t="s">
        <v>15</v>
      </c>
      <c r="D73" s="136" t="s">
        <v>14</v>
      </c>
      <c r="E73" s="145" t="s">
        <v>17</v>
      </c>
      <c r="F73" s="134" t="s">
        <v>0</v>
      </c>
      <c r="G73" s="79" t="s">
        <v>13</v>
      </c>
      <c r="H73" s="79" t="s">
        <v>11</v>
      </c>
      <c r="I73" s="137" t="s">
        <v>12</v>
      </c>
    </row>
    <row r="74" spans="1:9" s="23" customFormat="1" ht="13.5" thickBot="1">
      <c r="A74" s="170" t="s">
        <v>193</v>
      </c>
      <c r="B74" s="175" t="s">
        <v>82</v>
      </c>
      <c r="C74" s="172" t="s">
        <v>83</v>
      </c>
      <c r="D74" s="173" t="s">
        <v>93</v>
      </c>
      <c r="E74" s="177" t="s">
        <v>55</v>
      </c>
      <c r="F74" s="171" t="s">
        <v>56</v>
      </c>
      <c r="G74" s="175" t="s">
        <v>57</v>
      </c>
      <c r="H74" s="176" t="s">
        <v>59</v>
      </c>
      <c r="I74" s="174" t="s">
        <v>60</v>
      </c>
    </row>
    <row r="75" spans="1:9" s="94" customFormat="1" ht="13.5" customHeight="1">
      <c r="A75" s="258">
        <f>A76</f>
        <v>1</v>
      </c>
      <c r="B75" s="39"/>
      <c r="C75" s="40"/>
      <c r="D75" s="41"/>
      <c r="E75" s="42"/>
      <c r="F75" s="43"/>
      <c r="G75" s="68"/>
      <c r="H75" s="68"/>
      <c r="I75" s="68"/>
    </row>
    <row r="76" spans="1:9" s="94" customFormat="1" ht="13.5" customHeight="1">
      <c r="A76" s="44">
        <f>A72+1</f>
        <v>1</v>
      </c>
      <c r="B76" s="45">
        <v>33</v>
      </c>
      <c r="C76" s="46" t="s">
        <v>194</v>
      </c>
      <c r="D76" s="47" t="s">
        <v>195</v>
      </c>
      <c r="E76" s="48">
        <v>35598</v>
      </c>
      <c r="F76" s="49" t="s">
        <v>196</v>
      </c>
      <c r="G76" s="71" t="s">
        <v>213</v>
      </c>
      <c r="H76" s="214" t="s">
        <v>207</v>
      </c>
      <c r="I76" s="71">
        <f>IF(ISBLANK(G76),"",TRUNC(25.4347*(18-G76)^1.81))</f>
        <v>843</v>
      </c>
    </row>
    <row r="77" spans="1:9" s="94" customFormat="1" ht="13.5" customHeight="1" thickBot="1">
      <c r="A77" s="262">
        <f>A76</f>
        <v>1</v>
      </c>
      <c r="B77" s="50"/>
      <c r="C77" s="51"/>
      <c r="D77" s="52"/>
      <c r="E77" s="53"/>
      <c r="F77" s="54"/>
      <c r="G77" s="73"/>
      <c r="H77" s="73"/>
      <c r="I77" s="73"/>
    </row>
    <row r="78" spans="1:9" s="75" customFormat="1" ht="12.75">
      <c r="A78" s="258">
        <f>A79</f>
        <v>2</v>
      </c>
      <c r="B78" s="39"/>
      <c r="C78" s="40"/>
      <c r="D78" s="41"/>
      <c r="E78" s="42"/>
      <c r="F78" s="43"/>
      <c r="G78" s="68"/>
      <c r="H78" s="68"/>
      <c r="I78" s="68"/>
    </row>
    <row r="79" spans="1:9" s="75" customFormat="1" ht="12.75">
      <c r="A79" s="44">
        <f>A76+1</f>
        <v>2</v>
      </c>
      <c r="B79" s="45">
        <v>11</v>
      </c>
      <c r="C79" s="46" t="s">
        <v>152</v>
      </c>
      <c r="D79" s="47" t="s">
        <v>153</v>
      </c>
      <c r="E79" s="48">
        <v>35157</v>
      </c>
      <c r="F79" s="49" t="s">
        <v>19</v>
      </c>
      <c r="G79" s="71" t="s">
        <v>206</v>
      </c>
      <c r="H79" s="214" t="s">
        <v>207</v>
      </c>
      <c r="I79" s="71">
        <f>IF(ISBLANK(G79),"",TRUNC(25.4347*(18-G79)^1.81))</f>
        <v>725</v>
      </c>
    </row>
    <row r="80" spans="1:9" s="75" customFormat="1" ht="13.5" thickBot="1">
      <c r="A80" s="262">
        <f>A79</f>
        <v>2</v>
      </c>
      <c r="B80" s="50"/>
      <c r="C80" s="51"/>
      <c r="D80" s="52"/>
      <c r="E80" s="53"/>
      <c r="F80" s="54"/>
      <c r="G80" s="73"/>
      <c r="H80" s="73"/>
      <c r="I80" s="73"/>
    </row>
    <row r="81" spans="1:9" s="75" customFormat="1" ht="12.75">
      <c r="A81" s="258">
        <f>A82</f>
        <v>3</v>
      </c>
      <c r="B81" s="39"/>
      <c r="C81" s="40"/>
      <c r="D81" s="41"/>
      <c r="E81" s="42"/>
      <c r="F81" s="43"/>
      <c r="G81" s="68"/>
      <c r="H81" s="68"/>
      <c r="I81" s="68"/>
    </row>
    <row r="82" spans="1:9" s="75" customFormat="1" ht="12.75">
      <c r="A82" s="44">
        <f>A79+1</f>
        <v>3</v>
      </c>
      <c r="B82" s="45">
        <v>29</v>
      </c>
      <c r="C82" s="46" t="s">
        <v>182</v>
      </c>
      <c r="D82" s="47" t="s">
        <v>183</v>
      </c>
      <c r="E82" s="48">
        <v>35754</v>
      </c>
      <c r="F82" s="49" t="s">
        <v>20</v>
      </c>
      <c r="G82" s="71" t="s">
        <v>208</v>
      </c>
      <c r="H82" s="214" t="s">
        <v>207</v>
      </c>
      <c r="I82" s="71">
        <f>IF(ISBLANK(G82),"",TRUNC(25.4347*(18-G82)^1.81))</f>
        <v>667</v>
      </c>
    </row>
    <row r="83" spans="1:9" s="75" customFormat="1" ht="13.5" thickBot="1">
      <c r="A83" s="262">
        <f>A82</f>
        <v>3</v>
      </c>
      <c r="B83" s="50"/>
      <c r="C83" s="51"/>
      <c r="D83" s="52"/>
      <c r="E83" s="53"/>
      <c r="F83" s="54"/>
      <c r="G83" s="73"/>
      <c r="H83" s="73"/>
      <c r="I83" s="73"/>
    </row>
    <row r="84" spans="1:9" s="75" customFormat="1" ht="12.75">
      <c r="A84" s="258">
        <f>A85</f>
        <v>4</v>
      </c>
      <c r="B84" s="39"/>
      <c r="C84" s="40"/>
      <c r="D84" s="41"/>
      <c r="E84" s="42"/>
      <c r="F84" s="43"/>
      <c r="G84" s="68"/>
      <c r="H84" s="68"/>
      <c r="I84" s="68"/>
    </row>
    <row r="85" spans="1:9" s="75" customFormat="1" ht="12.75">
      <c r="A85" s="44">
        <f>A82+1</f>
        <v>4</v>
      </c>
      <c r="B85" s="45">
        <v>141</v>
      </c>
      <c r="C85" s="46" t="s">
        <v>118</v>
      </c>
      <c r="D85" s="47" t="s">
        <v>119</v>
      </c>
      <c r="E85" s="48">
        <v>35846</v>
      </c>
      <c r="F85" s="49" t="s">
        <v>18</v>
      </c>
      <c r="G85" s="71" t="s">
        <v>209</v>
      </c>
      <c r="H85" s="214" t="s">
        <v>207</v>
      </c>
      <c r="I85" s="71">
        <f>IF(ISBLANK(G85),"",TRUNC(25.4347*(18-G85)^1.81))</f>
        <v>591</v>
      </c>
    </row>
    <row r="86" spans="1:9" s="75" customFormat="1" ht="13.5" thickBot="1">
      <c r="A86" s="262">
        <f>A85</f>
        <v>4</v>
      </c>
      <c r="B86" s="50"/>
      <c r="C86" s="51"/>
      <c r="D86" s="52"/>
      <c r="E86" s="53"/>
      <c r="F86" s="54"/>
      <c r="G86" s="73"/>
      <c r="H86" s="73"/>
      <c r="I86" s="73"/>
    </row>
    <row r="87" spans="1:9" s="75" customFormat="1" ht="12.75">
      <c r="A87" s="258">
        <f>A88</f>
        <v>5</v>
      </c>
      <c r="B87" s="39"/>
      <c r="C87" s="40"/>
      <c r="D87" s="41"/>
      <c r="E87" s="42"/>
      <c r="F87" s="43"/>
      <c r="G87" s="68"/>
      <c r="H87" s="68"/>
      <c r="I87" s="68"/>
    </row>
    <row r="88" spans="1:9" s="75" customFormat="1" ht="12.75">
      <c r="A88" s="44">
        <f>A85+1</f>
        <v>5</v>
      </c>
      <c r="B88" s="45">
        <v>12</v>
      </c>
      <c r="C88" s="46" t="s">
        <v>21</v>
      </c>
      <c r="D88" s="47" t="s">
        <v>28</v>
      </c>
      <c r="E88" s="48">
        <v>35255</v>
      </c>
      <c r="F88" s="49" t="s">
        <v>19</v>
      </c>
      <c r="G88" s="71" t="s">
        <v>210</v>
      </c>
      <c r="H88" s="214" t="s">
        <v>207</v>
      </c>
      <c r="I88" s="71">
        <f>IF(ISBLANK(G88),"",TRUNC(25.4347*(18-G88)^1.81))</f>
        <v>721</v>
      </c>
    </row>
    <row r="89" spans="1:9" s="75" customFormat="1" ht="13.5" thickBot="1">
      <c r="A89" s="262">
        <f>A88</f>
        <v>5</v>
      </c>
      <c r="B89" s="50"/>
      <c r="C89" s="51"/>
      <c r="D89" s="52"/>
      <c r="E89" s="53"/>
      <c r="F89" s="54"/>
      <c r="G89" s="73"/>
      <c r="H89" s="73"/>
      <c r="I89" s="73"/>
    </row>
    <row r="90" spans="1:9" s="75" customFormat="1" ht="12.75">
      <c r="A90" s="258">
        <f>A91</f>
        <v>6</v>
      </c>
      <c r="B90" s="39"/>
      <c r="C90" s="40"/>
      <c r="D90" s="41"/>
      <c r="E90" s="42"/>
      <c r="F90" s="43"/>
      <c r="G90" s="68"/>
      <c r="H90" s="68"/>
      <c r="I90" s="68"/>
    </row>
    <row r="91" spans="1:9" s="75" customFormat="1" ht="12.75">
      <c r="A91" s="44">
        <f>A88+1</f>
        <v>6</v>
      </c>
      <c r="B91" s="45">
        <v>30</v>
      </c>
      <c r="C91" s="46" t="s">
        <v>184</v>
      </c>
      <c r="D91" s="47" t="s">
        <v>185</v>
      </c>
      <c r="E91" s="48">
        <v>35510</v>
      </c>
      <c r="F91" s="49" t="s">
        <v>20</v>
      </c>
      <c r="G91" s="71" t="s">
        <v>211</v>
      </c>
      <c r="H91" s="214" t="s">
        <v>207</v>
      </c>
      <c r="I91" s="71">
        <f>IF(ISBLANK(G91),"",TRUNC(25.4347*(18-G91)^1.81))</f>
        <v>719</v>
      </c>
    </row>
    <row r="92" spans="1:9" s="75" customFormat="1" ht="13.5" thickBot="1">
      <c r="A92" s="262">
        <f>A91</f>
        <v>6</v>
      </c>
      <c r="B92" s="50"/>
      <c r="C92" s="51"/>
      <c r="D92" s="52"/>
      <c r="E92" s="53"/>
      <c r="F92" s="54"/>
      <c r="G92" s="73"/>
      <c r="H92" s="73"/>
      <c r="I92" s="73"/>
    </row>
    <row r="93" spans="1:9" s="75" customFormat="1" ht="12.75">
      <c r="A93" s="258">
        <f>A94</f>
        <v>7</v>
      </c>
      <c r="B93" s="39"/>
      <c r="C93" s="40"/>
      <c r="D93" s="41"/>
      <c r="E93" s="42"/>
      <c r="F93" s="43"/>
      <c r="G93" s="68"/>
      <c r="H93" s="68"/>
      <c r="I93" s="68"/>
    </row>
    <row r="94" spans="1:9" s="75" customFormat="1" ht="12.75">
      <c r="A94" s="44">
        <f>A91+1</f>
        <v>7</v>
      </c>
      <c r="B94" s="45">
        <v>142</v>
      </c>
      <c r="C94" s="46" t="s">
        <v>120</v>
      </c>
      <c r="D94" s="47" t="s">
        <v>121</v>
      </c>
      <c r="E94" s="48">
        <v>35495</v>
      </c>
      <c r="F94" s="49" t="s">
        <v>18</v>
      </c>
      <c r="G94" s="71" t="s">
        <v>212</v>
      </c>
      <c r="H94" s="214" t="s">
        <v>207</v>
      </c>
      <c r="I94" s="71">
        <f>IF(ISBLANK(G94),"",TRUNC(25.4347*(18-G94)^1.81))</f>
        <v>628</v>
      </c>
    </row>
    <row r="95" spans="1:9" s="75" customFormat="1" ht="13.5" thickBot="1">
      <c r="A95" s="262">
        <f>A94</f>
        <v>7</v>
      </c>
      <c r="B95" s="50"/>
      <c r="C95" s="51"/>
      <c r="D95" s="52"/>
      <c r="E95" s="53"/>
      <c r="F95" s="54"/>
      <c r="G95" s="73"/>
      <c r="H95" s="73"/>
      <c r="I95" s="73"/>
    </row>
    <row r="96" spans="1:9" s="77" customFormat="1" ht="12.75">
      <c r="A96" s="258">
        <f>A97</f>
        <v>8</v>
      </c>
      <c r="B96" s="39"/>
      <c r="C96" s="40"/>
      <c r="D96" s="41"/>
      <c r="E96" s="42"/>
      <c r="F96" s="43"/>
      <c r="G96" s="68"/>
      <c r="H96" s="68"/>
      <c r="I96" s="68"/>
    </row>
    <row r="97" spans="1:9" s="77" customFormat="1" ht="12.75">
      <c r="A97" s="44">
        <f>A94+1</f>
        <v>8</v>
      </c>
      <c r="B97" s="45"/>
      <c r="C97" s="46"/>
      <c r="D97" s="47"/>
      <c r="E97" s="48"/>
      <c r="F97" s="49"/>
      <c r="G97" s="71"/>
      <c r="H97" s="214"/>
      <c r="I97" s="71">
        <f>IF(ISBLANK(G97),"",TRUNC(25.4347*(18-G97)^1.81))</f>
      </c>
    </row>
    <row r="98" spans="1:9" s="77" customFormat="1" ht="13.5" thickBot="1">
      <c r="A98" s="262">
        <f>A97</f>
        <v>8</v>
      </c>
      <c r="B98" s="50"/>
      <c r="C98" s="51"/>
      <c r="D98" s="52"/>
      <c r="E98" s="53"/>
      <c r="F98" s="54"/>
      <c r="G98" s="73"/>
      <c r="H98" s="73"/>
      <c r="I98" s="73"/>
    </row>
    <row r="99" spans="1:8" s="77" customFormat="1" ht="12.75">
      <c r="A99" s="18"/>
      <c r="B99" s="18"/>
      <c r="C99" s="17"/>
      <c r="D99" s="19"/>
      <c r="E99" s="20"/>
      <c r="F99" s="21"/>
      <c r="G99" s="22"/>
      <c r="H99" s="22"/>
    </row>
    <row r="100" spans="1:8" s="77" customFormat="1" ht="16.5" thickBot="1">
      <c r="A100" s="18"/>
      <c r="B100" s="18"/>
      <c r="C100" s="5">
        <v>2</v>
      </c>
      <c r="D100" s="5" t="s">
        <v>80</v>
      </c>
      <c r="E100" s="20"/>
      <c r="F100" s="21"/>
      <c r="G100" s="22"/>
      <c r="H100" s="22"/>
    </row>
    <row r="101" spans="1:9" s="23" customFormat="1" ht="12.75" customHeight="1">
      <c r="A101" s="133" t="s">
        <v>40</v>
      </c>
      <c r="B101" s="79" t="s">
        <v>81</v>
      </c>
      <c r="C101" s="135" t="s">
        <v>15</v>
      </c>
      <c r="D101" s="136" t="s">
        <v>14</v>
      </c>
      <c r="E101" s="145" t="s">
        <v>17</v>
      </c>
      <c r="F101" s="134" t="s">
        <v>0</v>
      </c>
      <c r="G101" s="79" t="s">
        <v>13</v>
      </c>
      <c r="H101" s="79" t="s">
        <v>11</v>
      </c>
      <c r="I101" s="137" t="s">
        <v>12</v>
      </c>
    </row>
    <row r="102" spans="1:9" s="23" customFormat="1" ht="13.5" thickBot="1">
      <c r="A102" s="170" t="s">
        <v>193</v>
      </c>
      <c r="B102" s="175" t="s">
        <v>82</v>
      </c>
      <c r="C102" s="172" t="s">
        <v>83</v>
      </c>
      <c r="D102" s="173" t="s">
        <v>93</v>
      </c>
      <c r="E102" s="177" t="s">
        <v>55</v>
      </c>
      <c r="F102" s="171" t="s">
        <v>56</v>
      </c>
      <c r="G102" s="175" t="s">
        <v>57</v>
      </c>
      <c r="H102" s="176" t="s">
        <v>59</v>
      </c>
      <c r="I102" s="174" t="s">
        <v>60</v>
      </c>
    </row>
    <row r="103" spans="1:9" s="77" customFormat="1" ht="12.75">
      <c r="A103" s="258">
        <f>A104</f>
        <v>1</v>
      </c>
      <c r="B103" s="39"/>
      <c r="C103" s="40"/>
      <c r="D103" s="41"/>
      <c r="E103" s="42"/>
      <c r="F103" s="43"/>
      <c r="G103" s="68"/>
      <c r="H103" s="68"/>
      <c r="I103" s="68"/>
    </row>
    <row r="104" spans="1:9" s="77" customFormat="1" ht="12.75">
      <c r="A104" s="44">
        <f>A100+1</f>
        <v>1</v>
      </c>
      <c r="B104" s="45"/>
      <c r="C104" s="46"/>
      <c r="D104" s="47"/>
      <c r="E104" s="48"/>
      <c r="F104" s="49"/>
      <c r="G104" s="71"/>
      <c r="H104" s="214"/>
      <c r="I104" s="71">
        <f>IF(ISBLANK(G104),"",TRUNC(25.4347*(18-G104)^1.81))</f>
      </c>
    </row>
    <row r="105" spans="1:9" s="77" customFormat="1" ht="13.5" thickBot="1">
      <c r="A105" s="262">
        <f>A104</f>
        <v>1</v>
      </c>
      <c r="B105" s="50"/>
      <c r="C105" s="51"/>
      <c r="D105" s="52"/>
      <c r="E105" s="53"/>
      <c r="F105" s="54"/>
      <c r="G105" s="73"/>
      <c r="H105" s="73"/>
      <c r="I105" s="73"/>
    </row>
    <row r="106" spans="1:9" s="75" customFormat="1" ht="12.75">
      <c r="A106" s="258">
        <f>A107</f>
        <v>2</v>
      </c>
      <c r="B106" s="39"/>
      <c r="C106" s="40"/>
      <c r="D106" s="41"/>
      <c r="E106" s="42"/>
      <c r="F106" s="43"/>
      <c r="G106" s="68"/>
      <c r="H106" s="68"/>
      <c r="I106" s="68"/>
    </row>
    <row r="107" spans="1:9" s="75" customFormat="1" ht="12.75">
      <c r="A107" s="44">
        <f>A104+1</f>
        <v>2</v>
      </c>
      <c r="B107" s="45">
        <v>13</v>
      </c>
      <c r="C107" s="46" t="s">
        <v>154</v>
      </c>
      <c r="D107" s="47" t="s">
        <v>155</v>
      </c>
      <c r="E107" s="48">
        <v>35110</v>
      </c>
      <c r="F107" s="49" t="s">
        <v>19</v>
      </c>
      <c r="G107" s="71" t="s">
        <v>214</v>
      </c>
      <c r="H107" s="214" t="s">
        <v>215</v>
      </c>
      <c r="I107" s="71">
        <f>IF(ISBLANK(G107),"",TRUNC(25.4347*(18-G107)^1.81))</f>
        <v>534</v>
      </c>
    </row>
    <row r="108" spans="1:9" s="75" customFormat="1" ht="13.5" thickBot="1">
      <c r="A108" s="262">
        <f>A107</f>
        <v>2</v>
      </c>
      <c r="B108" s="50"/>
      <c r="C108" s="51"/>
      <c r="D108" s="52"/>
      <c r="E108" s="53"/>
      <c r="F108" s="54"/>
      <c r="G108" s="73"/>
      <c r="H108" s="73"/>
      <c r="I108" s="73"/>
    </row>
    <row r="109" spans="1:9" s="75" customFormat="1" ht="12.75">
      <c r="A109" s="258">
        <f>A110</f>
        <v>3</v>
      </c>
      <c r="B109" s="39"/>
      <c r="C109" s="40"/>
      <c r="D109" s="41"/>
      <c r="E109" s="42"/>
      <c r="F109" s="43"/>
      <c r="G109" s="68"/>
      <c r="H109" s="68"/>
      <c r="I109" s="68"/>
    </row>
    <row r="110" spans="1:9" s="75" customFormat="1" ht="12.75">
      <c r="A110" s="44">
        <f>A107+1</f>
        <v>3</v>
      </c>
      <c r="B110" s="45">
        <v>31</v>
      </c>
      <c r="C110" s="46" t="s">
        <v>186</v>
      </c>
      <c r="D110" s="47" t="s">
        <v>187</v>
      </c>
      <c r="E110" s="48">
        <v>35519</v>
      </c>
      <c r="F110" s="49" t="s">
        <v>20</v>
      </c>
      <c r="G110" s="71" t="s">
        <v>210</v>
      </c>
      <c r="H110" s="214" t="s">
        <v>215</v>
      </c>
      <c r="I110" s="71">
        <f>IF(ISBLANK(G110),"",TRUNC(25.4347*(18-G110)^1.81))</f>
        <v>721</v>
      </c>
    </row>
    <row r="111" spans="1:9" s="75" customFormat="1" ht="13.5" thickBot="1">
      <c r="A111" s="262">
        <f>A110</f>
        <v>3</v>
      </c>
      <c r="B111" s="50"/>
      <c r="C111" s="51"/>
      <c r="D111" s="52"/>
      <c r="E111" s="53"/>
      <c r="F111" s="54"/>
      <c r="G111" s="73"/>
      <c r="H111" s="73"/>
      <c r="I111" s="73"/>
    </row>
    <row r="112" spans="1:9" s="75" customFormat="1" ht="12.75">
      <c r="A112" s="258">
        <f>A113</f>
        <v>4</v>
      </c>
      <c r="B112" s="39"/>
      <c r="C112" s="40"/>
      <c r="D112" s="41"/>
      <c r="E112" s="42"/>
      <c r="F112" s="43"/>
      <c r="G112" s="68"/>
      <c r="H112" s="68"/>
      <c r="I112" s="68"/>
    </row>
    <row r="113" spans="1:9" s="75" customFormat="1" ht="12.75">
      <c r="A113" s="44">
        <f>A110+1</f>
        <v>4</v>
      </c>
      <c r="B113" s="45">
        <v>144</v>
      </c>
      <c r="C113" s="46" t="s">
        <v>122</v>
      </c>
      <c r="D113" s="47" t="s">
        <v>123</v>
      </c>
      <c r="E113" s="48">
        <v>35465</v>
      </c>
      <c r="F113" s="49" t="s">
        <v>18</v>
      </c>
      <c r="G113" s="71" t="s">
        <v>216</v>
      </c>
      <c r="H113" s="214" t="s">
        <v>215</v>
      </c>
      <c r="I113" s="71">
        <f>IF(ISBLANK(G113),"",TRUNC(25.4347*(18-G113)^1.81))</f>
        <v>597</v>
      </c>
    </row>
    <row r="114" spans="1:9" s="75" customFormat="1" ht="13.5" thickBot="1">
      <c r="A114" s="262">
        <f>A113</f>
        <v>4</v>
      </c>
      <c r="B114" s="50"/>
      <c r="C114" s="51"/>
      <c r="D114" s="52"/>
      <c r="E114" s="53"/>
      <c r="F114" s="54"/>
      <c r="G114" s="73"/>
      <c r="H114" s="73"/>
      <c r="I114" s="73"/>
    </row>
    <row r="115" spans="1:9" s="75" customFormat="1" ht="12.75">
      <c r="A115" s="258">
        <f>A116</f>
        <v>5</v>
      </c>
      <c r="B115" s="39"/>
      <c r="C115" s="40"/>
      <c r="D115" s="41"/>
      <c r="E115" s="42"/>
      <c r="F115" s="43"/>
      <c r="G115" s="68"/>
      <c r="H115" s="68"/>
      <c r="I115" s="68"/>
    </row>
    <row r="116" spans="1:9" s="75" customFormat="1" ht="12.75">
      <c r="A116" s="44">
        <f>A113+1</f>
        <v>5</v>
      </c>
      <c r="B116" s="45">
        <v>14</v>
      </c>
      <c r="C116" s="46" t="s">
        <v>156</v>
      </c>
      <c r="D116" s="47" t="s">
        <v>157</v>
      </c>
      <c r="E116" s="48">
        <v>35503</v>
      </c>
      <c r="F116" s="49" t="s">
        <v>19</v>
      </c>
      <c r="G116" s="71" t="s">
        <v>217</v>
      </c>
      <c r="H116" s="214" t="s">
        <v>215</v>
      </c>
      <c r="I116" s="71">
        <f>IF(ISBLANK(G116),"",TRUNC(25.4347*(18-G116)^1.81))</f>
        <v>730</v>
      </c>
    </row>
    <row r="117" spans="1:9" s="75" customFormat="1" ht="13.5" thickBot="1">
      <c r="A117" s="262">
        <f>A116</f>
        <v>5</v>
      </c>
      <c r="B117" s="50"/>
      <c r="C117" s="51"/>
      <c r="D117" s="52"/>
      <c r="E117" s="53"/>
      <c r="F117" s="54"/>
      <c r="G117" s="73"/>
      <c r="H117" s="73"/>
      <c r="I117" s="73"/>
    </row>
    <row r="118" spans="1:9" s="75" customFormat="1" ht="12.75">
      <c r="A118" s="258">
        <f>A119</f>
        <v>6</v>
      </c>
      <c r="B118" s="39"/>
      <c r="C118" s="40"/>
      <c r="D118" s="41"/>
      <c r="E118" s="42"/>
      <c r="F118" s="43"/>
      <c r="G118" s="68"/>
      <c r="H118" s="68"/>
      <c r="I118" s="68"/>
    </row>
    <row r="119" spans="1:9" s="75" customFormat="1" ht="12.75">
      <c r="A119" s="44">
        <f>A116+1</f>
        <v>6</v>
      </c>
      <c r="B119" s="45">
        <v>32</v>
      </c>
      <c r="C119" s="46" t="s">
        <v>188</v>
      </c>
      <c r="D119" s="47" t="s">
        <v>189</v>
      </c>
      <c r="E119" s="48">
        <v>35205</v>
      </c>
      <c r="F119" s="49" t="s">
        <v>20</v>
      </c>
      <c r="G119" s="71" t="s">
        <v>218</v>
      </c>
      <c r="H119" s="214" t="s">
        <v>215</v>
      </c>
      <c r="I119" s="71">
        <f>IF(ISBLANK(G119),"",TRUNC(25.4347*(18-G119)^1.81))</f>
        <v>651</v>
      </c>
    </row>
    <row r="120" spans="1:9" s="75" customFormat="1" ht="13.5" thickBot="1">
      <c r="A120" s="262">
        <f>A119</f>
        <v>6</v>
      </c>
      <c r="B120" s="50"/>
      <c r="C120" s="51"/>
      <c r="D120" s="52"/>
      <c r="E120" s="53"/>
      <c r="F120" s="54"/>
      <c r="G120" s="73"/>
      <c r="H120" s="73"/>
      <c r="I120" s="73"/>
    </row>
    <row r="121" spans="1:9" s="75" customFormat="1" ht="12.75">
      <c r="A121" s="258">
        <f>A122</f>
        <v>7</v>
      </c>
      <c r="B121" s="39"/>
      <c r="C121" s="40"/>
      <c r="D121" s="41"/>
      <c r="E121" s="42"/>
      <c r="F121" s="43"/>
      <c r="G121" s="68"/>
      <c r="H121" s="68"/>
      <c r="I121" s="68"/>
    </row>
    <row r="122" spans="1:9" s="75" customFormat="1" ht="12.75">
      <c r="A122" s="44">
        <f>A119+1</f>
        <v>7</v>
      </c>
      <c r="B122" s="45">
        <v>34</v>
      </c>
      <c r="C122" s="46" t="s">
        <v>197</v>
      </c>
      <c r="D122" s="47" t="s">
        <v>198</v>
      </c>
      <c r="E122" s="48">
        <v>35318</v>
      </c>
      <c r="F122" s="49" t="s">
        <v>196</v>
      </c>
      <c r="G122" s="71" t="s">
        <v>219</v>
      </c>
      <c r="H122" s="214" t="s">
        <v>215</v>
      </c>
      <c r="I122" s="71">
        <f>IF(ISBLANK(G122),"",TRUNC(25.4347*(18-G122)^1.81))</f>
        <v>703</v>
      </c>
    </row>
    <row r="123" spans="1:9" s="75" customFormat="1" ht="13.5" thickBot="1">
      <c r="A123" s="262">
        <f>A122</f>
        <v>7</v>
      </c>
      <c r="B123" s="50"/>
      <c r="C123" s="51"/>
      <c r="D123" s="52"/>
      <c r="E123" s="53"/>
      <c r="F123" s="54"/>
      <c r="G123" s="73"/>
      <c r="H123" s="73"/>
      <c r="I123" s="73"/>
    </row>
    <row r="124" spans="1:9" s="75" customFormat="1" ht="12.75">
      <c r="A124" s="258">
        <f>A125</f>
        <v>8</v>
      </c>
      <c r="B124" s="39"/>
      <c r="C124" s="40"/>
      <c r="D124" s="41"/>
      <c r="E124" s="42"/>
      <c r="F124" s="43"/>
      <c r="G124" s="68"/>
      <c r="H124" s="68"/>
      <c r="I124" s="68"/>
    </row>
    <row r="125" spans="1:9" s="75" customFormat="1" ht="12.75">
      <c r="A125" s="44">
        <f>A122+1</f>
        <v>8</v>
      </c>
      <c r="B125" s="45"/>
      <c r="C125" s="46"/>
      <c r="D125" s="47"/>
      <c r="E125" s="48"/>
      <c r="F125" s="49"/>
      <c r="G125" s="71"/>
      <c r="H125" s="214"/>
      <c r="I125" s="71">
        <f>IF(ISBLANK(G125),"",TRUNC(25.4347*(18-G125)^1.81))</f>
      </c>
    </row>
    <row r="126" spans="1:9" s="75" customFormat="1" ht="13.5" thickBot="1">
      <c r="A126" s="262">
        <f>A125</f>
        <v>8</v>
      </c>
      <c r="B126" s="50"/>
      <c r="C126" s="51"/>
      <c r="D126" s="52"/>
      <c r="E126" s="53"/>
      <c r="F126" s="54"/>
      <c r="G126" s="73"/>
      <c r="H126" s="73"/>
      <c r="I126" s="73"/>
    </row>
  </sheetData>
  <sheetProtection password="C9E9" sheet="1" selectLockedCells="1" selectUnlockedCells="1"/>
  <printOptions horizontalCentered="1"/>
  <pageMargins left="0.2755905511811024" right="0.35433070866141736" top="0.2755905511811024" bottom="0.15748031496062992" header="0.5118110236220472" footer="0.5118110236220472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S12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00390625" style="6" bestFit="1" customWidth="1"/>
    <col min="2" max="2" width="5.00390625" style="6" customWidth="1"/>
    <col min="3" max="3" width="11.00390625" style="6" customWidth="1"/>
    <col min="4" max="4" width="14.421875" style="6" bestFit="1" customWidth="1"/>
    <col min="5" max="5" width="10.7109375" style="6" bestFit="1" customWidth="1"/>
    <col min="6" max="6" width="12.00390625" style="6" customWidth="1"/>
    <col min="7" max="7" width="9.00390625" style="6" bestFit="1" customWidth="1"/>
    <col min="8" max="8" width="9.00390625" style="6" customWidth="1"/>
    <col min="9" max="16384" width="9.140625" style="6" customWidth="1"/>
  </cols>
  <sheetData>
    <row r="1" spans="1:17" s="3" customFormat="1" ht="18" customHeight="1">
      <c r="A1" s="1" t="s">
        <v>27</v>
      </c>
      <c r="B1" s="14"/>
      <c r="C1" s="1"/>
      <c r="D1" s="1"/>
      <c r="E1" s="1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" customFormat="1" ht="18" customHeight="1">
      <c r="A2" s="128" t="s">
        <v>61</v>
      </c>
      <c r="B2" s="14"/>
      <c r="C2" s="1"/>
      <c r="D2" s="1"/>
      <c r="E2" s="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3" customFormat="1" ht="18" customHeight="1">
      <c r="A3" s="127" t="s">
        <v>191</v>
      </c>
      <c r="B3" s="14"/>
      <c r="C3" s="1"/>
      <c r="D3" s="1"/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9" s="3" customFormat="1" ht="17.25" customHeight="1">
      <c r="A4" s="66"/>
      <c r="B4" s="1"/>
      <c r="C4" s="2"/>
      <c r="D4" s="2"/>
      <c r="E4" s="2"/>
      <c r="F4" s="2"/>
      <c r="G4" s="2"/>
      <c r="H4" s="2"/>
      <c r="I4" s="24"/>
      <c r="J4" s="2"/>
      <c r="K4" s="2"/>
      <c r="L4" s="2"/>
      <c r="M4" s="2"/>
      <c r="N4" s="2"/>
      <c r="O4" s="2"/>
      <c r="P4" s="2"/>
      <c r="Q4" s="2"/>
      <c r="S4" s="24"/>
    </row>
    <row r="5" spans="1:19" ht="14.25" customHeight="1">
      <c r="A5" s="5" t="s">
        <v>58</v>
      </c>
      <c r="B5" s="5"/>
      <c r="G5" s="4"/>
      <c r="H5" s="4"/>
      <c r="I5" s="4"/>
      <c r="J5" s="4"/>
      <c r="P5" s="4"/>
      <c r="Q5" s="7"/>
      <c r="R5" s="67"/>
      <c r="S5" s="67"/>
    </row>
    <row r="6" spans="1:19" ht="18.75">
      <c r="A6" s="1" t="s">
        <v>70</v>
      </c>
      <c r="B6" s="1"/>
      <c r="C6" s="1"/>
      <c r="E6" s="8"/>
      <c r="I6" s="4"/>
      <c r="J6" s="4"/>
      <c r="K6" s="4"/>
      <c r="Q6" s="4"/>
      <c r="R6" s="9"/>
      <c r="S6" s="67"/>
    </row>
    <row r="7" spans="3:5" ht="15.75">
      <c r="C7" s="5" t="s">
        <v>45</v>
      </c>
      <c r="E7" s="3"/>
    </row>
    <row r="8" spans="3:5" ht="16.5" thickBot="1">
      <c r="C8" s="5">
        <v>1</v>
      </c>
      <c r="D8" s="5" t="s">
        <v>80</v>
      </c>
      <c r="E8" s="3"/>
    </row>
    <row r="9" spans="1:9" s="23" customFormat="1" ht="12.75" customHeight="1">
      <c r="A9" s="133" t="s">
        <v>40</v>
      </c>
      <c r="B9" s="79" t="s">
        <v>81</v>
      </c>
      <c r="C9" s="135" t="s">
        <v>15</v>
      </c>
      <c r="D9" s="136" t="s">
        <v>14</v>
      </c>
      <c r="E9" s="145" t="s">
        <v>17</v>
      </c>
      <c r="F9" s="134" t="s">
        <v>0</v>
      </c>
      <c r="G9" s="79" t="s">
        <v>13</v>
      </c>
      <c r="H9" s="79" t="s">
        <v>11</v>
      </c>
      <c r="I9" s="137" t="s">
        <v>12</v>
      </c>
    </row>
    <row r="10" spans="1:9" s="23" customFormat="1" ht="13.5" thickBot="1">
      <c r="A10" s="170" t="s">
        <v>193</v>
      </c>
      <c r="B10" s="175" t="s">
        <v>82</v>
      </c>
      <c r="C10" s="172" t="s">
        <v>83</v>
      </c>
      <c r="D10" s="173" t="s">
        <v>93</v>
      </c>
      <c r="E10" s="177" t="s">
        <v>55</v>
      </c>
      <c r="F10" s="171" t="s">
        <v>56</v>
      </c>
      <c r="G10" s="175" t="s">
        <v>57</v>
      </c>
      <c r="H10" s="176" t="s">
        <v>59</v>
      </c>
      <c r="I10" s="174" t="s">
        <v>60</v>
      </c>
    </row>
    <row r="11" spans="1:9" s="70" customFormat="1" ht="13.5" customHeight="1">
      <c r="A11" s="258">
        <f>A12</f>
        <v>1</v>
      </c>
      <c r="B11" s="62"/>
      <c r="C11" s="40"/>
      <c r="D11" s="41"/>
      <c r="E11" s="42"/>
      <c r="F11" s="43"/>
      <c r="G11" s="216"/>
      <c r="H11" s="216"/>
      <c r="I11" s="219"/>
    </row>
    <row r="12" spans="1:9" s="70" customFormat="1" ht="13.5" customHeight="1">
      <c r="A12" s="44">
        <f>A8+1</f>
        <v>1</v>
      </c>
      <c r="B12" s="63">
        <v>120</v>
      </c>
      <c r="C12" s="46" t="s">
        <v>108</v>
      </c>
      <c r="D12" s="47" t="s">
        <v>109</v>
      </c>
      <c r="E12" s="48">
        <v>36786</v>
      </c>
      <c r="F12" s="49" t="s">
        <v>18</v>
      </c>
      <c r="G12" s="71" t="s">
        <v>333</v>
      </c>
      <c r="H12" s="71" t="s">
        <v>260</v>
      </c>
      <c r="I12" s="218">
        <f>IF(ISBLANK(G12),"",INT(4.99087*(42.5-G12)^1.81))</f>
        <v>724</v>
      </c>
    </row>
    <row r="13" spans="1:9" s="70" customFormat="1" ht="13.5" customHeight="1" thickBot="1">
      <c r="A13" s="262">
        <f>A12</f>
        <v>1</v>
      </c>
      <c r="B13" s="64"/>
      <c r="C13" s="51"/>
      <c r="D13" s="52"/>
      <c r="E13" s="53"/>
      <c r="F13" s="54"/>
      <c r="G13" s="215"/>
      <c r="H13" s="215"/>
      <c r="I13" s="217"/>
    </row>
    <row r="14" spans="1:9" ht="12.75">
      <c r="A14" s="258">
        <f>A15</f>
        <v>2</v>
      </c>
      <c r="B14" s="62"/>
      <c r="C14" s="40"/>
      <c r="D14" s="41"/>
      <c r="E14" s="42"/>
      <c r="F14" s="43"/>
      <c r="G14" s="216"/>
      <c r="H14" s="216"/>
      <c r="I14" s="219"/>
    </row>
    <row r="15" spans="1:9" ht="12.75">
      <c r="A15" s="44">
        <f>A12+1</f>
        <v>2</v>
      </c>
      <c r="B15" s="63">
        <v>2</v>
      </c>
      <c r="C15" s="46" t="s">
        <v>135</v>
      </c>
      <c r="D15" s="47" t="s">
        <v>136</v>
      </c>
      <c r="E15" s="48">
        <v>36099</v>
      </c>
      <c r="F15" s="49" t="s">
        <v>19</v>
      </c>
      <c r="G15" s="71" t="s">
        <v>334</v>
      </c>
      <c r="H15" s="71" t="s">
        <v>260</v>
      </c>
      <c r="I15" s="218">
        <f>IF(ISBLANK(G15),"",INT(4.99087*(42.5-G15)^1.81))</f>
        <v>758</v>
      </c>
    </row>
    <row r="16" spans="1:9" ht="13.5" thickBot="1">
      <c r="A16" s="262">
        <f>A15</f>
        <v>2</v>
      </c>
      <c r="B16" s="64"/>
      <c r="C16" s="51"/>
      <c r="D16" s="52"/>
      <c r="E16" s="53"/>
      <c r="F16" s="54"/>
      <c r="G16" s="215"/>
      <c r="H16" s="215"/>
      <c r="I16" s="217"/>
    </row>
    <row r="17" spans="1:9" ht="12.75">
      <c r="A17" s="258">
        <f>A18</f>
        <v>3</v>
      </c>
      <c r="B17" s="62"/>
      <c r="C17" s="40"/>
      <c r="D17" s="41"/>
      <c r="E17" s="42"/>
      <c r="F17" s="43"/>
      <c r="G17" s="216"/>
      <c r="H17" s="216"/>
      <c r="I17" s="219"/>
    </row>
    <row r="18" spans="1:9" ht="12.75">
      <c r="A18" s="44">
        <f>A15+1</f>
        <v>3</v>
      </c>
      <c r="B18" s="63">
        <v>18</v>
      </c>
      <c r="C18" s="46" t="s">
        <v>160</v>
      </c>
      <c r="D18" s="47" t="s">
        <v>161</v>
      </c>
      <c r="E18" s="48">
        <v>36327</v>
      </c>
      <c r="F18" s="49" t="s">
        <v>20</v>
      </c>
      <c r="G18" s="71" t="s">
        <v>335</v>
      </c>
      <c r="H18" s="71" t="s">
        <v>260</v>
      </c>
      <c r="I18" s="218">
        <f>IF(ISBLANK(G18),"",INT(4.99087*(42.5-G18)^1.81))</f>
        <v>840</v>
      </c>
    </row>
    <row r="19" spans="1:9" ht="13.5" thickBot="1">
      <c r="A19" s="262">
        <f>A18</f>
        <v>3</v>
      </c>
      <c r="B19" s="64"/>
      <c r="C19" s="51"/>
      <c r="D19" s="52"/>
      <c r="E19" s="53"/>
      <c r="F19" s="54"/>
      <c r="G19" s="215"/>
      <c r="H19" s="215"/>
      <c r="I19" s="217"/>
    </row>
    <row r="20" spans="1:9" ht="12.75">
      <c r="A20" s="258">
        <f>A21</f>
        <v>4</v>
      </c>
      <c r="B20" s="62"/>
      <c r="C20" s="40"/>
      <c r="D20" s="41"/>
      <c r="E20" s="42"/>
      <c r="F20" s="43"/>
      <c r="G20" s="216"/>
      <c r="H20" s="216"/>
      <c r="I20" s="219"/>
    </row>
    <row r="21" spans="1:9" ht="12.75">
      <c r="A21" s="44">
        <f>A18+1</f>
        <v>4</v>
      </c>
      <c r="B21" s="63">
        <v>124</v>
      </c>
      <c r="C21" s="46" t="s">
        <v>110</v>
      </c>
      <c r="D21" s="47" t="s">
        <v>111</v>
      </c>
      <c r="E21" s="48">
        <v>36689</v>
      </c>
      <c r="F21" s="49" t="s">
        <v>18</v>
      </c>
      <c r="G21" s="71" t="s">
        <v>336</v>
      </c>
      <c r="H21" s="71" t="s">
        <v>260</v>
      </c>
      <c r="I21" s="218">
        <f>IF(ISBLANK(G21),"",INT(4.99087*(42.5-G21)^1.81))</f>
        <v>554</v>
      </c>
    </row>
    <row r="22" spans="1:9" ht="13.5" thickBot="1">
      <c r="A22" s="262">
        <f>A21</f>
        <v>4</v>
      </c>
      <c r="B22" s="64"/>
      <c r="C22" s="51"/>
      <c r="D22" s="52"/>
      <c r="E22" s="53"/>
      <c r="F22" s="54"/>
      <c r="G22" s="215"/>
      <c r="H22" s="215"/>
      <c r="I22" s="217"/>
    </row>
    <row r="23" spans="1:9" ht="12.75">
      <c r="A23" s="258">
        <f>A24</f>
        <v>5</v>
      </c>
      <c r="B23" s="62"/>
      <c r="C23" s="40"/>
      <c r="D23" s="41"/>
      <c r="E23" s="42"/>
      <c r="F23" s="43"/>
      <c r="G23" s="216"/>
      <c r="H23" s="216"/>
      <c r="I23" s="219"/>
    </row>
    <row r="24" spans="1:9" ht="12.75">
      <c r="A24" s="44">
        <f>A21+1</f>
        <v>5</v>
      </c>
      <c r="B24" s="63">
        <v>3</v>
      </c>
      <c r="C24" s="46" t="s">
        <v>137</v>
      </c>
      <c r="D24" s="47" t="s">
        <v>138</v>
      </c>
      <c r="E24" s="48">
        <v>36300</v>
      </c>
      <c r="F24" s="49" t="s">
        <v>19</v>
      </c>
      <c r="G24" s="71" t="s">
        <v>337</v>
      </c>
      <c r="H24" s="71" t="s">
        <v>260</v>
      </c>
      <c r="I24" s="218">
        <f>IF(ISBLANK(G24),"",INT(4.99087*(42.5-G24)^1.81))</f>
        <v>736</v>
      </c>
    </row>
    <row r="25" spans="1:9" ht="13.5" thickBot="1">
      <c r="A25" s="262">
        <f>A24</f>
        <v>5</v>
      </c>
      <c r="B25" s="64"/>
      <c r="C25" s="51"/>
      <c r="D25" s="52"/>
      <c r="E25" s="53"/>
      <c r="F25" s="54"/>
      <c r="G25" s="215"/>
      <c r="H25" s="215"/>
      <c r="I25" s="217"/>
    </row>
    <row r="26" spans="1:9" ht="12.75">
      <c r="A26" s="258">
        <f>A27</f>
        <v>6</v>
      </c>
      <c r="B26" s="62"/>
      <c r="C26" s="40"/>
      <c r="D26" s="41"/>
      <c r="E26" s="42"/>
      <c r="F26" s="43"/>
      <c r="G26" s="216"/>
      <c r="H26" s="216"/>
      <c r="I26" s="219"/>
    </row>
    <row r="27" spans="1:9" ht="12.75">
      <c r="A27" s="44">
        <f>A24+1</f>
        <v>6</v>
      </c>
      <c r="B27" s="63">
        <v>19</v>
      </c>
      <c r="C27" s="46" t="s">
        <v>162</v>
      </c>
      <c r="D27" s="47" t="s">
        <v>163</v>
      </c>
      <c r="E27" s="48">
        <v>36025</v>
      </c>
      <c r="F27" s="49" t="s">
        <v>20</v>
      </c>
      <c r="G27" s="71" t="s">
        <v>338</v>
      </c>
      <c r="H27" s="71" t="s">
        <v>260</v>
      </c>
      <c r="I27" s="218">
        <f>IF(ISBLANK(G27),"",INT(4.99087*(42.5-G27)^1.81))</f>
        <v>771</v>
      </c>
    </row>
    <row r="28" spans="1:9" ht="13.5" thickBot="1">
      <c r="A28" s="262">
        <f>A27</f>
        <v>6</v>
      </c>
      <c r="B28" s="64"/>
      <c r="C28" s="51"/>
      <c r="D28" s="52"/>
      <c r="E28" s="53"/>
      <c r="F28" s="54"/>
      <c r="G28" s="215"/>
      <c r="H28" s="215"/>
      <c r="I28" s="217"/>
    </row>
    <row r="29" spans="1:9" ht="12.75">
      <c r="A29" s="258">
        <f>A30</f>
        <v>7</v>
      </c>
      <c r="B29" s="62"/>
      <c r="C29" s="40"/>
      <c r="D29" s="41"/>
      <c r="E29" s="42"/>
      <c r="F29" s="43"/>
      <c r="G29" s="216"/>
      <c r="H29" s="216"/>
      <c r="I29" s="219"/>
    </row>
    <row r="30" spans="1:9" ht="12.75">
      <c r="A30" s="44">
        <f>A27+1</f>
        <v>7</v>
      </c>
      <c r="B30" s="63">
        <v>125</v>
      </c>
      <c r="C30" s="46" t="s">
        <v>112</v>
      </c>
      <c r="D30" s="47" t="s">
        <v>113</v>
      </c>
      <c r="E30" s="48">
        <v>35962</v>
      </c>
      <c r="F30" s="49" t="s">
        <v>18</v>
      </c>
      <c r="G30" s="71" t="s">
        <v>339</v>
      </c>
      <c r="H30" s="71" t="s">
        <v>260</v>
      </c>
      <c r="I30" s="218">
        <f>IF(ISBLANK(G30),"",INT(4.99087*(42.5-G30)^1.81))</f>
        <v>705</v>
      </c>
    </row>
    <row r="31" spans="1:9" ht="13.5" thickBot="1">
      <c r="A31" s="262">
        <f>A30</f>
        <v>7</v>
      </c>
      <c r="B31" s="64"/>
      <c r="C31" s="51"/>
      <c r="D31" s="52"/>
      <c r="E31" s="53"/>
      <c r="F31" s="54"/>
      <c r="G31" s="215"/>
      <c r="H31" s="215"/>
      <c r="I31" s="217"/>
    </row>
    <row r="32" spans="1:9" s="23" customFormat="1" ht="12.75">
      <c r="A32" s="258">
        <f>A33</f>
        <v>8</v>
      </c>
      <c r="B32" s="39"/>
      <c r="C32" s="40"/>
      <c r="D32" s="41"/>
      <c r="E32" s="42"/>
      <c r="F32" s="43"/>
      <c r="G32" s="216"/>
      <c r="H32" s="216"/>
      <c r="I32" s="219"/>
    </row>
    <row r="33" spans="1:9" s="23" customFormat="1" ht="12.75">
      <c r="A33" s="44">
        <f>A30+1</f>
        <v>8</v>
      </c>
      <c r="B33" s="45"/>
      <c r="C33" s="46"/>
      <c r="D33" s="47"/>
      <c r="E33" s="48"/>
      <c r="F33" s="49"/>
      <c r="G33" s="71"/>
      <c r="H33" s="71"/>
      <c r="I33" s="218">
        <f>IF(ISBLANK(G33),"",INT(4.99087*(42.5-G33)^1.81))</f>
      </c>
    </row>
    <row r="34" spans="1:9" s="23" customFormat="1" ht="13.5" thickBot="1">
      <c r="A34" s="262">
        <f>A33</f>
        <v>8</v>
      </c>
      <c r="B34" s="50"/>
      <c r="C34" s="51"/>
      <c r="D34" s="52"/>
      <c r="E34" s="53"/>
      <c r="F34" s="54"/>
      <c r="G34" s="215"/>
      <c r="H34" s="215"/>
      <c r="I34" s="217"/>
    </row>
    <row r="35" spans="1:8" s="23" customFormat="1" ht="12.75">
      <c r="A35" s="18"/>
      <c r="B35" s="18"/>
      <c r="C35" s="17"/>
      <c r="D35" s="19"/>
      <c r="E35" s="20"/>
      <c r="F35" s="21"/>
      <c r="G35" s="22"/>
      <c r="H35" s="22"/>
    </row>
    <row r="36" spans="1:8" s="23" customFormat="1" ht="16.5" thickBot="1">
      <c r="A36" s="18"/>
      <c r="B36" s="18"/>
      <c r="C36" s="5">
        <v>2</v>
      </c>
      <c r="D36" s="5" t="s">
        <v>80</v>
      </c>
      <c r="E36" s="20"/>
      <c r="F36" s="21"/>
      <c r="G36" s="22"/>
      <c r="H36" s="22"/>
    </row>
    <row r="37" spans="1:9" s="23" customFormat="1" ht="12.75" customHeight="1">
      <c r="A37" s="133" t="s">
        <v>40</v>
      </c>
      <c r="B37" s="79" t="s">
        <v>81</v>
      </c>
      <c r="C37" s="135" t="s">
        <v>15</v>
      </c>
      <c r="D37" s="136" t="s">
        <v>14</v>
      </c>
      <c r="E37" s="145" t="s">
        <v>17</v>
      </c>
      <c r="F37" s="134" t="s">
        <v>0</v>
      </c>
      <c r="G37" s="79" t="s">
        <v>13</v>
      </c>
      <c r="H37" s="79" t="s">
        <v>11</v>
      </c>
      <c r="I37" s="137" t="s">
        <v>12</v>
      </c>
    </row>
    <row r="38" spans="1:9" s="23" customFormat="1" ht="13.5" thickBot="1">
      <c r="A38" s="170" t="s">
        <v>193</v>
      </c>
      <c r="B38" s="175" t="s">
        <v>82</v>
      </c>
      <c r="C38" s="172" t="s">
        <v>83</v>
      </c>
      <c r="D38" s="173" t="s">
        <v>93</v>
      </c>
      <c r="E38" s="177" t="s">
        <v>55</v>
      </c>
      <c r="F38" s="171" t="s">
        <v>56</v>
      </c>
      <c r="G38" s="175" t="s">
        <v>57</v>
      </c>
      <c r="H38" s="176" t="s">
        <v>59</v>
      </c>
      <c r="I38" s="174" t="s">
        <v>60</v>
      </c>
    </row>
    <row r="39" spans="1:9" s="23" customFormat="1" ht="12.75">
      <c r="A39" s="258">
        <f>A40</f>
        <v>1</v>
      </c>
      <c r="B39" s="39"/>
      <c r="C39" s="40"/>
      <c r="D39" s="41"/>
      <c r="E39" s="42"/>
      <c r="F39" s="43"/>
      <c r="G39" s="226"/>
      <c r="H39" s="216"/>
      <c r="I39" s="219"/>
    </row>
    <row r="40" spans="1:9" s="23" customFormat="1" ht="12.75">
      <c r="A40" s="44">
        <f>A36+1</f>
        <v>1</v>
      </c>
      <c r="B40" s="45"/>
      <c r="C40" s="46"/>
      <c r="D40" s="47"/>
      <c r="E40" s="48"/>
      <c r="F40" s="49"/>
      <c r="G40" s="227"/>
      <c r="H40" s="71"/>
      <c r="I40" s="218">
        <f>IF(ISBLANK(G40),"",INT(4.99087*(42.5-G40)^1.81))</f>
      </c>
    </row>
    <row r="41" spans="1:9" s="23" customFormat="1" ht="13.5" thickBot="1">
      <c r="A41" s="262">
        <f>A40</f>
        <v>1</v>
      </c>
      <c r="B41" s="50"/>
      <c r="C41" s="51"/>
      <c r="D41" s="52"/>
      <c r="E41" s="53"/>
      <c r="F41" s="54"/>
      <c r="G41" s="228"/>
      <c r="H41" s="215"/>
      <c r="I41" s="217"/>
    </row>
    <row r="42" spans="1:9" ht="12.75">
      <c r="A42" s="258">
        <f>A43</f>
        <v>2</v>
      </c>
      <c r="B42" s="62"/>
      <c r="C42" s="40"/>
      <c r="D42" s="41"/>
      <c r="E42" s="42"/>
      <c r="F42" s="43"/>
      <c r="G42" s="226"/>
      <c r="H42" s="216"/>
      <c r="I42" s="219"/>
    </row>
    <row r="43" spans="1:9" ht="12.75">
      <c r="A43" s="44">
        <f>A40+1</f>
        <v>2</v>
      </c>
      <c r="B43" s="63">
        <v>4</v>
      </c>
      <c r="C43" s="46" t="s">
        <v>139</v>
      </c>
      <c r="D43" s="47" t="s">
        <v>140</v>
      </c>
      <c r="E43" s="48">
        <v>36187</v>
      </c>
      <c r="F43" s="49" t="s">
        <v>19</v>
      </c>
      <c r="G43" s="227" t="s">
        <v>340</v>
      </c>
      <c r="H43" s="214" t="s">
        <v>259</v>
      </c>
      <c r="I43" s="218">
        <f>IF(ISBLANK(G43),"",INT(4.99087*(42.5-G43)^1.81))</f>
        <v>672</v>
      </c>
    </row>
    <row r="44" spans="1:9" ht="13.5" thickBot="1">
      <c r="A44" s="262">
        <f>A43</f>
        <v>2</v>
      </c>
      <c r="B44" s="64"/>
      <c r="C44" s="51"/>
      <c r="D44" s="52"/>
      <c r="E44" s="53"/>
      <c r="F44" s="54"/>
      <c r="G44" s="228"/>
      <c r="H44" s="215"/>
      <c r="I44" s="217"/>
    </row>
    <row r="45" spans="1:9" ht="12.75">
      <c r="A45" s="258">
        <f>A46</f>
        <v>3</v>
      </c>
      <c r="B45" s="62"/>
      <c r="C45" s="40"/>
      <c r="D45" s="41"/>
      <c r="E45" s="42"/>
      <c r="F45" s="43"/>
      <c r="G45" s="226"/>
      <c r="H45" s="216"/>
      <c r="I45" s="219"/>
    </row>
    <row r="46" spans="1:9" ht="12.75">
      <c r="A46" s="44">
        <f>A43+1</f>
        <v>3</v>
      </c>
      <c r="B46" s="63">
        <v>20</v>
      </c>
      <c r="C46" s="46" t="s">
        <v>164</v>
      </c>
      <c r="D46" s="47" t="s">
        <v>165</v>
      </c>
      <c r="E46" s="48">
        <v>36064</v>
      </c>
      <c r="F46" s="49" t="s">
        <v>20</v>
      </c>
      <c r="G46" s="227" t="s">
        <v>341</v>
      </c>
      <c r="H46" s="214" t="s">
        <v>259</v>
      </c>
      <c r="I46" s="218">
        <f>IF(ISBLANK(G46),"",INT(4.99087*(42.5-G46)^1.81))</f>
        <v>681</v>
      </c>
    </row>
    <row r="47" spans="1:9" ht="13.5" thickBot="1">
      <c r="A47" s="262">
        <f>A46</f>
        <v>3</v>
      </c>
      <c r="B47" s="64"/>
      <c r="C47" s="51"/>
      <c r="D47" s="52"/>
      <c r="E47" s="53"/>
      <c r="F47" s="54"/>
      <c r="G47" s="228"/>
      <c r="H47" s="215"/>
      <c r="I47" s="217"/>
    </row>
    <row r="48" spans="1:9" ht="12.75">
      <c r="A48" s="258">
        <f>A49</f>
        <v>4</v>
      </c>
      <c r="B48" s="62"/>
      <c r="C48" s="40"/>
      <c r="D48" s="41"/>
      <c r="E48" s="42"/>
      <c r="F48" s="43"/>
      <c r="G48" s="226"/>
      <c r="H48" s="216"/>
      <c r="I48" s="219"/>
    </row>
    <row r="49" spans="1:9" ht="12.75">
      <c r="A49" s="44">
        <f>A46+1</f>
        <v>4</v>
      </c>
      <c r="B49" s="63">
        <v>126</v>
      </c>
      <c r="C49" s="46" t="s">
        <v>114</v>
      </c>
      <c r="D49" s="47" t="s">
        <v>115</v>
      </c>
      <c r="E49" s="48">
        <v>36377</v>
      </c>
      <c r="F49" s="49" t="s">
        <v>18</v>
      </c>
      <c r="G49" s="227" t="s">
        <v>342</v>
      </c>
      <c r="H49" s="214" t="s">
        <v>259</v>
      </c>
      <c r="I49" s="218">
        <f>IF(ISBLANK(G49),"",INT(4.99087*(42.5-G49)^1.81))</f>
        <v>630</v>
      </c>
    </row>
    <row r="50" spans="1:9" ht="13.5" thickBot="1">
      <c r="A50" s="262">
        <f>A49</f>
        <v>4</v>
      </c>
      <c r="B50" s="64"/>
      <c r="C50" s="51"/>
      <c r="D50" s="52"/>
      <c r="E50" s="53"/>
      <c r="F50" s="54"/>
      <c r="G50" s="228"/>
      <c r="H50" s="215"/>
      <c r="I50" s="217"/>
    </row>
    <row r="51" spans="1:9" ht="12.75">
      <c r="A51" s="258">
        <f>A52</f>
        <v>5</v>
      </c>
      <c r="B51" s="62"/>
      <c r="C51" s="40"/>
      <c r="D51" s="41"/>
      <c r="E51" s="42"/>
      <c r="F51" s="43"/>
      <c r="G51" s="226"/>
      <c r="H51" s="216"/>
      <c r="I51" s="219"/>
    </row>
    <row r="52" spans="1:9" ht="12.75">
      <c r="A52" s="44">
        <f>A49+1</f>
        <v>5</v>
      </c>
      <c r="B52" s="63">
        <v>127</v>
      </c>
      <c r="C52" s="46" t="s">
        <v>130</v>
      </c>
      <c r="D52" s="47" t="s">
        <v>131</v>
      </c>
      <c r="E52" s="48" t="s">
        <v>132</v>
      </c>
      <c r="F52" s="49" t="s">
        <v>18</v>
      </c>
      <c r="G52" s="227" t="s">
        <v>343</v>
      </c>
      <c r="H52" s="214" t="s">
        <v>259</v>
      </c>
      <c r="I52" s="218">
        <f>IF(ISBLANK(G52),"",INT(4.99087*(42.5-G52)^1.81))</f>
        <v>701</v>
      </c>
    </row>
    <row r="53" spans="1:9" ht="13.5" thickBot="1">
      <c r="A53" s="262">
        <f>A52</f>
        <v>5</v>
      </c>
      <c r="B53" s="64"/>
      <c r="C53" s="51"/>
      <c r="D53" s="52"/>
      <c r="E53" s="53"/>
      <c r="F53" s="54"/>
      <c r="G53" s="228"/>
      <c r="H53" s="215"/>
      <c r="I53" s="217"/>
    </row>
    <row r="54" spans="1:9" ht="12.75">
      <c r="A54" s="258">
        <f>A55</f>
        <v>6</v>
      </c>
      <c r="B54" s="62"/>
      <c r="C54" s="40"/>
      <c r="D54" s="41"/>
      <c r="E54" s="42"/>
      <c r="F54" s="43"/>
      <c r="G54" s="226"/>
      <c r="H54" s="216"/>
      <c r="I54" s="219"/>
    </row>
    <row r="55" spans="1:9" ht="12.75">
      <c r="A55" s="44">
        <f>A52+1</f>
        <v>6</v>
      </c>
      <c r="B55" s="63">
        <v>1</v>
      </c>
      <c r="C55" s="46" t="s">
        <v>133</v>
      </c>
      <c r="D55" s="47" t="s">
        <v>134</v>
      </c>
      <c r="E55" s="48">
        <v>36417</v>
      </c>
      <c r="F55" s="49" t="s">
        <v>19</v>
      </c>
      <c r="G55" s="227" t="s">
        <v>344</v>
      </c>
      <c r="H55" s="214" t="s">
        <v>259</v>
      </c>
      <c r="I55" s="218">
        <f>IF(ISBLANK(G55),"",INT(4.99087*(42.5-G55)^1.81))</f>
        <v>488</v>
      </c>
    </row>
    <row r="56" spans="1:9" ht="13.5" thickBot="1">
      <c r="A56" s="262">
        <f>A55</f>
        <v>6</v>
      </c>
      <c r="B56" s="64"/>
      <c r="C56" s="51"/>
      <c r="D56" s="52"/>
      <c r="E56" s="53"/>
      <c r="F56" s="54"/>
      <c r="G56" s="228"/>
      <c r="H56" s="215"/>
      <c r="I56" s="217"/>
    </row>
    <row r="57" spans="1:9" ht="12.75">
      <c r="A57" s="258">
        <f>A58</f>
        <v>7</v>
      </c>
      <c r="B57" s="62"/>
      <c r="C57" s="40"/>
      <c r="D57" s="41"/>
      <c r="E57" s="42"/>
      <c r="F57" s="43"/>
      <c r="G57" s="226"/>
      <c r="H57" s="216"/>
      <c r="I57" s="219"/>
    </row>
    <row r="58" spans="1:9" ht="12.75">
      <c r="A58" s="44">
        <f>A55+1</f>
        <v>7</v>
      </c>
      <c r="B58" s="63">
        <v>17</v>
      </c>
      <c r="C58" s="46" t="s">
        <v>158</v>
      </c>
      <c r="D58" s="47" t="s">
        <v>159</v>
      </c>
      <c r="E58" s="48">
        <v>36256</v>
      </c>
      <c r="F58" s="49" t="s">
        <v>20</v>
      </c>
      <c r="G58" s="227" t="s">
        <v>345</v>
      </c>
      <c r="H58" s="214" t="s">
        <v>259</v>
      </c>
      <c r="I58" s="218">
        <f>IF(ISBLANK(G58),"",INT(4.99087*(42.5-G58)^1.81))</f>
        <v>724</v>
      </c>
    </row>
    <row r="59" spans="1:9" ht="13.5" thickBot="1">
      <c r="A59" s="262">
        <f>A58</f>
        <v>7</v>
      </c>
      <c r="B59" s="64"/>
      <c r="C59" s="51"/>
      <c r="D59" s="52"/>
      <c r="E59" s="53"/>
      <c r="F59" s="54"/>
      <c r="G59" s="228"/>
      <c r="H59" s="215"/>
      <c r="I59" s="217"/>
    </row>
    <row r="60" spans="1:9" ht="12.75">
      <c r="A60" s="258">
        <f>A61</f>
        <v>8</v>
      </c>
      <c r="B60" s="39"/>
      <c r="C60" s="40"/>
      <c r="D60" s="41"/>
      <c r="E60" s="42"/>
      <c r="F60" s="43"/>
      <c r="G60" s="226"/>
      <c r="H60" s="216"/>
      <c r="I60" s="219"/>
    </row>
    <row r="61" spans="1:9" ht="12.75">
      <c r="A61" s="44">
        <f>A58+1</f>
        <v>8</v>
      </c>
      <c r="B61" s="45"/>
      <c r="C61" s="46"/>
      <c r="D61" s="47"/>
      <c r="E61" s="48"/>
      <c r="F61" s="49"/>
      <c r="G61" s="227"/>
      <c r="H61" s="71"/>
      <c r="I61" s="218">
        <f>IF(ISBLANK(G61),"",INT(4.99087*(42.5-G61)^1.81))</f>
      </c>
    </row>
    <row r="62" spans="1:9" ht="13.5" thickBot="1">
      <c r="A62" s="262">
        <f>A61</f>
        <v>8</v>
      </c>
      <c r="B62" s="50"/>
      <c r="C62" s="51"/>
      <c r="D62" s="52"/>
      <c r="E62" s="53"/>
      <c r="F62" s="54"/>
      <c r="G62" s="228"/>
      <c r="H62" s="215"/>
      <c r="I62" s="217"/>
    </row>
    <row r="65" spans="1:17" s="3" customFormat="1" ht="18" customHeight="1">
      <c r="A65" s="1" t="s">
        <v>27</v>
      </c>
      <c r="B65" s="14"/>
      <c r="C65" s="1"/>
      <c r="D65" s="1"/>
      <c r="E65" s="1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s="3" customFormat="1" ht="18" customHeight="1">
      <c r="A66" s="128" t="s">
        <v>61</v>
      </c>
      <c r="B66" s="14"/>
      <c r="C66" s="1"/>
      <c r="D66" s="1"/>
      <c r="E66" s="1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3" customFormat="1" ht="18" customHeight="1">
      <c r="A67" s="127" t="s">
        <v>191</v>
      </c>
      <c r="B67" s="14"/>
      <c r="C67" s="1"/>
      <c r="D67" s="1"/>
      <c r="E67" s="1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9" s="3" customFormat="1" ht="17.25" customHeight="1">
      <c r="A68" s="38"/>
      <c r="B68" s="1"/>
      <c r="C68" s="2"/>
      <c r="D68" s="2"/>
      <c r="E68" s="2"/>
      <c r="F68" s="2"/>
      <c r="G68" s="2"/>
      <c r="H68" s="2"/>
      <c r="I68" s="24"/>
      <c r="J68" s="2"/>
      <c r="K68" s="2"/>
      <c r="L68" s="2"/>
      <c r="M68" s="2"/>
      <c r="N68" s="2"/>
      <c r="O68" s="2"/>
      <c r="P68" s="2"/>
      <c r="Q68" s="2"/>
      <c r="S68" s="24"/>
    </row>
    <row r="69" spans="1:19" ht="14.25" customHeight="1">
      <c r="A69" s="5" t="s">
        <v>69</v>
      </c>
      <c r="B69" s="5"/>
      <c r="G69" s="4"/>
      <c r="H69" s="4"/>
      <c r="I69" s="4"/>
      <c r="J69" s="4"/>
      <c r="P69" s="4"/>
      <c r="Q69" s="7"/>
      <c r="R69" s="67"/>
      <c r="S69" s="67"/>
    </row>
    <row r="70" spans="1:19" ht="18.75">
      <c r="A70" s="1" t="s">
        <v>70</v>
      </c>
      <c r="B70" s="1"/>
      <c r="C70" s="1"/>
      <c r="E70" s="8"/>
      <c r="I70" s="4"/>
      <c r="J70" s="4"/>
      <c r="K70" s="4"/>
      <c r="Q70" s="4"/>
      <c r="R70" s="9"/>
      <c r="S70" s="67"/>
    </row>
    <row r="71" spans="3:5" s="75" customFormat="1" ht="15.75">
      <c r="C71" s="61" t="s">
        <v>45</v>
      </c>
      <c r="E71" s="76"/>
    </row>
    <row r="72" spans="3:5" s="75" customFormat="1" ht="16.5" thickBot="1">
      <c r="C72" s="61">
        <v>1</v>
      </c>
      <c r="D72" s="5" t="s">
        <v>80</v>
      </c>
      <c r="E72" s="76"/>
    </row>
    <row r="73" spans="1:9" s="23" customFormat="1" ht="12.75" customHeight="1">
      <c r="A73" s="133" t="s">
        <v>40</v>
      </c>
      <c r="B73" s="79" t="s">
        <v>81</v>
      </c>
      <c r="C73" s="135" t="s">
        <v>15</v>
      </c>
      <c r="D73" s="136" t="s">
        <v>14</v>
      </c>
      <c r="E73" s="145" t="s">
        <v>17</v>
      </c>
      <c r="F73" s="134" t="s">
        <v>0</v>
      </c>
      <c r="G73" s="79" t="s">
        <v>13</v>
      </c>
      <c r="H73" s="79" t="s">
        <v>11</v>
      </c>
      <c r="I73" s="137" t="s">
        <v>12</v>
      </c>
    </row>
    <row r="74" spans="1:9" s="23" customFormat="1" ht="13.5" thickBot="1">
      <c r="A74" s="170" t="s">
        <v>193</v>
      </c>
      <c r="B74" s="175" t="s">
        <v>82</v>
      </c>
      <c r="C74" s="172" t="s">
        <v>83</v>
      </c>
      <c r="D74" s="173" t="s">
        <v>93</v>
      </c>
      <c r="E74" s="177" t="s">
        <v>55</v>
      </c>
      <c r="F74" s="171" t="s">
        <v>56</v>
      </c>
      <c r="G74" s="175" t="s">
        <v>57</v>
      </c>
      <c r="H74" s="176" t="s">
        <v>59</v>
      </c>
      <c r="I74" s="174" t="s">
        <v>60</v>
      </c>
    </row>
    <row r="75" spans="1:9" s="94" customFormat="1" ht="13.5" customHeight="1">
      <c r="A75" s="258">
        <f>A76</f>
        <v>1</v>
      </c>
      <c r="B75" s="39"/>
      <c r="C75" s="40"/>
      <c r="D75" s="41"/>
      <c r="E75" s="42"/>
      <c r="F75" s="43"/>
      <c r="G75" s="226"/>
      <c r="H75" s="216"/>
      <c r="I75" s="219"/>
    </row>
    <row r="76" spans="1:9" s="94" customFormat="1" ht="13.5" customHeight="1">
      <c r="A76" s="44">
        <f>A72+1</f>
        <v>1</v>
      </c>
      <c r="B76" s="45"/>
      <c r="C76" s="46"/>
      <c r="D76" s="47"/>
      <c r="E76" s="48"/>
      <c r="F76" s="49"/>
      <c r="G76" s="227"/>
      <c r="H76" s="71"/>
      <c r="I76" s="218">
        <f>IF(ISBLANK(G76),"",INT(4.99087*(42.5-G76)^1.81))</f>
      </c>
    </row>
    <row r="77" spans="1:9" s="94" customFormat="1" ht="13.5" customHeight="1" thickBot="1">
      <c r="A77" s="262">
        <f>A76</f>
        <v>1</v>
      </c>
      <c r="B77" s="50"/>
      <c r="C77" s="51"/>
      <c r="D77" s="52"/>
      <c r="E77" s="53"/>
      <c r="F77" s="54"/>
      <c r="G77" s="228"/>
      <c r="H77" s="215"/>
      <c r="I77" s="217"/>
    </row>
    <row r="78" spans="1:9" s="75" customFormat="1" ht="12.75">
      <c r="A78" s="258">
        <f>A79</f>
        <v>2</v>
      </c>
      <c r="B78" s="39"/>
      <c r="C78" s="40"/>
      <c r="D78" s="41"/>
      <c r="E78" s="42"/>
      <c r="F78" s="43"/>
      <c r="G78" s="226"/>
      <c r="H78" s="216"/>
      <c r="I78" s="219"/>
    </row>
    <row r="79" spans="1:9" s="75" customFormat="1" ht="12.75">
      <c r="A79" s="44">
        <f>A76+1</f>
        <v>2</v>
      </c>
      <c r="B79" s="45">
        <v>6</v>
      </c>
      <c r="C79" s="46" t="s">
        <v>143</v>
      </c>
      <c r="D79" s="47" t="s">
        <v>144</v>
      </c>
      <c r="E79" s="48">
        <v>35721</v>
      </c>
      <c r="F79" s="49" t="s">
        <v>19</v>
      </c>
      <c r="G79" s="227" t="s">
        <v>316</v>
      </c>
      <c r="H79" s="214" t="s">
        <v>317</v>
      </c>
      <c r="I79" s="218">
        <f>IF(ISBLANK(G79),"",INT(4.99087*(42.5-G79)^1.81))</f>
        <v>640</v>
      </c>
    </row>
    <row r="80" spans="1:9" s="75" customFormat="1" ht="13.5" thickBot="1">
      <c r="A80" s="262">
        <f>A79</f>
        <v>2</v>
      </c>
      <c r="B80" s="50"/>
      <c r="C80" s="51"/>
      <c r="D80" s="52"/>
      <c r="E80" s="53"/>
      <c r="F80" s="54"/>
      <c r="G80" s="228"/>
      <c r="H80" s="215"/>
      <c r="I80" s="217"/>
    </row>
    <row r="81" spans="1:9" s="75" customFormat="1" ht="12.75">
      <c r="A81" s="258">
        <f>A82</f>
        <v>3</v>
      </c>
      <c r="B81" s="39"/>
      <c r="C81" s="40"/>
      <c r="D81" s="41"/>
      <c r="E81" s="42"/>
      <c r="F81" s="43"/>
      <c r="G81" s="226"/>
      <c r="H81" s="216"/>
      <c r="I81" s="219"/>
    </row>
    <row r="82" spans="1:9" s="75" customFormat="1" ht="12.75">
      <c r="A82" s="44">
        <f>A79+1</f>
        <v>3</v>
      </c>
      <c r="B82" s="45">
        <v>22</v>
      </c>
      <c r="C82" s="46" t="s">
        <v>168</v>
      </c>
      <c r="D82" s="47" t="s">
        <v>169</v>
      </c>
      <c r="E82" s="48">
        <v>35537</v>
      </c>
      <c r="F82" s="49" t="s">
        <v>20</v>
      </c>
      <c r="G82" s="227" t="s">
        <v>318</v>
      </c>
      <c r="H82" s="214" t="s">
        <v>317</v>
      </c>
      <c r="I82" s="218">
        <f>IF(ISBLANK(G82),"",INT(4.99087*(42.5-G82)^1.81))</f>
        <v>760</v>
      </c>
    </row>
    <row r="83" spans="1:9" s="75" customFormat="1" ht="13.5" thickBot="1">
      <c r="A83" s="262">
        <f>A82</f>
        <v>3</v>
      </c>
      <c r="B83" s="50"/>
      <c r="C83" s="51"/>
      <c r="D83" s="52"/>
      <c r="E83" s="53"/>
      <c r="F83" s="54"/>
      <c r="G83" s="228"/>
      <c r="H83" s="215"/>
      <c r="I83" s="217"/>
    </row>
    <row r="84" spans="1:9" s="75" customFormat="1" ht="12.75">
      <c r="A84" s="258">
        <f>A85</f>
        <v>4</v>
      </c>
      <c r="B84" s="39"/>
      <c r="C84" s="40"/>
      <c r="D84" s="41"/>
      <c r="E84" s="42"/>
      <c r="F84" s="43"/>
      <c r="G84" s="226"/>
      <c r="H84" s="216"/>
      <c r="I84" s="219"/>
    </row>
    <row r="85" spans="1:9" s="75" customFormat="1" ht="12.75">
      <c r="A85" s="44">
        <f>A82+1</f>
        <v>4</v>
      </c>
      <c r="B85" s="45">
        <v>129</v>
      </c>
      <c r="C85" s="46" t="s">
        <v>32</v>
      </c>
      <c r="D85" s="47" t="s">
        <v>33</v>
      </c>
      <c r="E85" s="48">
        <v>35437</v>
      </c>
      <c r="F85" s="49" t="s">
        <v>18</v>
      </c>
      <c r="G85" s="227" t="s">
        <v>319</v>
      </c>
      <c r="H85" s="214" t="s">
        <v>317</v>
      </c>
      <c r="I85" s="218">
        <f>IF(ISBLANK(G85),"",INT(4.99087*(42.5-G85)^1.81))</f>
        <v>757</v>
      </c>
    </row>
    <row r="86" spans="1:9" s="75" customFormat="1" ht="13.5" thickBot="1">
      <c r="A86" s="262">
        <f>A85</f>
        <v>4</v>
      </c>
      <c r="B86" s="50"/>
      <c r="C86" s="51"/>
      <c r="D86" s="52"/>
      <c r="E86" s="53"/>
      <c r="F86" s="54"/>
      <c r="G86" s="228"/>
      <c r="H86" s="215"/>
      <c r="I86" s="217"/>
    </row>
    <row r="87" spans="1:9" s="75" customFormat="1" ht="12.75">
      <c r="A87" s="258">
        <f>A88</f>
        <v>5</v>
      </c>
      <c r="B87" s="39"/>
      <c r="C87" s="40"/>
      <c r="D87" s="41"/>
      <c r="E87" s="42"/>
      <c r="F87" s="43"/>
      <c r="G87" s="226"/>
      <c r="H87" s="216"/>
      <c r="I87" s="219"/>
    </row>
    <row r="88" spans="1:9" s="75" customFormat="1" ht="12.75">
      <c r="A88" s="44">
        <f>A85+1</f>
        <v>5</v>
      </c>
      <c r="B88" s="45">
        <v>23</v>
      </c>
      <c r="C88" s="46" t="s">
        <v>170</v>
      </c>
      <c r="D88" s="47" t="s">
        <v>171</v>
      </c>
      <c r="E88" s="48">
        <v>35227</v>
      </c>
      <c r="F88" s="49" t="s">
        <v>20</v>
      </c>
      <c r="G88" s="227" t="s">
        <v>320</v>
      </c>
      <c r="H88" s="214" t="s">
        <v>317</v>
      </c>
      <c r="I88" s="218">
        <f>IF(ISBLANK(G88),"",INT(4.99087*(42.5-G88)^1.81))</f>
        <v>688</v>
      </c>
    </row>
    <row r="89" spans="1:9" s="75" customFormat="1" ht="13.5" thickBot="1">
      <c r="A89" s="262">
        <f>A88</f>
        <v>5</v>
      </c>
      <c r="B89" s="50"/>
      <c r="C89" s="51"/>
      <c r="D89" s="52"/>
      <c r="E89" s="53"/>
      <c r="F89" s="54"/>
      <c r="G89" s="228"/>
      <c r="H89" s="215"/>
      <c r="I89" s="217"/>
    </row>
    <row r="90" spans="1:9" s="75" customFormat="1" ht="12.75">
      <c r="A90" s="258">
        <f>A91</f>
        <v>6</v>
      </c>
      <c r="B90" s="39"/>
      <c r="C90" s="40"/>
      <c r="D90" s="41"/>
      <c r="E90" s="42"/>
      <c r="F90" s="43"/>
      <c r="G90" s="226"/>
      <c r="H90" s="216"/>
      <c r="I90" s="219"/>
    </row>
    <row r="91" spans="1:9" s="75" customFormat="1" ht="12.75">
      <c r="A91" s="44">
        <f>A88+1</f>
        <v>6</v>
      </c>
      <c r="B91" s="45">
        <v>133</v>
      </c>
      <c r="C91" s="46" t="s">
        <v>117</v>
      </c>
      <c r="D91" s="47" t="s">
        <v>116</v>
      </c>
      <c r="E91" s="48">
        <v>35509</v>
      </c>
      <c r="F91" s="49" t="s">
        <v>18</v>
      </c>
      <c r="G91" s="227" t="s">
        <v>321</v>
      </c>
      <c r="H91" s="214" t="s">
        <v>317</v>
      </c>
      <c r="I91" s="218">
        <f>IF(ISBLANK(G91),"",INT(4.99087*(42.5-G91)^1.81))</f>
        <v>727</v>
      </c>
    </row>
    <row r="92" spans="1:9" s="75" customFormat="1" ht="13.5" thickBot="1">
      <c r="A92" s="262">
        <f>A91</f>
        <v>6</v>
      </c>
      <c r="B92" s="50"/>
      <c r="C92" s="51"/>
      <c r="D92" s="52"/>
      <c r="E92" s="53"/>
      <c r="F92" s="54"/>
      <c r="G92" s="228"/>
      <c r="H92" s="215"/>
      <c r="I92" s="217"/>
    </row>
    <row r="93" spans="1:9" s="75" customFormat="1" ht="12.75">
      <c r="A93" s="258">
        <f>A94</f>
        <v>7</v>
      </c>
      <c r="B93" s="39"/>
      <c r="C93" s="40"/>
      <c r="D93" s="41"/>
      <c r="E93" s="42"/>
      <c r="F93" s="43"/>
      <c r="G93" s="226"/>
      <c r="H93" s="216"/>
      <c r="I93" s="219"/>
    </row>
    <row r="94" spans="1:9" s="75" customFormat="1" ht="12.75">
      <c r="A94" s="44">
        <f>A91+1</f>
        <v>7</v>
      </c>
      <c r="B94" s="45"/>
      <c r="C94" s="46"/>
      <c r="D94" s="47"/>
      <c r="E94" s="48"/>
      <c r="F94" s="49"/>
      <c r="G94" s="227"/>
      <c r="H94" s="214"/>
      <c r="I94" s="218">
        <f>IF(ISBLANK(G94),"",INT(4.99087*(42.5-G94)^1.81))</f>
      </c>
    </row>
    <row r="95" spans="1:9" s="75" customFormat="1" ht="13.5" thickBot="1">
      <c r="A95" s="262">
        <f>A94</f>
        <v>7</v>
      </c>
      <c r="B95" s="50"/>
      <c r="C95" s="51"/>
      <c r="D95" s="52"/>
      <c r="E95" s="53"/>
      <c r="F95" s="54"/>
      <c r="G95" s="228"/>
      <c r="H95" s="215"/>
      <c r="I95" s="217"/>
    </row>
    <row r="96" spans="1:9" s="77" customFormat="1" ht="12.75">
      <c r="A96" s="258">
        <f>A97</f>
        <v>8</v>
      </c>
      <c r="B96" s="39"/>
      <c r="C96" s="40"/>
      <c r="D96" s="41"/>
      <c r="E96" s="42"/>
      <c r="F96" s="43"/>
      <c r="G96" s="226"/>
      <c r="H96" s="216"/>
      <c r="I96" s="219"/>
    </row>
    <row r="97" spans="1:9" s="77" customFormat="1" ht="12.75">
      <c r="A97" s="44">
        <f>A94+1</f>
        <v>8</v>
      </c>
      <c r="B97" s="45"/>
      <c r="C97" s="46"/>
      <c r="D97" s="47"/>
      <c r="E97" s="48"/>
      <c r="F97" s="49"/>
      <c r="G97" s="227"/>
      <c r="H97" s="71"/>
      <c r="I97" s="218">
        <f>IF(ISBLANK(G97),"",INT(4.99087*(42.5-G97)^1.81))</f>
      </c>
    </row>
    <row r="98" spans="1:9" s="77" customFormat="1" ht="13.5" thickBot="1">
      <c r="A98" s="262">
        <f>A97</f>
        <v>8</v>
      </c>
      <c r="B98" s="50"/>
      <c r="C98" s="51"/>
      <c r="D98" s="52"/>
      <c r="E98" s="53"/>
      <c r="F98" s="54"/>
      <c r="G98" s="228"/>
      <c r="H98" s="215"/>
      <c r="I98" s="217"/>
    </row>
    <row r="99" spans="1:8" s="77" customFormat="1" ht="12.75">
      <c r="A99" s="18"/>
      <c r="B99" s="18"/>
      <c r="C99" s="17"/>
      <c r="D99" s="19"/>
      <c r="E99" s="20"/>
      <c r="F99" s="21"/>
      <c r="G99" s="22"/>
      <c r="H99" s="22"/>
    </row>
    <row r="100" spans="1:8" s="77" customFormat="1" ht="16.5" thickBot="1">
      <c r="A100" s="18"/>
      <c r="B100" s="18"/>
      <c r="C100" s="61">
        <v>2</v>
      </c>
      <c r="D100" s="5" t="s">
        <v>80</v>
      </c>
      <c r="E100" s="20"/>
      <c r="F100" s="21"/>
      <c r="G100" s="22"/>
      <c r="H100" s="22"/>
    </row>
    <row r="101" spans="1:9" s="23" customFormat="1" ht="12.75" customHeight="1">
      <c r="A101" s="133" t="s">
        <v>40</v>
      </c>
      <c r="B101" s="79" t="s">
        <v>81</v>
      </c>
      <c r="C101" s="135" t="s">
        <v>15</v>
      </c>
      <c r="D101" s="136" t="s">
        <v>14</v>
      </c>
      <c r="E101" s="145" t="s">
        <v>17</v>
      </c>
      <c r="F101" s="134" t="s">
        <v>0</v>
      </c>
      <c r="G101" s="79" t="s">
        <v>13</v>
      </c>
      <c r="H101" s="79" t="s">
        <v>11</v>
      </c>
      <c r="I101" s="137" t="s">
        <v>12</v>
      </c>
    </row>
    <row r="102" spans="1:9" s="23" customFormat="1" ht="13.5" thickBot="1">
      <c r="A102" s="170" t="s">
        <v>193</v>
      </c>
      <c r="B102" s="175" t="s">
        <v>82</v>
      </c>
      <c r="C102" s="172" t="s">
        <v>83</v>
      </c>
      <c r="D102" s="173" t="s">
        <v>93</v>
      </c>
      <c r="E102" s="177" t="s">
        <v>55</v>
      </c>
      <c r="F102" s="171" t="s">
        <v>56</v>
      </c>
      <c r="G102" s="175" t="s">
        <v>57</v>
      </c>
      <c r="H102" s="176" t="s">
        <v>59</v>
      </c>
      <c r="I102" s="174" t="s">
        <v>60</v>
      </c>
    </row>
    <row r="103" spans="1:9" s="77" customFormat="1" ht="12.75">
      <c r="A103" s="258">
        <f>A104</f>
        <v>1</v>
      </c>
      <c r="B103" s="39"/>
      <c r="C103" s="40"/>
      <c r="D103" s="41"/>
      <c r="E103" s="42"/>
      <c r="F103" s="43"/>
      <c r="G103" s="226"/>
      <c r="H103" s="216"/>
      <c r="I103" s="219"/>
    </row>
    <row r="104" spans="1:9" s="77" customFormat="1" ht="12.75">
      <c r="A104" s="44">
        <f>A100+1</f>
        <v>1</v>
      </c>
      <c r="B104" s="45"/>
      <c r="C104" s="46"/>
      <c r="D104" s="47"/>
      <c r="E104" s="48"/>
      <c r="F104" s="49"/>
      <c r="G104" s="227"/>
      <c r="H104" s="71"/>
      <c r="I104" s="218">
        <f>IF(ISBLANK(G104),"",INT(4.99087*(42.5-G104)^1.81))</f>
      </c>
    </row>
    <row r="105" spans="1:9" s="77" customFormat="1" ht="13.5" thickBot="1">
      <c r="A105" s="262">
        <f>A104</f>
        <v>1</v>
      </c>
      <c r="B105" s="50"/>
      <c r="C105" s="51"/>
      <c r="D105" s="52"/>
      <c r="E105" s="53"/>
      <c r="F105" s="54"/>
      <c r="G105" s="228"/>
      <c r="H105" s="215"/>
      <c r="I105" s="217"/>
    </row>
    <row r="106" spans="1:9" s="75" customFormat="1" ht="12.75">
      <c r="A106" s="258">
        <f>A107</f>
        <v>2</v>
      </c>
      <c r="B106" s="39"/>
      <c r="C106" s="40"/>
      <c r="D106" s="41"/>
      <c r="E106" s="42"/>
      <c r="F106" s="43"/>
      <c r="G106" s="226"/>
      <c r="H106" s="216"/>
      <c r="I106" s="219"/>
    </row>
    <row r="107" spans="1:9" s="75" customFormat="1" ht="12.75">
      <c r="A107" s="44">
        <f>A104+1</f>
        <v>2</v>
      </c>
      <c r="B107" s="45"/>
      <c r="C107" s="46"/>
      <c r="D107" s="47"/>
      <c r="E107" s="48"/>
      <c r="F107" s="49"/>
      <c r="G107" s="227"/>
      <c r="H107" s="214"/>
      <c r="I107" s="218">
        <f>IF(ISBLANK(G107),"",INT(4.99087*(42.5-G107)^1.81))</f>
      </c>
    </row>
    <row r="108" spans="1:9" s="75" customFormat="1" ht="13.5" thickBot="1">
      <c r="A108" s="262">
        <f>A107</f>
        <v>2</v>
      </c>
      <c r="B108" s="50"/>
      <c r="C108" s="51"/>
      <c r="D108" s="52"/>
      <c r="E108" s="53"/>
      <c r="F108" s="54"/>
      <c r="G108" s="228"/>
      <c r="H108" s="215"/>
      <c r="I108" s="217"/>
    </row>
    <row r="109" spans="1:9" s="75" customFormat="1" ht="12.75">
      <c r="A109" s="258">
        <f>A110</f>
        <v>3</v>
      </c>
      <c r="B109" s="39"/>
      <c r="C109" s="40"/>
      <c r="D109" s="41"/>
      <c r="E109" s="42"/>
      <c r="F109" s="43"/>
      <c r="G109" s="226"/>
      <c r="H109" s="216"/>
      <c r="I109" s="219"/>
    </row>
    <row r="110" spans="1:9" s="75" customFormat="1" ht="12.75">
      <c r="A110" s="44">
        <f>A107+1</f>
        <v>3</v>
      </c>
      <c r="B110" s="45">
        <v>24</v>
      </c>
      <c r="C110" s="46" t="s">
        <v>172</v>
      </c>
      <c r="D110" s="47" t="s">
        <v>173</v>
      </c>
      <c r="E110" s="48">
        <v>35491</v>
      </c>
      <c r="F110" s="49" t="s">
        <v>20</v>
      </c>
      <c r="G110" s="227" t="s">
        <v>322</v>
      </c>
      <c r="H110" s="214" t="s">
        <v>323</v>
      </c>
      <c r="I110" s="218">
        <f>IF(ISBLANK(G110),"",INT(4.99087*(42.5-G110)^1.81))</f>
        <v>600</v>
      </c>
    </row>
    <row r="111" spans="1:9" s="75" customFormat="1" ht="13.5" thickBot="1">
      <c r="A111" s="262">
        <f>A110</f>
        <v>3</v>
      </c>
      <c r="B111" s="50"/>
      <c r="C111" s="51"/>
      <c r="D111" s="52"/>
      <c r="E111" s="53"/>
      <c r="F111" s="54"/>
      <c r="G111" s="228"/>
      <c r="H111" s="215"/>
      <c r="I111" s="217"/>
    </row>
    <row r="112" spans="1:9" s="75" customFormat="1" ht="12.75">
      <c r="A112" s="258">
        <f>A113</f>
        <v>4</v>
      </c>
      <c r="B112" s="39"/>
      <c r="C112" s="40"/>
      <c r="D112" s="41"/>
      <c r="E112" s="42"/>
      <c r="F112" s="43"/>
      <c r="G112" s="226"/>
      <c r="H112" s="216"/>
      <c r="I112" s="219"/>
    </row>
    <row r="113" spans="1:9" s="75" customFormat="1" ht="12.75">
      <c r="A113" s="44">
        <f>A110+1</f>
        <v>4</v>
      </c>
      <c r="B113" s="45">
        <v>5</v>
      </c>
      <c r="C113" s="46" t="s">
        <v>141</v>
      </c>
      <c r="D113" s="47" t="s">
        <v>142</v>
      </c>
      <c r="E113" s="48">
        <v>35656</v>
      </c>
      <c r="F113" s="49" t="s">
        <v>19</v>
      </c>
      <c r="G113" s="227" t="s">
        <v>324</v>
      </c>
      <c r="H113" s="214" t="s">
        <v>323</v>
      </c>
      <c r="I113" s="218">
        <f>IF(ISBLANK(G113),"",INT(4.99087*(42.5-G113)^1.81))</f>
        <v>496</v>
      </c>
    </row>
    <row r="114" spans="1:9" s="75" customFormat="1" ht="13.5" thickBot="1">
      <c r="A114" s="262">
        <f>A113</f>
        <v>4</v>
      </c>
      <c r="B114" s="50"/>
      <c r="C114" s="51"/>
      <c r="D114" s="52"/>
      <c r="E114" s="53"/>
      <c r="F114" s="54"/>
      <c r="G114" s="228"/>
      <c r="H114" s="215"/>
      <c r="I114" s="217"/>
    </row>
    <row r="115" spans="1:9" s="75" customFormat="1" ht="12.75">
      <c r="A115" s="258">
        <f>A116</f>
        <v>5</v>
      </c>
      <c r="B115" s="39"/>
      <c r="C115" s="40"/>
      <c r="D115" s="41"/>
      <c r="E115" s="42"/>
      <c r="F115" s="43"/>
      <c r="G115" s="226"/>
      <c r="H115" s="216"/>
      <c r="I115" s="219"/>
    </row>
    <row r="116" spans="1:9" s="75" customFormat="1" ht="12.75">
      <c r="A116" s="44">
        <f>A113+1</f>
        <v>5</v>
      </c>
      <c r="B116" s="45">
        <v>21</v>
      </c>
      <c r="C116" s="46" t="s">
        <v>166</v>
      </c>
      <c r="D116" s="47" t="s">
        <v>167</v>
      </c>
      <c r="E116" s="48">
        <v>35581</v>
      </c>
      <c r="F116" s="49" t="s">
        <v>20</v>
      </c>
      <c r="G116" s="227" t="s">
        <v>325</v>
      </c>
      <c r="H116" s="214" t="s">
        <v>323</v>
      </c>
      <c r="I116" s="218">
        <f>IF(ISBLANK(G116),"",INT(4.99087*(42.5-G116)^1.81))</f>
        <v>740</v>
      </c>
    </row>
    <row r="117" spans="1:9" s="75" customFormat="1" ht="13.5" thickBot="1">
      <c r="A117" s="262">
        <f>A116</f>
        <v>5</v>
      </c>
      <c r="B117" s="50"/>
      <c r="C117" s="51"/>
      <c r="D117" s="52"/>
      <c r="E117" s="53"/>
      <c r="F117" s="54"/>
      <c r="G117" s="228"/>
      <c r="H117" s="215"/>
      <c r="I117" s="217"/>
    </row>
    <row r="118" spans="1:9" s="75" customFormat="1" ht="12.75">
      <c r="A118" s="258">
        <f>A119</f>
        <v>6</v>
      </c>
      <c r="B118" s="39"/>
      <c r="C118" s="40"/>
      <c r="D118" s="41"/>
      <c r="E118" s="42"/>
      <c r="F118" s="43"/>
      <c r="G118" s="226"/>
      <c r="H118" s="216"/>
      <c r="I118" s="219"/>
    </row>
    <row r="119" spans="1:9" s="75" customFormat="1" ht="12.75">
      <c r="A119" s="44">
        <f>A116+1</f>
        <v>6</v>
      </c>
      <c r="B119" s="45">
        <v>128</v>
      </c>
      <c r="C119" s="46" t="s">
        <v>30</v>
      </c>
      <c r="D119" s="47" t="s">
        <v>31</v>
      </c>
      <c r="E119" s="48">
        <v>35598</v>
      </c>
      <c r="F119" s="49" t="s">
        <v>18</v>
      </c>
      <c r="G119" s="227" t="s">
        <v>326</v>
      </c>
      <c r="H119" s="214" t="s">
        <v>323</v>
      </c>
      <c r="I119" s="218">
        <f>IF(ISBLANK(G119),"",INT(4.99087*(42.5-G119)^1.81))</f>
        <v>839</v>
      </c>
    </row>
    <row r="120" spans="1:9" s="75" customFormat="1" ht="13.5" thickBot="1">
      <c r="A120" s="262">
        <f>A119</f>
        <v>6</v>
      </c>
      <c r="B120" s="50"/>
      <c r="C120" s="51"/>
      <c r="D120" s="52"/>
      <c r="E120" s="53"/>
      <c r="F120" s="54"/>
      <c r="G120" s="228"/>
      <c r="H120" s="215"/>
      <c r="I120" s="217"/>
    </row>
    <row r="121" spans="1:9" s="75" customFormat="1" ht="12.75">
      <c r="A121" s="258">
        <f>A122</f>
        <v>7</v>
      </c>
      <c r="B121" s="39"/>
      <c r="C121" s="40"/>
      <c r="D121" s="41"/>
      <c r="E121" s="42"/>
      <c r="F121" s="43"/>
      <c r="G121" s="226"/>
      <c r="H121" s="216"/>
      <c r="I121" s="219"/>
    </row>
    <row r="122" spans="1:9" s="75" customFormat="1" ht="12.75">
      <c r="A122" s="44">
        <f>A119+1</f>
        <v>7</v>
      </c>
      <c r="B122" s="45"/>
      <c r="C122" s="46"/>
      <c r="D122" s="47"/>
      <c r="E122" s="48"/>
      <c r="F122" s="49"/>
      <c r="G122" s="227"/>
      <c r="H122" s="214"/>
      <c r="I122" s="218">
        <f>IF(ISBLANK(G122),"",INT(4.99087*(42.5-G122)^1.81))</f>
      </c>
    </row>
    <row r="123" spans="1:9" s="75" customFormat="1" ht="13.5" thickBot="1">
      <c r="A123" s="262">
        <f>A122</f>
        <v>7</v>
      </c>
      <c r="B123" s="50"/>
      <c r="C123" s="51"/>
      <c r="D123" s="52"/>
      <c r="E123" s="53"/>
      <c r="F123" s="54"/>
      <c r="G123" s="228"/>
      <c r="H123" s="215"/>
      <c r="I123" s="217"/>
    </row>
    <row r="124" spans="1:9" s="75" customFormat="1" ht="12.75">
      <c r="A124" s="258">
        <f>A125</f>
        <v>8</v>
      </c>
      <c r="B124" s="39"/>
      <c r="C124" s="40"/>
      <c r="D124" s="41"/>
      <c r="E124" s="42"/>
      <c r="F124" s="43"/>
      <c r="G124" s="226"/>
      <c r="H124" s="216"/>
      <c r="I124" s="219"/>
    </row>
    <row r="125" spans="1:9" s="75" customFormat="1" ht="12.75">
      <c r="A125" s="44">
        <f>A122+1</f>
        <v>8</v>
      </c>
      <c r="B125" s="45"/>
      <c r="C125" s="46"/>
      <c r="D125" s="47"/>
      <c r="E125" s="48"/>
      <c r="F125" s="49"/>
      <c r="G125" s="227"/>
      <c r="H125" s="71"/>
      <c r="I125" s="218">
        <f>IF(ISBLANK(G125),"",INT(4.99087*(42.5-G125)^1.81))</f>
      </c>
    </row>
    <row r="126" spans="1:9" s="75" customFormat="1" ht="13.5" thickBot="1">
      <c r="A126" s="262">
        <f>A125</f>
        <v>8</v>
      </c>
      <c r="B126" s="50"/>
      <c r="C126" s="51"/>
      <c r="D126" s="52"/>
      <c r="E126" s="53"/>
      <c r="F126" s="54"/>
      <c r="G126" s="228"/>
      <c r="H126" s="215"/>
      <c r="I126" s="217"/>
    </row>
  </sheetData>
  <sheetProtection password="C9E9" sheet="1" selectLockedCells="1" selectUnlockedCells="1"/>
  <printOptions horizontalCentered="1"/>
  <pageMargins left="0.2755905511811024" right="0.35433070866141736" top="0.2755905511811024" bottom="0.15748031496062992" header="0.5118110236220472" footer="0.5118110236220472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R12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00390625" style="6" bestFit="1" customWidth="1"/>
    <col min="2" max="2" width="5.00390625" style="6" customWidth="1"/>
    <col min="3" max="3" width="12.8515625" style="6" customWidth="1"/>
    <col min="4" max="4" width="14.421875" style="6" bestFit="1" customWidth="1"/>
    <col min="5" max="5" width="10.7109375" style="6" bestFit="1" customWidth="1"/>
    <col min="6" max="6" width="12.00390625" style="6" customWidth="1"/>
    <col min="7" max="7" width="9.00390625" style="6" bestFit="1" customWidth="1"/>
    <col min="8" max="16384" width="9.140625" style="6" customWidth="1"/>
  </cols>
  <sheetData>
    <row r="1" spans="1:17" s="3" customFormat="1" ht="18" customHeight="1">
      <c r="A1" s="1" t="s">
        <v>27</v>
      </c>
      <c r="B1" s="14"/>
      <c r="C1" s="1"/>
      <c r="D1" s="1"/>
      <c r="E1" s="1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" customFormat="1" ht="18" customHeight="1">
      <c r="A2" s="128" t="s">
        <v>61</v>
      </c>
      <c r="B2" s="14"/>
      <c r="C2" s="1"/>
      <c r="D2" s="1"/>
      <c r="E2" s="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3" customFormat="1" ht="18" customHeight="1">
      <c r="A3" s="127" t="s">
        <v>191</v>
      </c>
      <c r="B3" s="14"/>
      <c r="C3" s="1"/>
      <c r="D3" s="1"/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s="3" customFormat="1" ht="17.25" customHeight="1">
      <c r="A4" s="1"/>
      <c r="B4" s="1"/>
      <c r="C4" s="2"/>
      <c r="D4" s="2"/>
      <c r="E4" s="2"/>
      <c r="F4" s="2"/>
      <c r="G4" s="2"/>
      <c r="H4" s="24"/>
      <c r="I4" s="2"/>
      <c r="J4" s="2"/>
      <c r="K4" s="2"/>
      <c r="L4" s="2"/>
      <c r="M4" s="2"/>
      <c r="N4" s="2"/>
      <c r="O4" s="2"/>
      <c r="P4" s="2"/>
      <c r="R4" s="24"/>
    </row>
    <row r="5" spans="1:18" ht="14.25" customHeight="1">
      <c r="A5" s="5" t="s">
        <v>67</v>
      </c>
      <c r="B5" s="5"/>
      <c r="G5" s="4"/>
      <c r="H5" s="4"/>
      <c r="I5" s="4"/>
      <c r="O5" s="4"/>
      <c r="P5" s="7"/>
      <c r="Q5" s="67"/>
      <c r="R5" s="67"/>
    </row>
    <row r="6" spans="1:18" ht="18.75">
      <c r="A6" s="1" t="s">
        <v>71</v>
      </c>
      <c r="B6" s="1"/>
      <c r="C6" s="1"/>
      <c r="E6" s="8"/>
      <c r="H6" s="4"/>
      <c r="I6" s="4"/>
      <c r="J6" s="4"/>
      <c r="P6" s="4"/>
      <c r="Q6" s="9"/>
      <c r="R6" s="67"/>
    </row>
    <row r="7" spans="3:5" ht="15.75">
      <c r="C7" s="5" t="s">
        <v>48</v>
      </c>
      <c r="E7" s="3"/>
    </row>
    <row r="8" spans="3:8" ht="16.5" thickBot="1">
      <c r="C8" s="5">
        <v>1</v>
      </c>
      <c r="D8" s="5" t="s">
        <v>80</v>
      </c>
      <c r="E8" s="3"/>
      <c r="H8" s="231"/>
    </row>
    <row r="9" spans="1:8" s="23" customFormat="1" ht="12.75" customHeight="1">
      <c r="A9" s="133" t="s">
        <v>40</v>
      </c>
      <c r="B9" s="79" t="s">
        <v>81</v>
      </c>
      <c r="C9" s="135" t="s">
        <v>15</v>
      </c>
      <c r="D9" s="136" t="s">
        <v>14</v>
      </c>
      <c r="E9" s="145" t="s">
        <v>17</v>
      </c>
      <c r="F9" s="134" t="s">
        <v>0</v>
      </c>
      <c r="G9" s="79" t="s">
        <v>13</v>
      </c>
      <c r="H9" s="137" t="s">
        <v>12</v>
      </c>
    </row>
    <row r="10" spans="1:8" s="23" customFormat="1" ht="13.5" thickBot="1">
      <c r="A10" s="170" t="s">
        <v>193</v>
      </c>
      <c r="B10" s="175" t="s">
        <v>82</v>
      </c>
      <c r="C10" s="172" t="s">
        <v>83</v>
      </c>
      <c r="D10" s="173" t="s">
        <v>93</v>
      </c>
      <c r="E10" s="177" t="s">
        <v>55</v>
      </c>
      <c r="F10" s="171" t="s">
        <v>56</v>
      </c>
      <c r="G10" s="175" t="s">
        <v>57</v>
      </c>
      <c r="H10" s="174" t="s">
        <v>60</v>
      </c>
    </row>
    <row r="11" spans="1:8" s="70" customFormat="1" ht="13.5" customHeight="1">
      <c r="A11" s="258">
        <f>A12</f>
        <v>1</v>
      </c>
      <c r="B11" s="39"/>
      <c r="C11" s="40"/>
      <c r="D11" s="41"/>
      <c r="E11" s="42"/>
      <c r="F11" s="259"/>
      <c r="G11" s="260"/>
      <c r="H11" s="260"/>
    </row>
    <row r="12" spans="1:8" s="70" customFormat="1" ht="13.5" customHeight="1">
      <c r="A12" s="44">
        <f>A8+1</f>
        <v>1</v>
      </c>
      <c r="B12" s="45"/>
      <c r="C12" s="46"/>
      <c r="D12" s="47"/>
      <c r="E12" s="48"/>
      <c r="F12" s="261"/>
      <c r="G12" s="71"/>
      <c r="H12" s="71">
        <f>IF(ISBLANK(G12),"",TRUNC(1.53775*(82-G12)^1.81))</f>
      </c>
    </row>
    <row r="13" spans="1:8" s="70" customFormat="1" ht="13.5" customHeight="1" thickBot="1">
      <c r="A13" s="262">
        <f>A12</f>
        <v>1</v>
      </c>
      <c r="B13" s="50"/>
      <c r="C13" s="51"/>
      <c r="D13" s="52"/>
      <c r="E13" s="53"/>
      <c r="F13" s="263"/>
      <c r="G13" s="264"/>
      <c r="H13" s="264"/>
    </row>
    <row r="14" spans="1:8" ht="12.75">
      <c r="A14" s="258">
        <f>A15</f>
        <v>2</v>
      </c>
      <c r="B14" s="45"/>
      <c r="C14" s="46"/>
      <c r="D14" s="47"/>
      <c r="E14" s="48"/>
      <c r="F14" s="43"/>
      <c r="G14" s="260"/>
      <c r="H14" s="260"/>
    </row>
    <row r="15" spans="1:8" ht="12.75">
      <c r="A15" s="44">
        <f>A12+1</f>
        <v>2</v>
      </c>
      <c r="B15" s="45">
        <v>26</v>
      </c>
      <c r="C15" s="46" t="s">
        <v>176</v>
      </c>
      <c r="D15" s="47" t="s">
        <v>177</v>
      </c>
      <c r="E15" s="48">
        <v>35804</v>
      </c>
      <c r="F15" s="49" t="s">
        <v>20</v>
      </c>
      <c r="G15" s="71" t="s">
        <v>384</v>
      </c>
      <c r="H15" s="71">
        <f>IF(ISBLANK(G15),"",TRUNC(1.53775*(82-G15)^1.81))</f>
        <v>717</v>
      </c>
    </row>
    <row r="16" spans="1:8" ht="13.5" thickBot="1">
      <c r="A16" s="262">
        <f>A15</f>
        <v>2</v>
      </c>
      <c r="B16" s="50"/>
      <c r="C16" s="51"/>
      <c r="D16" s="52"/>
      <c r="E16" s="53"/>
      <c r="F16" s="194"/>
      <c r="G16" s="264"/>
      <c r="H16" s="264"/>
    </row>
    <row r="17" spans="1:8" ht="12.75">
      <c r="A17" s="258">
        <f>A18</f>
        <v>3</v>
      </c>
      <c r="B17" s="45"/>
      <c r="C17" s="46"/>
      <c r="D17" s="47"/>
      <c r="E17" s="48"/>
      <c r="F17" s="49"/>
      <c r="G17" s="260"/>
      <c r="H17" s="260"/>
    </row>
    <row r="18" spans="1:8" ht="12.75">
      <c r="A18" s="44">
        <f>A15+1</f>
        <v>3</v>
      </c>
      <c r="B18" s="45">
        <v>137</v>
      </c>
      <c r="C18" s="46" t="s">
        <v>126</v>
      </c>
      <c r="D18" s="47" t="s">
        <v>127</v>
      </c>
      <c r="E18" s="48">
        <v>35827</v>
      </c>
      <c r="F18" s="49" t="s">
        <v>18</v>
      </c>
      <c r="G18" s="71" t="s">
        <v>385</v>
      </c>
      <c r="H18" s="71">
        <f>IF(ISBLANK(G18),"",TRUNC(1.53775*(82-G18)^1.81))</f>
        <v>795</v>
      </c>
    </row>
    <row r="19" spans="1:8" ht="13.5" thickBot="1">
      <c r="A19" s="262">
        <f>A18</f>
        <v>3</v>
      </c>
      <c r="B19" s="50"/>
      <c r="C19" s="51"/>
      <c r="D19" s="52"/>
      <c r="E19" s="53"/>
      <c r="F19" s="194"/>
      <c r="G19" s="264"/>
      <c r="H19" s="264"/>
    </row>
    <row r="20" spans="1:8" ht="12.75">
      <c r="A20" s="258">
        <f>A21</f>
        <v>4</v>
      </c>
      <c r="B20" s="45"/>
      <c r="C20" s="46"/>
      <c r="D20" s="47"/>
      <c r="E20" s="48"/>
      <c r="F20" s="49"/>
      <c r="G20" s="260"/>
      <c r="H20" s="260"/>
    </row>
    <row r="21" spans="1:8" ht="12.75">
      <c r="A21" s="44">
        <f>A18+1</f>
        <v>4</v>
      </c>
      <c r="B21" s="45">
        <v>9</v>
      </c>
      <c r="C21" s="46" t="s">
        <v>149</v>
      </c>
      <c r="D21" s="47" t="s">
        <v>150</v>
      </c>
      <c r="E21" s="48">
        <v>36252</v>
      </c>
      <c r="F21" s="49" t="s">
        <v>19</v>
      </c>
      <c r="G21" s="71" t="s">
        <v>386</v>
      </c>
      <c r="H21" s="71">
        <f>IF(ISBLANK(G21),"",TRUNC(1.53775*(82-G21)^1.81))</f>
        <v>422</v>
      </c>
    </row>
    <row r="22" spans="1:8" ht="13.5" thickBot="1">
      <c r="A22" s="262">
        <f>A21</f>
        <v>4</v>
      </c>
      <c r="B22" s="50"/>
      <c r="C22" s="51"/>
      <c r="D22" s="52"/>
      <c r="E22" s="53"/>
      <c r="F22" s="194"/>
      <c r="G22" s="264"/>
      <c r="H22" s="264"/>
    </row>
    <row r="23" spans="1:8" ht="12.75">
      <c r="A23" s="258">
        <f>A24</f>
        <v>5</v>
      </c>
      <c r="B23" s="45"/>
      <c r="C23" s="46"/>
      <c r="D23" s="47"/>
      <c r="E23" s="48"/>
      <c r="F23" s="43"/>
      <c r="G23" s="260"/>
      <c r="H23" s="260"/>
    </row>
    <row r="24" spans="1:8" ht="12.75">
      <c r="A24" s="44">
        <f>A21+1</f>
        <v>5</v>
      </c>
      <c r="B24" s="45">
        <v>27</v>
      </c>
      <c r="C24" s="46" t="s">
        <v>178</v>
      </c>
      <c r="D24" s="47" t="s">
        <v>179</v>
      </c>
      <c r="E24" s="48">
        <v>36072</v>
      </c>
      <c r="F24" s="49" t="s">
        <v>20</v>
      </c>
      <c r="G24" s="71" t="s">
        <v>387</v>
      </c>
      <c r="H24" s="71">
        <f>IF(ISBLANK(G24),"",TRUNC(1.53775*(82-G24)^1.81))</f>
        <v>641</v>
      </c>
    </row>
    <row r="25" spans="1:8" ht="13.5" thickBot="1">
      <c r="A25" s="262">
        <f>A24</f>
        <v>5</v>
      </c>
      <c r="B25" s="50"/>
      <c r="C25" s="51"/>
      <c r="D25" s="52"/>
      <c r="E25" s="53"/>
      <c r="F25" s="194"/>
      <c r="G25" s="264"/>
      <c r="H25" s="264"/>
    </row>
    <row r="26" spans="1:8" ht="12.75">
      <c r="A26" s="258">
        <f>A27</f>
        <v>6</v>
      </c>
      <c r="B26" s="45"/>
      <c r="C26" s="46"/>
      <c r="D26" s="47"/>
      <c r="E26" s="48"/>
      <c r="F26" s="49"/>
      <c r="G26" s="260"/>
      <c r="H26" s="260"/>
    </row>
    <row r="27" spans="1:8" ht="12.75">
      <c r="A27" s="44">
        <f>A24+1</f>
        <v>6</v>
      </c>
      <c r="B27" s="45">
        <v>138</v>
      </c>
      <c r="C27" s="46" t="s">
        <v>34</v>
      </c>
      <c r="D27" s="47" t="s">
        <v>128</v>
      </c>
      <c r="E27" s="48">
        <v>35866</v>
      </c>
      <c r="F27" s="49" t="s">
        <v>18</v>
      </c>
      <c r="G27" s="71" t="s">
        <v>388</v>
      </c>
      <c r="H27" s="71">
        <f>IF(ISBLANK(G27),"",TRUNC(1.53775*(82-G27)^1.81))</f>
        <v>685</v>
      </c>
    </row>
    <row r="28" spans="1:8" ht="13.5" thickBot="1">
      <c r="A28" s="262">
        <f>A27</f>
        <v>6</v>
      </c>
      <c r="B28" s="50"/>
      <c r="C28" s="51"/>
      <c r="D28" s="52"/>
      <c r="E28" s="53"/>
      <c r="F28" s="194"/>
      <c r="G28" s="264"/>
      <c r="H28" s="264"/>
    </row>
    <row r="29" spans="1:8" ht="12.75">
      <c r="A29" s="258">
        <f>A30</f>
        <v>7</v>
      </c>
      <c r="B29" s="45"/>
      <c r="C29" s="46"/>
      <c r="D29" s="47"/>
      <c r="E29" s="48"/>
      <c r="F29" s="49"/>
      <c r="G29" s="260"/>
      <c r="H29" s="260"/>
    </row>
    <row r="30" spans="1:8" ht="12.75">
      <c r="A30" s="44">
        <f>A27+1</f>
        <v>7</v>
      </c>
      <c r="B30" s="45">
        <v>10</v>
      </c>
      <c r="C30" s="46" t="s">
        <v>29</v>
      </c>
      <c r="D30" s="47" t="s">
        <v>151</v>
      </c>
      <c r="E30" s="48">
        <v>35901</v>
      </c>
      <c r="F30" s="49" t="s">
        <v>19</v>
      </c>
      <c r="G30" s="71" t="s">
        <v>389</v>
      </c>
      <c r="H30" s="71">
        <f>IF(ISBLANK(G30),"",TRUNC(1.53775*(82-G30)^1.81))</f>
        <v>613</v>
      </c>
    </row>
    <row r="31" spans="1:8" ht="13.5" thickBot="1">
      <c r="A31" s="262">
        <f>A30</f>
        <v>7</v>
      </c>
      <c r="B31" s="50"/>
      <c r="C31" s="51"/>
      <c r="D31" s="52"/>
      <c r="E31" s="53"/>
      <c r="F31" s="194"/>
      <c r="G31" s="264"/>
      <c r="H31" s="264"/>
    </row>
    <row r="32" spans="1:8" s="23" customFormat="1" ht="12.75">
      <c r="A32" s="258">
        <f>A33</f>
        <v>8</v>
      </c>
      <c r="B32" s="39"/>
      <c r="C32" s="40"/>
      <c r="D32" s="41"/>
      <c r="E32" s="42"/>
      <c r="F32" s="43"/>
      <c r="G32" s="260"/>
      <c r="H32" s="260"/>
    </row>
    <row r="33" spans="1:8" s="23" customFormat="1" ht="12.75">
      <c r="A33" s="44">
        <f>A30+1</f>
        <v>8</v>
      </c>
      <c r="B33" s="45"/>
      <c r="C33" s="46"/>
      <c r="D33" s="47"/>
      <c r="E33" s="48"/>
      <c r="F33" s="49"/>
      <c r="G33" s="71"/>
      <c r="H33" s="71">
        <f>IF(ISBLANK(G33),"",TRUNC(1.53775*(82-G33)^1.81))</f>
      </c>
    </row>
    <row r="34" spans="1:8" s="23" customFormat="1" ht="13.5" thickBot="1">
      <c r="A34" s="262">
        <f>A33</f>
        <v>8</v>
      </c>
      <c r="B34" s="50"/>
      <c r="C34" s="51"/>
      <c r="D34" s="52"/>
      <c r="E34" s="53"/>
      <c r="F34" s="54"/>
      <c r="G34" s="264"/>
      <c r="H34" s="264"/>
    </row>
    <row r="35" spans="1:8" s="23" customFormat="1" ht="12.75">
      <c r="A35" s="18"/>
      <c r="B35" s="18"/>
      <c r="C35" s="17"/>
      <c r="D35" s="19"/>
      <c r="E35" s="20"/>
      <c r="F35" s="21"/>
      <c r="G35" s="22"/>
      <c r="H35" s="22"/>
    </row>
    <row r="36" spans="1:8" s="23" customFormat="1" ht="16.5" thickBot="1">
      <c r="A36" s="18"/>
      <c r="B36" s="18"/>
      <c r="C36" s="5">
        <v>2</v>
      </c>
      <c r="D36" s="5" t="s">
        <v>80</v>
      </c>
      <c r="E36" s="20"/>
      <c r="F36" s="21"/>
      <c r="G36" s="22"/>
      <c r="H36" s="22"/>
    </row>
    <row r="37" spans="1:8" s="23" customFormat="1" ht="12.75" customHeight="1">
      <c r="A37" s="133" t="s">
        <v>40</v>
      </c>
      <c r="B37" s="79" t="s">
        <v>81</v>
      </c>
      <c r="C37" s="135" t="s">
        <v>15</v>
      </c>
      <c r="D37" s="136" t="s">
        <v>14</v>
      </c>
      <c r="E37" s="145" t="s">
        <v>17</v>
      </c>
      <c r="F37" s="134" t="s">
        <v>0</v>
      </c>
      <c r="G37" s="79" t="s">
        <v>13</v>
      </c>
      <c r="H37" s="137" t="s">
        <v>12</v>
      </c>
    </row>
    <row r="38" spans="1:8" s="23" customFormat="1" ht="13.5" thickBot="1">
      <c r="A38" s="170" t="s">
        <v>193</v>
      </c>
      <c r="B38" s="175" t="s">
        <v>82</v>
      </c>
      <c r="C38" s="172" t="s">
        <v>83</v>
      </c>
      <c r="D38" s="173" t="s">
        <v>93</v>
      </c>
      <c r="E38" s="177" t="s">
        <v>55</v>
      </c>
      <c r="F38" s="171" t="s">
        <v>56</v>
      </c>
      <c r="G38" s="175" t="s">
        <v>57</v>
      </c>
      <c r="H38" s="174" t="s">
        <v>60</v>
      </c>
    </row>
    <row r="39" spans="1:8" s="23" customFormat="1" ht="12.75">
      <c r="A39" s="258">
        <f>A40</f>
        <v>1</v>
      </c>
      <c r="B39" s="39"/>
      <c r="C39" s="40"/>
      <c r="D39" s="41"/>
      <c r="E39" s="42"/>
      <c r="F39" s="43"/>
      <c r="G39" s="260"/>
      <c r="H39" s="260"/>
    </row>
    <row r="40" spans="1:8" s="23" customFormat="1" ht="12.75">
      <c r="A40" s="44">
        <f>A36+1</f>
        <v>1</v>
      </c>
      <c r="B40" s="45"/>
      <c r="C40" s="46"/>
      <c r="D40" s="47"/>
      <c r="E40" s="48"/>
      <c r="F40" s="49"/>
      <c r="G40" s="71"/>
      <c r="H40" s="71">
        <f>IF(ISBLANK(G40),"",TRUNC(1.53775*(82-G40)^1.81))</f>
      </c>
    </row>
    <row r="41" spans="1:8" s="23" customFormat="1" ht="13.5" thickBot="1">
      <c r="A41" s="262">
        <f>A40</f>
        <v>1</v>
      </c>
      <c r="B41" s="50"/>
      <c r="C41" s="51"/>
      <c r="D41" s="52"/>
      <c r="E41" s="53"/>
      <c r="F41" s="54"/>
      <c r="G41" s="264"/>
      <c r="H41" s="264"/>
    </row>
    <row r="42" spans="1:8" ht="12.75">
      <c r="A42" s="258">
        <f>A43</f>
        <v>2</v>
      </c>
      <c r="B42" s="45"/>
      <c r="C42" s="46"/>
      <c r="D42" s="47"/>
      <c r="E42" s="48"/>
      <c r="F42" s="43"/>
      <c r="G42" s="260"/>
      <c r="H42" s="260"/>
    </row>
    <row r="43" spans="1:8" ht="12.75">
      <c r="A43" s="44">
        <f>A40+1</f>
        <v>2</v>
      </c>
      <c r="B43" s="45">
        <v>28</v>
      </c>
      <c r="C43" s="46" t="s">
        <v>180</v>
      </c>
      <c r="D43" s="47" t="s">
        <v>181</v>
      </c>
      <c r="E43" s="48">
        <v>35839</v>
      </c>
      <c r="F43" s="49" t="s">
        <v>20</v>
      </c>
      <c r="G43" s="71" t="s">
        <v>390</v>
      </c>
      <c r="H43" s="71">
        <f>IF(ISBLANK(G43),"",TRUNC(1.53775*(82-G43)^1.81))</f>
        <v>472</v>
      </c>
    </row>
    <row r="44" spans="1:8" ht="13.5" thickBot="1">
      <c r="A44" s="262">
        <f>A43</f>
        <v>2</v>
      </c>
      <c r="B44" s="50"/>
      <c r="C44" s="51"/>
      <c r="D44" s="52"/>
      <c r="E44" s="53"/>
      <c r="F44" s="194"/>
      <c r="G44" s="264"/>
      <c r="H44" s="264"/>
    </row>
    <row r="45" spans="1:8" ht="12.75">
      <c r="A45" s="258">
        <f>A46</f>
        <v>3</v>
      </c>
      <c r="B45" s="45"/>
      <c r="C45" s="46"/>
      <c r="D45" s="47"/>
      <c r="E45" s="48"/>
      <c r="F45" s="49"/>
      <c r="G45" s="260"/>
      <c r="H45" s="260"/>
    </row>
    <row r="46" spans="1:8" ht="12.75">
      <c r="A46" s="44">
        <f>A43+1</f>
        <v>3</v>
      </c>
      <c r="B46" s="45">
        <v>140</v>
      </c>
      <c r="C46" s="46" t="s">
        <v>199</v>
      </c>
      <c r="D46" s="47" t="s">
        <v>129</v>
      </c>
      <c r="E46" s="48">
        <v>36283</v>
      </c>
      <c r="F46" s="49" t="s">
        <v>18</v>
      </c>
      <c r="G46" s="71" t="s">
        <v>391</v>
      </c>
      <c r="H46" s="71">
        <f>IF(ISBLANK(G46),"",TRUNC(1.53775*(82-G46)^1.81))</f>
        <v>613</v>
      </c>
    </row>
    <row r="47" spans="1:8" ht="13.5" thickBot="1">
      <c r="A47" s="262">
        <f>A46</f>
        <v>3</v>
      </c>
      <c r="B47" s="50"/>
      <c r="C47" s="51"/>
      <c r="D47" s="52"/>
      <c r="E47" s="53"/>
      <c r="F47" s="194"/>
      <c r="G47" s="264"/>
      <c r="H47" s="264"/>
    </row>
    <row r="48" spans="1:8" ht="12.75">
      <c r="A48" s="258">
        <f>A49</f>
        <v>4</v>
      </c>
      <c r="B48" s="45"/>
      <c r="C48" s="46"/>
      <c r="D48" s="47"/>
      <c r="E48" s="48"/>
      <c r="F48" s="49"/>
      <c r="G48" s="260"/>
      <c r="H48" s="260"/>
    </row>
    <row r="49" spans="1:8" ht="12.75">
      <c r="A49" s="44">
        <f>A46+1</f>
        <v>4</v>
      </c>
      <c r="B49" s="45">
        <v>7</v>
      </c>
      <c r="C49" s="46" t="s">
        <v>145</v>
      </c>
      <c r="D49" s="47" t="s">
        <v>146</v>
      </c>
      <c r="E49" s="48">
        <v>35986</v>
      </c>
      <c r="F49" s="49" t="s">
        <v>19</v>
      </c>
      <c r="G49" s="71" t="s">
        <v>392</v>
      </c>
      <c r="H49" s="71">
        <f>IF(ISBLANK(G49),"",TRUNC(1.53775*(82-G49)^1.81))</f>
        <v>659</v>
      </c>
    </row>
    <row r="50" spans="1:8" ht="13.5" thickBot="1">
      <c r="A50" s="262">
        <f>A49</f>
        <v>4</v>
      </c>
      <c r="B50" s="50"/>
      <c r="C50" s="51"/>
      <c r="D50" s="52"/>
      <c r="E50" s="53"/>
      <c r="F50" s="194"/>
      <c r="G50" s="264"/>
      <c r="H50" s="264"/>
    </row>
    <row r="51" spans="1:8" ht="12.75">
      <c r="A51" s="258">
        <f>A52</f>
        <v>5</v>
      </c>
      <c r="B51" s="45"/>
      <c r="C51" s="46"/>
      <c r="D51" s="47"/>
      <c r="E51" s="48"/>
      <c r="F51" s="43"/>
      <c r="G51" s="260"/>
      <c r="H51" s="260"/>
    </row>
    <row r="52" spans="1:8" ht="12.75">
      <c r="A52" s="44">
        <f>A49+1</f>
        <v>5</v>
      </c>
      <c r="B52" s="45">
        <v>25</v>
      </c>
      <c r="C52" s="46" t="s">
        <v>174</v>
      </c>
      <c r="D52" s="47" t="s">
        <v>175</v>
      </c>
      <c r="E52" s="48">
        <v>36056</v>
      </c>
      <c r="F52" s="49" t="s">
        <v>20</v>
      </c>
      <c r="G52" s="71" t="s">
        <v>393</v>
      </c>
      <c r="H52" s="71">
        <f>IF(ISBLANK(G52),"",TRUNC(1.53775*(82-G52)^1.81))</f>
        <v>743</v>
      </c>
    </row>
    <row r="53" spans="1:8" ht="13.5" thickBot="1">
      <c r="A53" s="262">
        <f>A52</f>
        <v>5</v>
      </c>
      <c r="B53" s="50"/>
      <c r="C53" s="51"/>
      <c r="D53" s="52"/>
      <c r="E53" s="53"/>
      <c r="F53" s="194"/>
      <c r="G53" s="264"/>
      <c r="H53" s="264"/>
    </row>
    <row r="54" spans="1:8" ht="12.75">
      <c r="A54" s="258">
        <f>A55</f>
        <v>6</v>
      </c>
      <c r="B54" s="45"/>
      <c r="C54" s="46"/>
      <c r="D54" s="47"/>
      <c r="E54" s="48"/>
      <c r="F54" s="49"/>
      <c r="G54" s="260"/>
      <c r="H54" s="260"/>
    </row>
    <row r="55" spans="1:8" ht="12.75">
      <c r="A55" s="44">
        <f>A52+1</f>
        <v>6</v>
      </c>
      <c r="B55" s="45">
        <v>136</v>
      </c>
      <c r="C55" s="46" t="s">
        <v>124</v>
      </c>
      <c r="D55" s="47" t="s">
        <v>125</v>
      </c>
      <c r="E55" s="48">
        <v>35972</v>
      </c>
      <c r="F55" s="49" t="s">
        <v>18</v>
      </c>
      <c r="G55" s="71" t="s">
        <v>394</v>
      </c>
      <c r="H55" s="71">
        <f>IF(ISBLANK(G55),"",TRUNC(1.53775*(82-G55)^1.81))</f>
        <v>628</v>
      </c>
    </row>
    <row r="56" spans="1:8" ht="13.5" thickBot="1">
      <c r="A56" s="262">
        <f>A55</f>
        <v>6</v>
      </c>
      <c r="B56" s="50"/>
      <c r="C56" s="51"/>
      <c r="D56" s="52"/>
      <c r="E56" s="53"/>
      <c r="F56" s="194"/>
      <c r="G56" s="264"/>
      <c r="H56" s="264"/>
    </row>
    <row r="57" spans="1:8" ht="12.75">
      <c r="A57" s="258">
        <f>A58</f>
        <v>7</v>
      </c>
      <c r="B57" s="45"/>
      <c r="C57" s="46"/>
      <c r="D57" s="47"/>
      <c r="E57" s="48"/>
      <c r="F57" s="49"/>
      <c r="G57" s="260"/>
      <c r="H57" s="260"/>
    </row>
    <row r="58" spans="1:8" ht="12.75">
      <c r="A58" s="44">
        <f>A55+1</f>
        <v>7</v>
      </c>
      <c r="B58" s="45">
        <v>8</v>
      </c>
      <c r="C58" s="46" t="s">
        <v>147</v>
      </c>
      <c r="D58" s="47" t="s">
        <v>148</v>
      </c>
      <c r="E58" s="48">
        <v>36036</v>
      </c>
      <c r="F58" s="49" t="s">
        <v>19</v>
      </c>
      <c r="G58" s="71" t="s">
        <v>395</v>
      </c>
      <c r="H58" s="71">
        <f>IF(ISBLANK(G58),"",TRUNC(1.53775*(82-G58)^1.81))</f>
        <v>147</v>
      </c>
    </row>
    <row r="59" spans="1:8" ht="13.5" thickBot="1">
      <c r="A59" s="262">
        <f>A58</f>
        <v>7</v>
      </c>
      <c r="B59" s="50"/>
      <c r="C59" s="51"/>
      <c r="D59" s="52"/>
      <c r="E59" s="53"/>
      <c r="F59" s="194"/>
      <c r="G59" s="264"/>
      <c r="H59" s="264"/>
    </row>
    <row r="60" spans="1:8" ht="12.75">
      <c r="A60" s="258">
        <f>A61</f>
        <v>8</v>
      </c>
      <c r="B60" s="39"/>
      <c r="C60" s="40"/>
      <c r="D60" s="41"/>
      <c r="E60" s="42"/>
      <c r="F60" s="43"/>
      <c r="G60" s="260"/>
      <c r="H60" s="260"/>
    </row>
    <row r="61" spans="1:8" ht="12.75">
      <c r="A61" s="44">
        <f>A58+1</f>
        <v>8</v>
      </c>
      <c r="B61" s="45"/>
      <c r="C61" s="46"/>
      <c r="D61" s="47"/>
      <c r="E61" s="48"/>
      <c r="F61" s="49"/>
      <c r="G61" s="71"/>
      <c r="H61" s="71">
        <f>IF(ISBLANK(G61),"",TRUNC(1.53775*(82-G61)^1.81))</f>
      </c>
    </row>
    <row r="62" spans="1:8" ht="13.5" thickBot="1">
      <c r="A62" s="262">
        <f>A61</f>
        <v>8</v>
      </c>
      <c r="B62" s="50"/>
      <c r="C62" s="51"/>
      <c r="D62" s="52"/>
      <c r="E62" s="53"/>
      <c r="F62" s="54"/>
      <c r="G62" s="264"/>
      <c r="H62" s="264"/>
    </row>
    <row r="65" spans="1:17" s="3" customFormat="1" ht="18" customHeight="1">
      <c r="A65" s="1" t="s">
        <v>27</v>
      </c>
      <c r="B65" s="14"/>
      <c r="C65" s="1"/>
      <c r="D65" s="1"/>
      <c r="E65" s="1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s="3" customFormat="1" ht="18" customHeight="1">
      <c r="A66" s="128" t="s">
        <v>61</v>
      </c>
      <c r="B66" s="14"/>
      <c r="C66" s="1"/>
      <c r="D66" s="1"/>
      <c r="E66" s="1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3" customFormat="1" ht="18" customHeight="1">
      <c r="A67" s="127" t="s">
        <v>191</v>
      </c>
      <c r="B67" s="14"/>
      <c r="C67" s="1"/>
      <c r="D67" s="1"/>
      <c r="E67" s="1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8" s="3" customFormat="1" ht="17.25" customHeight="1">
      <c r="A68" s="1"/>
      <c r="B68" s="1"/>
      <c r="C68" s="2"/>
      <c r="D68" s="2"/>
      <c r="E68" s="2"/>
      <c r="F68" s="2"/>
      <c r="G68" s="2"/>
      <c r="H68" s="24"/>
      <c r="I68" s="2"/>
      <c r="J68" s="2"/>
      <c r="K68" s="2"/>
      <c r="L68" s="2"/>
      <c r="M68" s="2"/>
      <c r="N68" s="2"/>
      <c r="O68" s="2"/>
      <c r="P68" s="2"/>
      <c r="R68" s="24"/>
    </row>
    <row r="69" spans="1:18" ht="14.25" customHeight="1">
      <c r="A69" s="5" t="s">
        <v>68</v>
      </c>
      <c r="B69" s="5"/>
      <c r="G69" s="4"/>
      <c r="H69" s="4"/>
      <c r="I69" s="4"/>
      <c r="O69" s="4"/>
      <c r="P69" s="7"/>
      <c r="Q69" s="67"/>
      <c r="R69" s="67"/>
    </row>
    <row r="70" spans="1:18" ht="18.75">
      <c r="A70" s="1" t="s">
        <v>71</v>
      </c>
      <c r="B70" s="1"/>
      <c r="C70" s="1"/>
      <c r="E70" s="8"/>
      <c r="H70" s="4"/>
      <c r="I70" s="4"/>
      <c r="J70" s="4"/>
      <c r="P70" s="4"/>
      <c r="Q70" s="9"/>
      <c r="R70" s="67"/>
    </row>
    <row r="71" spans="3:5" s="75" customFormat="1" ht="15.75">
      <c r="C71" s="61" t="s">
        <v>48</v>
      </c>
      <c r="E71" s="76"/>
    </row>
    <row r="72" spans="3:5" s="75" customFormat="1" ht="16.5" thickBot="1">
      <c r="C72" s="61">
        <v>1</v>
      </c>
      <c r="D72" s="5" t="s">
        <v>80</v>
      </c>
      <c r="E72" s="76"/>
    </row>
    <row r="73" spans="1:8" s="23" customFormat="1" ht="12.75" customHeight="1">
      <c r="A73" s="133" t="s">
        <v>40</v>
      </c>
      <c r="B73" s="79" t="s">
        <v>81</v>
      </c>
      <c r="C73" s="135" t="s">
        <v>15</v>
      </c>
      <c r="D73" s="136" t="s">
        <v>14</v>
      </c>
      <c r="E73" s="145" t="s">
        <v>17</v>
      </c>
      <c r="F73" s="134" t="s">
        <v>0</v>
      </c>
      <c r="G73" s="79" t="s">
        <v>13</v>
      </c>
      <c r="H73" s="137" t="s">
        <v>12</v>
      </c>
    </row>
    <row r="74" spans="1:8" s="23" customFormat="1" ht="13.5" thickBot="1">
      <c r="A74" s="170" t="s">
        <v>193</v>
      </c>
      <c r="B74" s="175" t="s">
        <v>82</v>
      </c>
      <c r="C74" s="172" t="s">
        <v>83</v>
      </c>
      <c r="D74" s="173" t="s">
        <v>93</v>
      </c>
      <c r="E74" s="177" t="s">
        <v>55</v>
      </c>
      <c r="F74" s="171" t="s">
        <v>56</v>
      </c>
      <c r="G74" s="175" t="s">
        <v>57</v>
      </c>
      <c r="H74" s="174" t="s">
        <v>60</v>
      </c>
    </row>
    <row r="75" spans="1:8" s="94" customFormat="1" ht="13.5" customHeight="1">
      <c r="A75" s="258">
        <f>A76</f>
        <v>1</v>
      </c>
      <c r="B75" s="39"/>
      <c r="C75" s="40"/>
      <c r="D75" s="41"/>
      <c r="E75" s="42"/>
      <c r="F75" s="43"/>
      <c r="G75" s="260"/>
      <c r="H75" s="260"/>
    </row>
    <row r="76" spans="1:8" s="94" customFormat="1" ht="13.5" customHeight="1">
      <c r="A76" s="44">
        <f>A72+1</f>
        <v>1</v>
      </c>
      <c r="B76" s="45">
        <v>30</v>
      </c>
      <c r="C76" s="46" t="s">
        <v>184</v>
      </c>
      <c r="D76" s="47" t="s">
        <v>185</v>
      </c>
      <c r="E76" s="48">
        <v>35510</v>
      </c>
      <c r="F76" s="49" t="s">
        <v>20</v>
      </c>
      <c r="G76" s="71" t="s">
        <v>353</v>
      </c>
      <c r="H76" s="71">
        <f>IF(ISBLANK(G76),"",TRUNC(1.53775*(82-G76)^1.81))</f>
        <v>643</v>
      </c>
    </row>
    <row r="77" spans="1:8" s="94" customFormat="1" ht="13.5" customHeight="1" thickBot="1">
      <c r="A77" s="262">
        <f>A76</f>
        <v>1</v>
      </c>
      <c r="B77" s="50"/>
      <c r="C77" s="51"/>
      <c r="D77" s="52"/>
      <c r="E77" s="53"/>
      <c r="F77" s="194"/>
      <c r="G77" s="264"/>
      <c r="H77" s="264"/>
    </row>
    <row r="78" spans="1:8" s="75" customFormat="1" ht="12.75">
      <c r="A78" s="258">
        <f>A79</f>
        <v>2</v>
      </c>
      <c r="B78" s="39"/>
      <c r="C78" s="40"/>
      <c r="D78" s="41"/>
      <c r="E78" s="42"/>
      <c r="F78" s="43"/>
      <c r="G78" s="260"/>
      <c r="H78" s="260"/>
    </row>
    <row r="79" spans="1:8" s="75" customFormat="1" ht="12.75">
      <c r="A79" s="44">
        <f>A76+1</f>
        <v>2</v>
      </c>
      <c r="B79" s="45">
        <v>142</v>
      </c>
      <c r="C79" s="46" t="s">
        <v>120</v>
      </c>
      <c r="D79" s="47" t="s">
        <v>121</v>
      </c>
      <c r="E79" s="48">
        <v>35495</v>
      </c>
      <c r="F79" s="49" t="s">
        <v>18</v>
      </c>
      <c r="G79" s="71" t="s">
        <v>354</v>
      </c>
      <c r="H79" s="71">
        <f>IF(ISBLANK(G79),"",TRUNC(1.53775*(82-G79)^1.81))</f>
        <v>521</v>
      </c>
    </row>
    <row r="80" spans="1:8" s="75" customFormat="1" ht="13.5" thickBot="1">
      <c r="A80" s="262">
        <f>A79</f>
        <v>2</v>
      </c>
      <c r="B80" s="50"/>
      <c r="C80" s="51"/>
      <c r="D80" s="52"/>
      <c r="E80" s="53"/>
      <c r="F80" s="194"/>
      <c r="G80" s="264"/>
      <c r="H80" s="264"/>
    </row>
    <row r="81" spans="1:8" s="75" customFormat="1" ht="12.75">
      <c r="A81" s="258">
        <f>A82</f>
        <v>3</v>
      </c>
      <c r="B81" s="39"/>
      <c r="C81" s="40"/>
      <c r="D81" s="41"/>
      <c r="E81" s="42"/>
      <c r="F81" s="43"/>
      <c r="G81" s="260"/>
      <c r="H81" s="260"/>
    </row>
    <row r="82" spans="1:8" s="75" customFormat="1" ht="12.75">
      <c r="A82" s="44">
        <f>A79+1</f>
        <v>3</v>
      </c>
      <c r="B82" s="45">
        <v>33</v>
      </c>
      <c r="C82" s="46" t="s">
        <v>194</v>
      </c>
      <c r="D82" s="47" t="s">
        <v>195</v>
      </c>
      <c r="E82" s="48">
        <v>35598</v>
      </c>
      <c r="F82" s="49" t="s">
        <v>196</v>
      </c>
      <c r="G82" s="71" t="s">
        <v>355</v>
      </c>
      <c r="H82" s="71">
        <f>IF(ISBLANK(G82),"",TRUNC(1.53775*(82-G82)^1.81))</f>
        <v>770</v>
      </c>
    </row>
    <row r="83" spans="1:8" s="75" customFormat="1" ht="13.5" thickBot="1">
      <c r="A83" s="262">
        <f>A82</f>
        <v>3</v>
      </c>
      <c r="B83" s="50"/>
      <c r="C83" s="51"/>
      <c r="D83" s="52"/>
      <c r="E83" s="53"/>
      <c r="F83" s="194"/>
      <c r="G83" s="264"/>
      <c r="H83" s="264"/>
    </row>
    <row r="84" spans="1:8" s="75" customFormat="1" ht="12.75">
      <c r="A84" s="258">
        <f>A85</f>
        <v>4</v>
      </c>
      <c r="B84" s="39"/>
      <c r="C84" s="40"/>
      <c r="D84" s="41"/>
      <c r="E84" s="42"/>
      <c r="F84" s="43"/>
      <c r="G84" s="260"/>
      <c r="H84" s="260"/>
    </row>
    <row r="85" spans="1:8" s="75" customFormat="1" ht="12.75">
      <c r="A85" s="44">
        <f>A82+1</f>
        <v>4</v>
      </c>
      <c r="B85" s="45">
        <v>13</v>
      </c>
      <c r="C85" s="46" t="s">
        <v>154</v>
      </c>
      <c r="D85" s="47" t="s">
        <v>155</v>
      </c>
      <c r="E85" s="48">
        <v>35110</v>
      </c>
      <c r="F85" s="49" t="s">
        <v>19</v>
      </c>
      <c r="G85" s="71" t="s">
        <v>356</v>
      </c>
      <c r="H85" s="71">
        <f>IF(ISBLANK(G85),"",TRUNC(1.53775*(82-G85)^1.81))</f>
        <v>591</v>
      </c>
    </row>
    <row r="86" spans="1:8" s="75" customFormat="1" ht="13.5" thickBot="1">
      <c r="A86" s="262">
        <f>A85</f>
        <v>4</v>
      </c>
      <c r="B86" s="50"/>
      <c r="C86" s="51"/>
      <c r="D86" s="52"/>
      <c r="E86" s="53"/>
      <c r="F86" s="194"/>
      <c r="G86" s="264"/>
      <c r="H86" s="264"/>
    </row>
    <row r="87" spans="1:8" s="75" customFormat="1" ht="12.75">
      <c r="A87" s="258">
        <f>A88</f>
        <v>5</v>
      </c>
      <c r="B87" s="39"/>
      <c r="C87" s="40"/>
      <c r="D87" s="41"/>
      <c r="E87" s="42"/>
      <c r="F87" s="43"/>
      <c r="G87" s="260"/>
      <c r="H87" s="260"/>
    </row>
    <row r="88" spans="1:8" s="75" customFormat="1" ht="12.75">
      <c r="A88" s="44">
        <f>A85+1</f>
        <v>5</v>
      </c>
      <c r="B88" s="45">
        <v>31</v>
      </c>
      <c r="C88" s="46" t="s">
        <v>186</v>
      </c>
      <c r="D88" s="47" t="s">
        <v>187</v>
      </c>
      <c r="E88" s="48">
        <v>35519</v>
      </c>
      <c r="F88" s="49" t="s">
        <v>20</v>
      </c>
      <c r="G88" s="71" t="s">
        <v>357</v>
      </c>
      <c r="H88" s="71">
        <f>IF(ISBLANK(G88),"",TRUNC(1.53775*(82-G88)^1.81))</f>
        <v>624</v>
      </c>
    </row>
    <row r="89" spans="1:8" s="75" customFormat="1" ht="13.5" thickBot="1">
      <c r="A89" s="262">
        <f>A88</f>
        <v>5</v>
      </c>
      <c r="B89" s="50"/>
      <c r="C89" s="51"/>
      <c r="D89" s="52"/>
      <c r="E89" s="53"/>
      <c r="F89" s="194"/>
      <c r="G89" s="264"/>
      <c r="H89" s="264"/>
    </row>
    <row r="90" spans="1:8" s="75" customFormat="1" ht="12.75">
      <c r="A90" s="258">
        <f>A91</f>
        <v>6</v>
      </c>
      <c r="B90" s="39"/>
      <c r="C90" s="40"/>
      <c r="D90" s="41"/>
      <c r="E90" s="42"/>
      <c r="F90" s="43"/>
      <c r="G90" s="260"/>
      <c r="H90" s="260"/>
    </row>
    <row r="91" spans="1:8" s="75" customFormat="1" ht="12.75">
      <c r="A91" s="44">
        <f>A88+1</f>
        <v>6</v>
      </c>
      <c r="B91" s="45">
        <v>144</v>
      </c>
      <c r="C91" s="46" t="s">
        <v>122</v>
      </c>
      <c r="D91" s="47" t="s">
        <v>123</v>
      </c>
      <c r="E91" s="48">
        <v>35465</v>
      </c>
      <c r="F91" s="49" t="s">
        <v>18</v>
      </c>
      <c r="G91" s="71" t="s">
        <v>364</v>
      </c>
      <c r="H91" s="71">
        <f>IF(ISBLANK(G91),"",TRUNC(1.53775*(82-G91)^1.81))</f>
        <v>397</v>
      </c>
    </row>
    <row r="92" spans="1:8" s="75" customFormat="1" ht="13.5" thickBot="1">
      <c r="A92" s="262">
        <f>A91</f>
        <v>6</v>
      </c>
      <c r="B92" s="50"/>
      <c r="C92" s="51"/>
      <c r="D92" s="52"/>
      <c r="E92" s="53"/>
      <c r="F92" s="194"/>
      <c r="G92" s="264"/>
      <c r="H92" s="264"/>
    </row>
    <row r="93" spans="1:8" s="75" customFormat="1" ht="12.75">
      <c r="A93" s="258">
        <f>A94</f>
        <v>7</v>
      </c>
      <c r="B93" s="39"/>
      <c r="C93" s="40"/>
      <c r="D93" s="41"/>
      <c r="E93" s="42"/>
      <c r="F93" s="43"/>
      <c r="G93" s="260"/>
      <c r="H93" s="260"/>
    </row>
    <row r="94" spans="1:8" s="75" customFormat="1" ht="12.75">
      <c r="A94" s="44">
        <f>A91+1</f>
        <v>7</v>
      </c>
      <c r="B94" s="45">
        <v>14</v>
      </c>
      <c r="C94" s="46" t="s">
        <v>156</v>
      </c>
      <c r="D94" s="47" t="s">
        <v>157</v>
      </c>
      <c r="E94" s="48">
        <v>35503</v>
      </c>
      <c r="F94" s="49" t="s">
        <v>19</v>
      </c>
      <c r="G94" s="71" t="s">
        <v>35</v>
      </c>
      <c r="H94" s="71"/>
    </row>
    <row r="95" spans="1:8" s="75" customFormat="1" ht="13.5" thickBot="1">
      <c r="A95" s="262">
        <f>A94</f>
        <v>7</v>
      </c>
      <c r="B95" s="50"/>
      <c r="C95" s="51"/>
      <c r="D95" s="52"/>
      <c r="E95" s="53"/>
      <c r="F95" s="194"/>
      <c r="G95" s="264"/>
      <c r="H95" s="264"/>
    </row>
    <row r="96" spans="1:8" s="77" customFormat="1" ht="12.75">
      <c r="A96" s="258">
        <f>A97</f>
        <v>8</v>
      </c>
      <c r="B96" s="39"/>
      <c r="C96" s="40"/>
      <c r="D96" s="41"/>
      <c r="E96" s="42"/>
      <c r="F96" s="43"/>
      <c r="G96" s="260"/>
      <c r="H96" s="260"/>
    </row>
    <row r="97" spans="1:8" s="77" customFormat="1" ht="12.75">
      <c r="A97" s="44">
        <f>A94+1</f>
        <v>8</v>
      </c>
      <c r="B97" s="45"/>
      <c r="C97" s="46"/>
      <c r="D97" s="47"/>
      <c r="E97" s="48"/>
      <c r="F97" s="49"/>
      <c r="G97" s="71"/>
      <c r="H97" s="71">
        <f>IF(ISBLANK(G97),"",TRUNC(1.53775*(82-G97)^1.81))</f>
      </c>
    </row>
    <row r="98" spans="1:8" s="77" customFormat="1" ht="13.5" thickBot="1">
      <c r="A98" s="262">
        <f>A97</f>
        <v>8</v>
      </c>
      <c r="B98" s="50"/>
      <c r="C98" s="51"/>
      <c r="D98" s="52"/>
      <c r="E98" s="53"/>
      <c r="F98" s="54"/>
      <c r="G98" s="264"/>
      <c r="H98" s="264"/>
    </row>
    <row r="99" spans="1:8" s="77" customFormat="1" ht="12.75">
      <c r="A99" s="18"/>
      <c r="B99" s="18"/>
      <c r="C99" s="17"/>
      <c r="D99" s="19"/>
      <c r="E99" s="20"/>
      <c r="F99" s="21"/>
      <c r="G99" s="22"/>
      <c r="H99" s="22"/>
    </row>
    <row r="100" spans="1:8" s="77" customFormat="1" ht="16.5" thickBot="1">
      <c r="A100" s="18"/>
      <c r="B100" s="18"/>
      <c r="C100" s="61">
        <v>2</v>
      </c>
      <c r="D100" s="5" t="s">
        <v>80</v>
      </c>
      <c r="E100" s="20"/>
      <c r="F100" s="21"/>
      <c r="G100" s="22"/>
      <c r="H100" s="22"/>
    </row>
    <row r="101" spans="1:8" s="23" customFormat="1" ht="12.75" customHeight="1">
      <c r="A101" s="133" t="s">
        <v>40</v>
      </c>
      <c r="B101" s="79" t="s">
        <v>81</v>
      </c>
      <c r="C101" s="135" t="s">
        <v>15</v>
      </c>
      <c r="D101" s="136" t="s">
        <v>14</v>
      </c>
      <c r="E101" s="145" t="s">
        <v>17</v>
      </c>
      <c r="F101" s="134" t="s">
        <v>0</v>
      </c>
      <c r="G101" s="79" t="s">
        <v>13</v>
      </c>
      <c r="H101" s="137" t="s">
        <v>12</v>
      </c>
    </row>
    <row r="102" spans="1:8" s="23" customFormat="1" ht="13.5" thickBot="1">
      <c r="A102" s="170" t="s">
        <v>193</v>
      </c>
      <c r="B102" s="175" t="s">
        <v>82</v>
      </c>
      <c r="C102" s="172" t="s">
        <v>83</v>
      </c>
      <c r="D102" s="173" t="s">
        <v>93</v>
      </c>
      <c r="E102" s="177" t="s">
        <v>55</v>
      </c>
      <c r="F102" s="171" t="s">
        <v>56</v>
      </c>
      <c r="G102" s="175" t="s">
        <v>57</v>
      </c>
      <c r="H102" s="174" t="s">
        <v>60</v>
      </c>
    </row>
    <row r="103" spans="1:8" s="77" customFormat="1" ht="12.75">
      <c r="A103" s="258">
        <f>A104</f>
        <v>1</v>
      </c>
      <c r="B103" s="39"/>
      <c r="C103" s="40"/>
      <c r="D103" s="41"/>
      <c r="E103" s="42"/>
      <c r="F103" s="43"/>
      <c r="G103" s="260"/>
      <c r="H103" s="260"/>
    </row>
    <row r="104" spans="1:8" s="77" customFormat="1" ht="12.75">
      <c r="A104" s="44">
        <f>A100+1</f>
        <v>1</v>
      </c>
      <c r="B104" s="45"/>
      <c r="C104" s="46"/>
      <c r="D104" s="47"/>
      <c r="E104" s="48"/>
      <c r="F104" s="49"/>
      <c r="G104" s="71"/>
      <c r="H104" s="71">
        <f>IF(ISBLANK(G104),"",TRUNC(1.53775*(82-G104)^1.81))</f>
      </c>
    </row>
    <row r="105" spans="1:8" s="77" customFormat="1" ht="13.5" thickBot="1">
      <c r="A105" s="262">
        <f>A104</f>
        <v>1</v>
      </c>
      <c r="B105" s="50"/>
      <c r="C105" s="51"/>
      <c r="D105" s="52"/>
      <c r="E105" s="53"/>
      <c r="F105" s="54"/>
      <c r="G105" s="264"/>
      <c r="H105" s="264"/>
    </row>
    <row r="106" spans="1:8" s="75" customFormat="1" ht="12.75">
      <c r="A106" s="258">
        <f>A107</f>
        <v>2</v>
      </c>
      <c r="B106" s="39"/>
      <c r="C106" s="40"/>
      <c r="D106" s="41"/>
      <c r="E106" s="42"/>
      <c r="F106" s="43"/>
      <c r="G106" s="260"/>
      <c r="H106" s="260"/>
    </row>
    <row r="107" spans="1:8" s="75" customFormat="1" ht="12.75">
      <c r="A107" s="44">
        <f>A104+1</f>
        <v>2</v>
      </c>
      <c r="B107" s="45">
        <v>32</v>
      </c>
      <c r="C107" s="46" t="s">
        <v>188</v>
      </c>
      <c r="D107" s="47" t="s">
        <v>189</v>
      </c>
      <c r="E107" s="48">
        <v>35205</v>
      </c>
      <c r="F107" s="49" t="s">
        <v>20</v>
      </c>
      <c r="G107" s="71" t="s">
        <v>358</v>
      </c>
      <c r="H107" s="71">
        <f>IF(ISBLANK(G107),"",TRUNC(1.53775*(82-G107)^1.81))</f>
        <v>473</v>
      </c>
    </row>
    <row r="108" spans="1:8" s="75" customFormat="1" ht="13.5" thickBot="1">
      <c r="A108" s="262">
        <f>A107</f>
        <v>2</v>
      </c>
      <c r="B108" s="50"/>
      <c r="C108" s="51"/>
      <c r="D108" s="52"/>
      <c r="E108" s="53"/>
      <c r="F108" s="194"/>
      <c r="G108" s="264"/>
      <c r="H108" s="264"/>
    </row>
    <row r="109" spans="1:8" s="75" customFormat="1" ht="12.75">
      <c r="A109" s="258">
        <f>A110</f>
        <v>3</v>
      </c>
      <c r="B109" s="39"/>
      <c r="C109" s="40"/>
      <c r="D109" s="41"/>
      <c r="E109" s="42"/>
      <c r="F109" s="43"/>
      <c r="G109" s="260"/>
      <c r="H109" s="260"/>
    </row>
    <row r="110" spans="1:8" s="75" customFormat="1" ht="12.75">
      <c r="A110" s="44">
        <f>A107+1</f>
        <v>3</v>
      </c>
      <c r="B110" s="45">
        <v>34</v>
      </c>
      <c r="C110" s="46" t="s">
        <v>197</v>
      </c>
      <c r="D110" s="47" t="s">
        <v>198</v>
      </c>
      <c r="E110" s="48">
        <v>35318</v>
      </c>
      <c r="F110" s="49" t="s">
        <v>196</v>
      </c>
      <c r="G110" s="71" t="s">
        <v>359</v>
      </c>
      <c r="H110" s="71">
        <f>IF(ISBLANK(G110),"",TRUNC(1.53775*(82-G110)^1.81))</f>
        <v>779</v>
      </c>
    </row>
    <row r="111" spans="1:8" s="75" customFormat="1" ht="13.5" thickBot="1">
      <c r="A111" s="262">
        <f>A110</f>
        <v>3</v>
      </c>
      <c r="B111" s="50"/>
      <c r="C111" s="51"/>
      <c r="D111" s="52"/>
      <c r="E111" s="53"/>
      <c r="F111" s="194"/>
      <c r="G111" s="264"/>
      <c r="H111" s="264"/>
    </row>
    <row r="112" spans="1:8" s="75" customFormat="1" ht="12.75">
      <c r="A112" s="258">
        <f>A113</f>
        <v>4</v>
      </c>
      <c r="B112" s="39"/>
      <c r="C112" s="40"/>
      <c r="D112" s="41"/>
      <c r="E112" s="42"/>
      <c r="F112" s="43"/>
      <c r="G112" s="260"/>
      <c r="H112" s="260"/>
    </row>
    <row r="113" spans="1:8" s="75" customFormat="1" ht="12.75">
      <c r="A113" s="44">
        <f>A110+1</f>
        <v>4</v>
      </c>
      <c r="B113" s="45">
        <v>11</v>
      </c>
      <c r="C113" s="46" t="s">
        <v>152</v>
      </c>
      <c r="D113" s="47" t="s">
        <v>153</v>
      </c>
      <c r="E113" s="48">
        <v>35157</v>
      </c>
      <c r="F113" s="49" t="s">
        <v>19</v>
      </c>
      <c r="G113" s="71" t="s">
        <v>360</v>
      </c>
      <c r="H113" s="71">
        <f>IF(ISBLANK(G113),"",TRUNC(1.53775*(82-G113)^1.81))</f>
        <v>685</v>
      </c>
    </row>
    <row r="114" spans="1:8" s="75" customFormat="1" ht="13.5" thickBot="1">
      <c r="A114" s="262">
        <f>A113</f>
        <v>4</v>
      </c>
      <c r="B114" s="50"/>
      <c r="C114" s="51"/>
      <c r="D114" s="52"/>
      <c r="E114" s="53"/>
      <c r="F114" s="194"/>
      <c r="G114" s="264"/>
      <c r="H114" s="264"/>
    </row>
    <row r="115" spans="1:8" s="75" customFormat="1" ht="12.75">
      <c r="A115" s="258">
        <f>A116</f>
        <v>5</v>
      </c>
      <c r="B115" s="39"/>
      <c r="C115" s="40"/>
      <c r="D115" s="41"/>
      <c r="E115" s="42"/>
      <c r="F115" s="43"/>
      <c r="G115" s="260"/>
      <c r="H115" s="260"/>
    </row>
    <row r="116" spans="1:8" s="75" customFormat="1" ht="12.75">
      <c r="A116" s="44">
        <f>A113+1</f>
        <v>5</v>
      </c>
      <c r="B116" s="45">
        <v>29</v>
      </c>
      <c r="C116" s="46" t="s">
        <v>182</v>
      </c>
      <c r="D116" s="47" t="s">
        <v>183</v>
      </c>
      <c r="E116" s="48">
        <v>35754</v>
      </c>
      <c r="F116" s="49" t="s">
        <v>20</v>
      </c>
      <c r="G116" s="71" t="s">
        <v>361</v>
      </c>
      <c r="H116" s="71">
        <f>IF(ISBLANK(G116),"",TRUNC(1.53775*(82-G116)^1.81))</f>
        <v>690</v>
      </c>
    </row>
    <row r="117" spans="1:8" s="75" customFormat="1" ht="13.5" thickBot="1">
      <c r="A117" s="262">
        <f>A116</f>
        <v>5</v>
      </c>
      <c r="B117" s="50"/>
      <c r="C117" s="51"/>
      <c r="D117" s="52"/>
      <c r="E117" s="53"/>
      <c r="F117" s="194"/>
      <c r="G117" s="264"/>
      <c r="H117" s="264"/>
    </row>
    <row r="118" spans="1:8" s="75" customFormat="1" ht="12.75">
      <c r="A118" s="258">
        <f>A119</f>
        <v>6</v>
      </c>
      <c r="B118" s="39"/>
      <c r="C118" s="40"/>
      <c r="D118" s="41"/>
      <c r="E118" s="42"/>
      <c r="F118" s="43"/>
      <c r="G118" s="260"/>
      <c r="H118" s="260"/>
    </row>
    <row r="119" spans="1:8" s="75" customFormat="1" ht="12.75">
      <c r="A119" s="44">
        <f>A116+1</f>
        <v>6</v>
      </c>
      <c r="B119" s="45">
        <v>141</v>
      </c>
      <c r="C119" s="46" t="s">
        <v>118</v>
      </c>
      <c r="D119" s="47" t="s">
        <v>119</v>
      </c>
      <c r="E119" s="48">
        <v>35846</v>
      </c>
      <c r="F119" s="49" t="s">
        <v>18</v>
      </c>
      <c r="G119" s="71" t="s">
        <v>362</v>
      </c>
      <c r="H119" s="71">
        <f>IF(ISBLANK(G119),"",TRUNC(1.53775*(82-G119)^1.81))</f>
        <v>614</v>
      </c>
    </row>
    <row r="120" spans="1:8" s="75" customFormat="1" ht="13.5" thickBot="1">
      <c r="A120" s="262">
        <f>A119</f>
        <v>6</v>
      </c>
      <c r="B120" s="50"/>
      <c r="C120" s="51"/>
      <c r="D120" s="52"/>
      <c r="E120" s="53"/>
      <c r="F120" s="194"/>
      <c r="G120" s="264"/>
      <c r="H120" s="264"/>
    </row>
    <row r="121" spans="1:8" s="75" customFormat="1" ht="12.75">
      <c r="A121" s="258">
        <f>A122</f>
        <v>7</v>
      </c>
      <c r="B121" s="39"/>
      <c r="C121" s="40"/>
      <c r="D121" s="41"/>
      <c r="E121" s="42"/>
      <c r="F121" s="43"/>
      <c r="G121" s="260"/>
      <c r="H121" s="260"/>
    </row>
    <row r="122" spans="1:8" s="75" customFormat="1" ht="12.75">
      <c r="A122" s="44">
        <f>A119+1</f>
        <v>7</v>
      </c>
      <c r="B122" s="45">
        <v>12</v>
      </c>
      <c r="C122" s="46" t="s">
        <v>21</v>
      </c>
      <c r="D122" s="47" t="s">
        <v>28</v>
      </c>
      <c r="E122" s="48">
        <v>35255</v>
      </c>
      <c r="F122" s="49" t="s">
        <v>19</v>
      </c>
      <c r="G122" s="71" t="s">
        <v>363</v>
      </c>
      <c r="H122" s="71">
        <f>IF(ISBLANK(G122),"",TRUNC(1.53775*(82-G122)^1.81))</f>
        <v>635</v>
      </c>
    </row>
    <row r="123" spans="1:8" s="75" customFormat="1" ht="13.5" thickBot="1">
      <c r="A123" s="262">
        <f>A122</f>
        <v>7</v>
      </c>
      <c r="B123" s="50"/>
      <c r="C123" s="51"/>
      <c r="D123" s="52"/>
      <c r="E123" s="53"/>
      <c r="F123" s="194"/>
      <c r="G123" s="264"/>
      <c r="H123" s="264"/>
    </row>
    <row r="124" spans="1:8" s="75" customFormat="1" ht="12.75">
      <c r="A124" s="258">
        <f>A125</f>
        <v>8</v>
      </c>
      <c r="B124" s="39"/>
      <c r="C124" s="40"/>
      <c r="D124" s="41"/>
      <c r="E124" s="42"/>
      <c r="F124" s="43"/>
      <c r="G124" s="260"/>
      <c r="H124" s="260"/>
    </row>
    <row r="125" spans="1:8" s="75" customFormat="1" ht="12.75">
      <c r="A125" s="44">
        <f>A122+1</f>
        <v>8</v>
      </c>
      <c r="B125" s="45"/>
      <c r="C125" s="46"/>
      <c r="D125" s="47"/>
      <c r="E125" s="48"/>
      <c r="F125" s="49"/>
      <c r="G125" s="71"/>
      <c r="H125" s="71">
        <f>IF(ISBLANK(G125),"",TRUNC(1.53775*(82-G125)^1.81))</f>
      </c>
    </row>
    <row r="126" spans="1:8" s="75" customFormat="1" ht="13.5" thickBot="1">
      <c r="A126" s="262">
        <f>A125</f>
        <v>8</v>
      </c>
      <c r="B126" s="50"/>
      <c r="C126" s="51"/>
      <c r="D126" s="52"/>
      <c r="E126" s="53"/>
      <c r="F126" s="54"/>
      <c r="G126" s="264"/>
      <c r="H126" s="264"/>
    </row>
  </sheetData>
  <sheetProtection password="C9E9" sheet="1" selectLockedCells="1" selectUnlockedCells="1"/>
  <printOptions horizontalCentered="1"/>
  <pageMargins left="0.2755905511811024" right="0.35433070866141736" top="0.2755905511811024" bottom="0.15748031496062992" header="0.5118110236220472" footer="0.5118110236220472"/>
  <pageSetup horizontalDpi="300" verticalDpi="3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Q100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00390625" style="6" bestFit="1" customWidth="1"/>
    <col min="2" max="2" width="5.00390625" style="6" customWidth="1"/>
    <col min="3" max="3" width="14.140625" style="6" customWidth="1"/>
    <col min="4" max="4" width="13.8515625" style="6" customWidth="1"/>
    <col min="5" max="5" width="10.7109375" style="6" bestFit="1" customWidth="1"/>
    <col min="6" max="6" width="12.00390625" style="6" customWidth="1"/>
    <col min="7" max="7" width="9.00390625" style="6" bestFit="1" customWidth="1"/>
    <col min="8" max="16384" width="9.140625" style="6" customWidth="1"/>
  </cols>
  <sheetData>
    <row r="1" spans="1:17" s="3" customFormat="1" ht="18" customHeight="1">
      <c r="A1" s="1" t="s">
        <v>27</v>
      </c>
      <c r="B1" s="14"/>
      <c r="C1" s="1"/>
      <c r="D1" s="1"/>
      <c r="E1" s="1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" customFormat="1" ht="18" customHeight="1">
      <c r="A2" s="128" t="s">
        <v>61</v>
      </c>
      <c r="B2" s="14"/>
      <c r="C2" s="1"/>
      <c r="D2" s="1"/>
      <c r="E2" s="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3" customFormat="1" ht="18" customHeight="1">
      <c r="A3" s="127" t="s">
        <v>191</v>
      </c>
      <c r="B3" s="14"/>
      <c r="C3" s="1"/>
      <c r="D3" s="1"/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3" customFormat="1" ht="17.25" customHeight="1">
      <c r="A4" s="66"/>
      <c r="B4" s="1"/>
      <c r="C4" s="14">
        <v>1.1574074074074073E-05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Q4" s="24"/>
    </row>
    <row r="5" spans="1:17" ht="14.25" customHeight="1">
      <c r="A5" s="5" t="s">
        <v>58</v>
      </c>
      <c r="B5" s="5"/>
      <c r="G5" s="4"/>
      <c r="H5" s="4"/>
      <c r="N5" s="4"/>
      <c r="O5" s="7"/>
      <c r="P5" s="67"/>
      <c r="Q5" s="67"/>
    </row>
    <row r="6" spans="1:17" ht="18.75">
      <c r="A6" s="1" t="s">
        <v>70</v>
      </c>
      <c r="B6" s="1"/>
      <c r="C6" s="1"/>
      <c r="E6" s="8"/>
      <c r="H6" s="4"/>
      <c r="I6" s="4"/>
      <c r="O6" s="4"/>
      <c r="P6" s="9"/>
      <c r="Q6" s="67"/>
    </row>
    <row r="7" spans="3:5" ht="15.75">
      <c r="C7" s="5" t="s">
        <v>46</v>
      </c>
      <c r="E7" s="3"/>
    </row>
    <row r="8" spans="3:5" ht="16.5" thickBot="1">
      <c r="C8" s="5"/>
      <c r="E8" s="3"/>
    </row>
    <row r="9" spans="1:8" s="23" customFormat="1" ht="12.75" customHeight="1">
      <c r="A9" s="133" t="s">
        <v>41</v>
      </c>
      <c r="B9" s="79" t="s">
        <v>81</v>
      </c>
      <c r="C9" s="135" t="s">
        <v>15</v>
      </c>
      <c r="D9" s="136" t="s">
        <v>14</v>
      </c>
      <c r="E9" s="145" t="s">
        <v>17</v>
      </c>
      <c r="F9" s="134" t="s">
        <v>0</v>
      </c>
      <c r="G9" s="79" t="s">
        <v>13</v>
      </c>
      <c r="H9" s="137" t="s">
        <v>12</v>
      </c>
    </row>
    <row r="10" spans="1:8" s="23" customFormat="1" ht="13.5" thickBot="1">
      <c r="A10" s="170" t="s">
        <v>192</v>
      </c>
      <c r="B10" s="175" t="s">
        <v>82</v>
      </c>
      <c r="C10" s="172" t="s">
        <v>83</v>
      </c>
      <c r="D10" s="173" t="s">
        <v>93</v>
      </c>
      <c r="E10" s="177" t="s">
        <v>55</v>
      </c>
      <c r="F10" s="171" t="s">
        <v>56</v>
      </c>
      <c r="G10" s="175" t="s">
        <v>57</v>
      </c>
      <c r="H10" s="174" t="s">
        <v>60</v>
      </c>
    </row>
    <row r="11" spans="1:8" s="70" customFormat="1" ht="13.5" customHeight="1">
      <c r="A11" s="290">
        <f>A12</f>
        <v>1</v>
      </c>
      <c r="B11" s="62"/>
      <c r="C11" s="40"/>
      <c r="D11" s="41"/>
      <c r="E11" s="42"/>
      <c r="F11" s="43"/>
      <c r="G11" s="68"/>
      <c r="H11" s="68"/>
    </row>
    <row r="12" spans="1:8" s="70" customFormat="1" ht="13.5" customHeight="1">
      <c r="A12" s="44">
        <f>A8+1</f>
        <v>1</v>
      </c>
      <c r="B12" s="63">
        <v>18</v>
      </c>
      <c r="C12" s="46" t="s">
        <v>160</v>
      </c>
      <c r="D12" s="47" t="s">
        <v>161</v>
      </c>
      <c r="E12" s="48">
        <v>36327</v>
      </c>
      <c r="F12" s="49" t="s">
        <v>20</v>
      </c>
      <c r="G12" s="71" t="s">
        <v>465</v>
      </c>
      <c r="H12" s="71">
        <f>IF(ISBLANK(G12),"",INT(0.11193*(254-(G12/$C$4))^1.88))</f>
        <v>744</v>
      </c>
    </row>
    <row r="13" spans="1:8" s="70" customFormat="1" ht="13.5" customHeight="1" thickBot="1">
      <c r="A13" s="291">
        <f>A12</f>
        <v>1</v>
      </c>
      <c r="B13" s="64"/>
      <c r="C13" s="51"/>
      <c r="D13" s="52"/>
      <c r="E13" s="53"/>
      <c r="F13" s="54"/>
      <c r="G13" s="73"/>
      <c r="H13" s="73"/>
    </row>
    <row r="14" spans="1:8" ht="12.75">
      <c r="A14" s="290">
        <f>A15</f>
        <v>2</v>
      </c>
      <c r="B14" s="62"/>
      <c r="C14" s="40"/>
      <c r="D14" s="41"/>
      <c r="E14" s="42"/>
      <c r="F14" s="43"/>
      <c r="G14" s="68"/>
      <c r="H14" s="68"/>
    </row>
    <row r="15" spans="1:8" ht="12.75">
      <c r="A15" s="44">
        <f>A12+1</f>
        <v>2</v>
      </c>
      <c r="B15" s="63">
        <v>17</v>
      </c>
      <c r="C15" s="46" t="s">
        <v>158</v>
      </c>
      <c r="D15" s="47" t="s">
        <v>159</v>
      </c>
      <c r="E15" s="48">
        <v>36256</v>
      </c>
      <c r="F15" s="49" t="s">
        <v>20</v>
      </c>
      <c r="G15" s="71" t="s">
        <v>466</v>
      </c>
      <c r="H15" s="71">
        <f>IF(ISBLANK(G15),"",INT(0.11193*(254-(G15/$C$4))^1.88))</f>
        <v>721</v>
      </c>
    </row>
    <row r="16" spans="1:8" ht="13.5" thickBot="1">
      <c r="A16" s="291">
        <f>A15</f>
        <v>2</v>
      </c>
      <c r="B16" s="64"/>
      <c r="C16" s="51"/>
      <c r="D16" s="52"/>
      <c r="E16" s="53"/>
      <c r="F16" s="54"/>
      <c r="G16" s="73"/>
      <c r="H16" s="73"/>
    </row>
    <row r="17" spans="1:8" ht="12.75">
      <c r="A17" s="290">
        <f>A18</f>
        <v>3</v>
      </c>
      <c r="B17" s="62"/>
      <c r="C17" s="40"/>
      <c r="D17" s="41"/>
      <c r="E17" s="42"/>
      <c r="F17" s="43"/>
      <c r="G17" s="68"/>
      <c r="H17" s="68"/>
    </row>
    <row r="18" spans="1:8" ht="12.75">
      <c r="A18" s="44">
        <v>3</v>
      </c>
      <c r="B18" s="63">
        <v>19</v>
      </c>
      <c r="C18" s="46" t="s">
        <v>162</v>
      </c>
      <c r="D18" s="47" t="s">
        <v>163</v>
      </c>
      <c r="E18" s="48">
        <v>36025</v>
      </c>
      <c r="F18" s="49" t="s">
        <v>20</v>
      </c>
      <c r="G18" s="71" t="s">
        <v>467</v>
      </c>
      <c r="H18" s="71">
        <f>IF(ISBLANK(G18),"",INT(0.11193*(254-(G18/$C$4))^1.88))</f>
        <v>728</v>
      </c>
    </row>
    <row r="19" spans="1:8" ht="13.5" thickBot="1">
      <c r="A19" s="291">
        <f>A18</f>
        <v>3</v>
      </c>
      <c r="B19" s="64"/>
      <c r="C19" s="51"/>
      <c r="D19" s="52"/>
      <c r="E19" s="53"/>
      <c r="F19" s="54"/>
      <c r="G19" s="73"/>
      <c r="H19" s="73"/>
    </row>
    <row r="20" spans="1:8" ht="12.75">
      <c r="A20" s="290">
        <f>A21</f>
        <v>4</v>
      </c>
      <c r="B20" s="62"/>
      <c r="C20" s="40"/>
      <c r="D20" s="41"/>
      <c r="E20" s="42"/>
      <c r="F20" s="43"/>
      <c r="G20" s="68"/>
      <c r="H20" s="68"/>
    </row>
    <row r="21" spans="1:8" ht="12.75">
      <c r="A21" s="44">
        <v>4</v>
      </c>
      <c r="B21" s="63">
        <v>3</v>
      </c>
      <c r="C21" s="46" t="s">
        <v>137</v>
      </c>
      <c r="D21" s="47" t="s">
        <v>138</v>
      </c>
      <c r="E21" s="48">
        <v>36300</v>
      </c>
      <c r="F21" s="49" t="s">
        <v>19</v>
      </c>
      <c r="G21" s="71" t="s">
        <v>468</v>
      </c>
      <c r="H21" s="71">
        <f>IF(ISBLANK(G21),"",INT(0.11193*(254-(G21/$C$4))^1.88))</f>
        <v>686</v>
      </c>
    </row>
    <row r="22" spans="1:8" ht="13.5" thickBot="1">
      <c r="A22" s="291">
        <f>A21</f>
        <v>4</v>
      </c>
      <c r="B22" s="64"/>
      <c r="C22" s="51"/>
      <c r="D22" s="52"/>
      <c r="E22" s="53"/>
      <c r="F22" s="54"/>
      <c r="G22" s="73"/>
      <c r="H22" s="73"/>
    </row>
    <row r="23" spans="1:8" ht="12.75">
      <c r="A23" s="290">
        <f>A24</f>
        <v>4</v>
      </c>
      <c r="B23" s="62"/>
      <c r="C23" s="40"/>
      <c r="D23" s="41"/>
      <c r="E23" s="42"/>
      <c r="F23" s="43"/>
      <c r="G23" s="68"/>
      <c r="H23" s="68"/>
    </row>
    <row r="24" spans="1:8" ht="12.75">
      <c r="A24" s="44">
        <v>4</v>
      </c>
      <c r="B24" s="63">
        <v>2</v>
      </c>
      <c r="C24" s="46" t="s">
        <v>135</v>
      </c>
      <c r="D24" s="47" t="s">
        <v>136</v>
      </c>
      <c r="E24" s="48">
        <v>36099</v>
      </c>
      <c r="F24" s="49" t="s">
        <v>19</v>
      </c>
      <c r="G24" s="71" t="s">
        <v>469</v>
      </c>
      <c r="H24" s="71">
        <f>IF(ISBLANK(G24),"",INT(0.11193*(254-(G24/$C$4))^1.88))</f>
        <v>652</v>
      </c>
    </row>
    <row r="25" spans="1:8" ht="13.5" thickBot="1">
      <c r="A25" s="291">
        <f>A24</f>
        <v>4</v>
      </c>
      <c r="B25" s="64"/>
      <c r="C25" s="51"/>
      <c r="D25" s="52"/>
      <c r="E25" s="53"/>
      <c r="F25" s="54"/>
      <c r="G25" s="73"/>
      <c r="H25" s="73"/>
    </row>
    <row r="26" spans="1:8" ht="12.75">
      <c r="A26" s="290">
        <f>A27</f>
        <v>5</v>
      </c>
      <c r="B26" s="62"/>
      <c r="C26" s="40"/>
      <c r="D26" s="41"/>
      <c r="E26" s="42"/>
      <c r="F26" s="43"/>
      <c r="G26" s="68"/>
      <c r="H26" s="68"/>
    </row>
    <row r="27" spans="1:8" ht="12.75">
      <c r="A27" s="44">
        <v>5</v>
      </c>
      <c r="B27" s="63">
        <v>20</v>
      </c>
      <c r="C27" s="46" t="s">
        <v>164</v>
      </c>
      <c r="D27" s="47" t="s">
        <v>165</v>
      </c>
      <c r="E27" s="48">
        <v>36064</v>
      </c>
      <c r="F27" s="49" t="s">
        <v>20</v>
      </c>
      <c r="G27" s="71" t="s">
        <v>470</v>
      </c>
      <c r="H27" s="71">
        <f>IF(ISBLANK(G27),"",INT(0.11193*(254-(G27/$C$4))^1.88))</f>
        <v>697</v>
      </c>
    </row>
    <row r="28" spans="1:8" ht="13.5" thickBot="1">
      <c r="A28" s="291">
        <f>A27</f>
        <v>5</v>
      </c>
      <c r="B28" s="64"/>
      <c r="C28" s="51"/>
      <c r="D28" s="52"/>
      <c r="E28" s="53"/>
      <c r="F28" s="54"/>
      <c r="G28" s="73"/>
      <c r="H28" s="73"/>
    </row>
    <row r="29" spans="1:8" ht="12.75">
      <c r="A29" s="290">
        <f>A30</f>
        <v>5</v>
      </c>
      <c r="B29" s="62"/>
      <c r="C29" s="40"/>
      <c r="D29" s="41"/>
      <c r="E29" s="42"/>
      <c r="F29" s="43"/>
      <c r="G29" s="68"/>
      <c r="H29" s="68"/>
    </row>
    <row r="30" spans="1:8" ht="12.75">
      <c r="A30" s="44">
        <v>5</v>
      </c>
      <c r="B30" s="63">
        <v>120</v>
      </c>
      <c r="C30" s="46" t="s">
        <v>108</v>
      </c>
      <c r="D30" s="47" t="s">
        <v>109</v>
      </c>
      <c r="E30" s="48">
        <v>36786</v>
      </c>
      <c r="F30" s="49" t="s">
        <v>18</v>
      </c>
      <c r="G30" s="71" t="s">
        <v>471</v>
      </c>
      <c r="H30" s="71">
        <f>IF(ISBLANK(G30),"",INT(0.11193*(254-(G30/$C$4))^1.88))</f>
        <v>628</v>
      </c>
    </row>
    <row r="31" spans="1:8" ht="13.5" thickBot="1">
      <c r="A31" s="291">
        <f>A30</f>
        <v>5</v>
      </c>
      <c r="B31" s="64"/>
      <c r="C31" s="51"/>
      <c r="D31" s="52"/>
      <c r="E31" s="53"/>
      <c r="F31" s="54"/>
      <c r="G31" s="73"/>
      <c r="H31" s="73"/>
    </row>
    <row r="32" spans="1:8" s="23" customFormat="1" ht="12.75">
      <c r="A32" s="290">
        <f>A33</f>
        <v>6</v>
      </c>
      <c r="B32" s="62"/>
      <c r="C32" s="40"/>
      <c r="D32" s="41"/>
      <c r="E32" s="42"/>
      <c r="F32" s="43"/>
      <c r="G32" s="68"/>
      <c r="H32" s="68"/>
    </row>
    <row r="33" spans="1:8" s="23" customFormat="1" ht="12.75">
      <c r="A33" s="44">
        <v>6</v>
      </c>
      <c r="B33" s="63">
        <v>4</v>
      </c>
      <c r="C33" s="46" t="s">
        <v>139</v>
      </c>
      <c r="D33" s="47" t="s">
        <v>140</v>
      </c>
      <c r="E33" s="48">
        <v>36187</v>
      </c>
      <c r="F33" s="49" t="s">
        <v>19</v>
      </c>
      <c r="G33" s="71" t="s">
        <v>472</v>
      </c>
      <c r="H33" s="71">
        <f>IF(ISBLANK(G33),"",INT(0.11193*(254-(G33/$C$4))^1.88))</f>
        <v>555</v>
      </c>
    </row>
    <row r="34" spans="1:8" s="23" customFormat="1" ht="13.5" thickBot="1">
      <c r="A34" s="291">
        <f>A33</f>
        <v>6</v>
      </c>
      <c r="B34" s="64"/>
      <c r="C34" s="51"/>
      <c r="D34" s="52"/>
      <c r="E34" s="53"/>
      <c r="F34" s="54"/>
      <c r="G34" s="73"/>
      <c r="H34" s="73"/>
    </row>
    <row r="35" spans="1:8" s="23" customFormat="1" ht="12.75">
      <c r="A35" s="290">
        <f>A36</f>
        <v>6</v>
      </c>
      <c r="B35" s="62"/>
      <c r="C35" s="40"/>
      <c r="D35" s="41"/>
      <c r="E35" s="42"/>
      <c r="F35" s="43"/>
      <c r="G35" s="68"/>
      <c r="H35" s="68"/>
    </row>
    <row r="36" spans="1:8" s="23" customFormat="1" ht="12.75">
      <c r="A36" s="44">
        <v>6</v>
      </c>
      <c r="B36" s="63">
        <v>1</v>
      </c>
      <c r="C36" s="46" t="s">
        <v>133</v>
      </c>
      <c r="D36" s="47" t="s">
        <v>134</v>
      </c>
      <c r="E36" s="48">
        <v>36417</v>
      </c>
      <c r="F36" s="49" t="s">
        <v>19</v>
      </c>
      <c r="G36" s="71" t="s">
        <v>473</v>
      </c>
      <c r="H36" s="71">
        <f>IF(ISBLANK(G36),"",INT(0.11193*(254-(G36/$C$4))^1.88))</f>
        <v>733</v>
      </c>
    </row>
    <row r="37" spans="1:8" s="23" customFormat="1" ht="13.5" thickBot="1">
      <c r="A37" s="291">
        <f>A36</f>
        <v>6</v>
      </c>
      <c r="B37" s="64"/>
      <c r="C37" s="51"/>
      <c r="D37" s="52"/>
      <c r="E37" s="53"/>
      <c r="F37" s="54"/>
      <c r="G37" s="73"/>
      <c r="H37" s="73"/>
    </row>
    <row r="38" spans="1:8" ht="12.75">
      <c r="A38" s="290">
        <f>A39</f>
        <v>7</v>
      </c>
      <c r="B38" s="62"/>
      <c r="C38" s="40"/>
      <c r="D38" s="41"/>
      <c r="E38" s="42"/>
      <c r="F38" s="43"/>
      <c r="G38" s="68"/>
      <c r="H38" s="68"/>
    </row>
    <row r="39" spans="1:8" ht="12.75">
      <c r="A39" s="44">
        <v>7</v>
      </c>
      <c r="B39" s="63">
        <v>126</v>
      </c>
      <c r="C39" s="46" t="s">
        <v>114</v>
      </c>
      <c r="D39" s="47" t="s">
        <v>115</v>
      </c>
      <c r="E39" s="48">
        <v>36377</v>
      </c>
      <c r="F39" s="49" t="s">
        <v>18</v>
      </c>
      <c r="G39" s="71" t="s">
        <v>474</v>
      </c>
      <c r="H39" s="71">
        <f>IF(ISBLANK(G39),"",INT(0.11193*(254-(G39/$C$4))^1.88))</f>
        <v>523</v>
      </c>
    </row>
    <row r="40" spans="1:8" ht="13.5" thickBot="1">
      <c r="A40" s="291">
        <f>A39</f>
        <v>7</v>
      </c>
      <c r="B40" s="64"/>
      <c r="C40" s="51"/>
      <c r="D40" s="52"/>
      <c r="E40" s="53"/>
      <c r="F40" s="54"/>
      <c r="G40" s="73"/>
      <c r="H40" s="73"/>
    </row>
    <row r="41" spans="1:8" ht="12.75">
      <c r="A41" s="290">
        <f>A42</f>
        <v>7</v>
      </c>
      <c r="B41" s="62"/>
      <c r="C41" s="40"/>
      <c r="D41" s="41"/>
      <c r="E41" s="42"/>
      <c r="F41" s="43"/>
      <c r="G41" s="68"/>
      <c r="H41" s="68"/>
    </row>
    <row r="42" spans="1:8" ht="12.75">
      <c r="A42" s="44">
        <v>7</v>
      </c>
      <c r="B42" s="63">
        <v>125</v>
      </c>
      <c r="C42" s="46" t="s">
        <v>112</v>
      </c>
      <c r="D42" s="47" t="s">
        <v>113</v>
      </c>
      <c r="E42" s="48">
        <v>35962</v>
      </c>
      <c r="F42" s="49" t="s">
        <v>18</v>
      </c>
      <c r="G42" s="71" t="s">
        <v>475</v>
      </c>
      <c r="H42" s="71">
        <f>IF(ISBLANK(G42),"",INT(0.11193*(254-(G42/$C$4))^1.88))</f>
        <v>627</v>
      </c>
    </row>
    <row r="43" spans="1:8" ht="13.5" thickBot="1">
      <c r="A43" s="291">
        <f>A42</f>
        <v>7</v>
      </c>
      <c r="B43" s="64"/>
      <c r="C43" s="51"/>
      <c r="D43" s="52"/>
      <c r="E43" s="53"/>
      <c r="F43" s="54"/>
      <c r="G43" s="73"/>
      <c r="H43" s="73"/>
    </row>
    <row r="44" spans="1:8" ht="12.75">
      <c r="A44" s="290">
        <f>A45</f>
        <v>8</v>
      </c>
      <c r="B44" s="62"/>
      <c r="C44" s="40"/>
      <c r="D44" s="41"/>
      <c r="E44" s="42"/>
      <c r="F44" s="43"/>
      <c r="G44" s="68"/>
      <c r="H44" s="68"/>
    </row>
    <row r="45" spans="1:8" ht="12.75">
      <c r="A45" s="44">
        <v>8</v>
      </c>
      <c r="B45" s="63">
        <v>124</v>
      </c>
      <c r="C45" s="46" t="s">
        <v>110</v>
      </c>
      <c r="D45" s="47" t="s">
        <v>111</v>
      </c>
      <c r="E45" s="48">
        <v>36689</v>
      </c>
      <c r="F45" s="49" t="s">
        <v>18</v>
      </c>
      <c r="G45" s="71" t="s">
        <v>476</v>
      </c>
      <c r="H45" s="71">
        <f>IF(ISBLANK(G45),"",INT(0.11193*(254-(G45/$C$4))^1.88))</f>
        <v>494</v>
      </c>
    </row>
    <row r="46" spans="1:8" ht="13.5" thickBot="1">
      <c r="A46" s="291">
        <f>A45</f>
        <v>8</v>
      </c>
      <c r="B46" s="64"/>
      <c r="C46" s="51"/>
      <c r="D46" s="52"/>
      <c r="E46" s="53"/>
      <c r="F46" s="54"/>
      <c r="G46" s="73"/>
      <c r="H46" s="73"/>
    </row>
    <row r="47" spans="1:8" ht="12.75">
      <c r="A47" s="290">
        <f>A48</f>
        <v>8</v>
      </c>
      <c r="B47" s="62"/>
      <c r="C47" s="40"/>
      <c r="D47" s="41"/>
      <c r="E47" s="42"/>
      <c r="F47" s="43"/>
      <c r="G47" s="68"/>
      <c r="H47" s="68"/>
    </row>
    <row r="48" spans="1:8" ht="12.75">
      <c r="A48" s="44">
        <v>8</v>
      </c>
      <c r="B48" s="63">
        <v>127</v>
      </c>
      <c r="C48" s="46" t="s">
        <v>130</v>
      </c>
      <c r="D48" s="47" t="s">
        <v>131</v>
      </c>
      <c r="E48" s="48" t="s">
        <v>132</v>
      </c>
      <c r="F48" s="49" t="s">
        <v>18</v>
      </c>
      <c r="G48" s="71" t="s">
        <v>477</v>
      </c>
      <c r="H48" s="71">
        <f>IF(ISBLANK(G48),"",INT(0.11193*(254-(G48/$C$4))^1.88))</f>
        <v>596</v>
      </c>
    </row>
    <row r="49" spans="1:8" ht="13.5" thickBot="1">
      <c r="A49" s="291">
        <f>A48</f>
        <v>8</v>
      </c>
      <c r="B49" s="64"/>
      <c r="C49" s="51"/>
      <c r="D49" s="52"/>
      <c r="E49" s="53"/>
      <c r="F49" s="54"/>
      <c r="G49" s="73"/>
      <c r="H49" s="73"/>
    </row>
    <row r="64" spans="1:17" s="3" customFormat="1" ht="18" customHeight="1">
      <c r="A64" s="1" t="s">
        <v>27</v>
      </c>
      <c r="B64" s="14"/>
      <c r="C64" s="1"/>
      <c r="D64" s="1"/>
      <c r="E64" s="1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s="3" customFormat="1" ht="18" customHeight="1">
      <c r="A65" s="128" t="s">
        <v>61</v>
      </c>
      <c r="B65" s="14"/>
      <c r="C65" s="1"/>
      <c r="D65" s="1"/>
      <c r="E65" s="1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s="3" customFormat="1" ht="18" customHeight="1">
      <c r="A66" s="127" t="s">
        <v>191</v>
      </c>
      <c r="B66" s="14"/>
      <c r="C66" s="1"/>
      <c r="D66" s="1"/>
      <c r="E66" s="1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3" customFormat="1" ht="17.25" customHeight="1">
      <c r="A67" s="38"/>
      <c r="B67" s="1"/>
      <c r="C67" s="14">
        <v>1.1574074074074073E-05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Q67" s="24"/>
    </row>
    <row r="68" spans="1:17" ht="14.25" customHeight="1">
      <c r="A68" s="5" t="s">
        <v>69</v>
      </c>
      <c r="B68" s="5"/>
      <c r="G68" s="4"/>
      <c r="H68" s="4"/>
      <c r="N68" s="4"/>
      <c r="O68" s="7"/>
      <c r="P68" s="67"/>
      <c r="Q68" s="67"/>
    </row>
    <row r="69" spans="1:17" ht="18.75">
      <c r="A69" s="1" t="s">
        <v>70</v>
      </c>
      <c r="B69" s="1"/>
      <c r="C69" s="1"/>
      <c r="E69" s="8"/>
      <c r="H69" s="4"/>
      <c r="I69" s="4"/>
      <c r="O69" s="4"/>
      <c r="P69" s="9"/>
      <c r="Q69" s="67"/>
    </row>
    <row r="70" spans="3:5" s="75" customFormat="1" ht="15.75">
      <c r="C70" s="61" t="s">
        <v>46</v>
      </c>
      <c r="E70" s="76"/>
    </row>
    <row r="71" spans="3:5" s="75" customFormat="1" ht="16.5" thickBot="1">
      <c r="C71" s="61"/>
      <c r="E71" s="76"/>
    </row>
    <row r="72" spans="1:8" s="23" customFormat="1" ht="12.75" customHeight="1">
      <c r="A72" s="133" t="s">
        <v>41</v>
      </c>
      <c r="B72" s="79" t="s">
        <v>81</v>
      </c>
      <c r="C72" s="135" t="s">
        <v>15</v>
      </c>
      <c r="D72" s="136" t="s">
        <v>14</v>
      </c>
      <c r="E72" s="145" t="s">
        <v>17</v>
      </c>
      <c r="F72" s="134" t="s">
        <v>0</v>
      </c>
      <c r="G72" s="79" t="s">
        <v>13</v>
      </c>
      <c r="H72" s="137" t="s">
        <v>12</v>
      </c>
    </row>
    <row r="73" spans="1:8" s="23" customFormat="1" ht="13.5" thickBot="1">
      <c r="A73" s="170" t="s">
        <v>192</v>
      </c>
      <c r="B73" s="175" t="s">
        <v>82</v>
      </c>
      <c r="C73" s="172" t="s">
        <v>83</v>
      </c>
      <c r="D73" s="173" t="s">
        <v>93</v>
      </c>
      <c r="E73" s="177" t="s">
        <v>55</v>
      </c>
      <c r="F73" s="171" t="s">
        <v>56</v>
      </c>
      <c r="G73" s="175" t="s">
        <v>57</v>
      </c>
      <c r="H73" s="174" t="s">
        <v>60</v>
      </c>
    </row>
    <row r="74" spans="1:8" s="94" customFormat="1" ht="13.5" customHeight="1">
      <c r="A74" s="290">
        <f>A75</f>
        <v>1</v>
      </c>
      <c r="B74" s="39"/>
      <c r="C74" s="40"/>
      <c r="D74" s="41"/>
      <c r="E74" s="42"/>
      <c r="F74" s="43"/>
      <c r="G74" s="68"/>
      <c r="H74" s="68"/>
    </row>
    <row r="75" spans="1:8" s="94" customFormat="1" ht="13.5" customHeight="1">
      <c r="A75" s="44">
        <f>A71+1</f>
        <v>1</v>
      </c>
      <c r="B75" s="45">
        <v>21</v>
      </c>
      <c r="C75" s="46" t="s">
        <v>166</v>
      </c>
      <c r="D75" s="47" t="s">
        <v>167</v>
      </c>
      <c r="E75" s="48">
        <v>35581</v>
      </c>
      <c r="F75" s="49" t="s">
        <v>20</v>
      </c>
      <c r="G75" s="71" t="s">
        <v>456</v>
      </c>
      <c r="H75" s="71">
        <f>IF(ISBLANK(G75),"",INT(0.11193*(254-(G75/$C$4))^1.88))</f>
        <v>726</v>
      </c>
    </row>
    <row r="76" spans="1:8" s="94" customFormat="1" ht="13.5" customHeight="1" thickBot="1">
      <c r="A76" s="291">
        <f>A75</f>
        <v>1</v>
      </c>
      <c r="B76" s="50"/>
      <c r="C76" s="51"/>
      <c r="D76" s="52"/>
      <c r="E76" s="53"/>
      <c r="F76" s="54"/>
      <c r="G76" s="73"/>
      <c r="H76" s="73"/>
    </row>
    <row r="77" spans="1:8" s="75" customFormat="1" ht="12.75">
      <c r="A77" s="290">
        <f>A78</f>
        <v>2</v>
      </c>
      <c r="B77" s="39"/>
      <c r="C77" s="40"/>
      <c r="D77" s="41"/>
      <c r="E77" s="42"/>
      <c r="F77" s="43"/>
      <c r="G77" s="68"/>
      <c r="H77" s="68"/>
    </row>
    <row r="78" spans="1:8" s="75" customFormat="1" ht="12.75">
      <c r="A78" s="44">
        <f>A74+1</f>
        <v>2</v>
      </c>
      <c r="B78" s="45">
        <v>129</v>
      </c>
      <c r="C78" s="46" t="s">
        <v>32</v>
      </c>
      <c r="D78" s="47" t="s">
        <v>33</v>
      </c>
      <c r="E78" s="48">
        <v>35437</v>
      </c>
      <c r="F78" s="49" t="s">
        <v>18</v>
      </c>
      <c r="G78" s="71" t="s">
        <v>457</v>
      </c>
      <c r="H78" s="71">
        <f>IF(ISBLANK(G78),"",INT(0.11193*(254-(G78/$C$4))^1.88))</f>
        <v>668</v>
      </c>
    </row>
    <row r="79" spans="1:8" s="75" customFormat="1" ht="13.5" thickBot="1">
      <c r="A79" s="291">
        <f>A78</f>
        <v>2</v>
      </c>
      <c r="B79" s="50"/>
      <c r="C79" s="51"/>
      <c r="D79" s="52"/>
      <c r="E79" s="53"/>
      <c r="F79" s="54"/>
      <c r="G79" s="73"/>
      <c r="H79" s="73"/>
    </row>
    <row r="80" spans="1:8" s="75" customFormat="1" ht="12.75">
      <c r="A80" s="290">
        <f>A81</f>
        <v>3</v>
      </c>
      <c r="B80" s="39"/>
      <c r="C80" s="40"/>
      <c r="D80" s="41"/>
      <c r="E80" s="42"/>
      <c r="F80" s="43"/>
      <c r="G80" s="68"/>
      <c r="H80" s="68"/>
    </row>
    <row r="81" spans="1:8" s="75" customFormat="1" ht="12.75">
      <c r="A81" s="44">
        <f>A77+1</f>
        <v>3</v>
      </c>
      <c r="B81" s="45">
        <v>133</v>
      </c>
      <c r="C81" s="46" t="s">
        <v>117</v>
      </c>
      <c r="D81" s="47" t="s">
        <v>116</v>
      </c>
      <c r="E81" s="48">
        <v>35509</v>
      </c>
      <c r="F81" s="49" t="s">
        <v>18</v>
      </c>
      <c r="G81" s="71" t="s">
        <v>458</v>
      </c>
      <c r="H81" s="71">
        <f>IF(ISBLANK(G81),"",INT(0.11193*(254-(G81/$C$4))^1.88))</f>
        <v>483</v>
      </c>
    </row>
    <row r="82" spans="1:8" s="75" customFormat="1" ht="13.5" thickBot="1">
      <c r="A82" s="291">
        <f>A81</f>
        <v>3</v>
      </c>
      <c r="B82" s="50"/>
      <c r="C82" s="51"/>
      <c r="D82" s="52"/>
      <c r="E82" s="53"/>
      <c r="F82" s="54"/>
      <c r="G82" s="73"/>
      <c r="H82" s="73"/>
    </row>
    <row r="83" spans="1:8" s="75" customFormat="1" ht="12.75">
      <c r="A83" s="290">
        <f>A84</f>
        <v>4</v>
      </c>
      <c r="B83" s="39"/>
      <c r="C83" s="40"/>
      <c r="D83" s="41"/>
      <c r="E83" s="42"/>
      <c r="F83" s="43"/>
      <c r="G83" s="68"/>
      <c r="H83" s="68"/>
    </row>
    <row r="84" spans="1:8" s="75" customFormat="1" ht="12.75">
      <c r="A84" s="44">
        <f>A80+1</f>
        <v>4</v>
      </c>
      <c r="B84" s="45">
        <v>128</v>
      </c>
      <c r="C84" s="46" t="s">
        <v>30</v>
      </c>
      <c r="D84" s="47" t="s">
        <v>31</v>
      </c>
      <c r="E84" s="48">
        <v>35598</v>
      </c>
      <c r="F84" s="49" t="s">
        <v>18</v>
      </c>
      <c r="G84" s="71" t="s">
        <v>459</v>
      </c>
      <c r="H84" s="71">
        <f>IF(ISBLANK(G84),"",INT(0.11193*(254-(G84/$C$4))^1.88))</f>
        <v>870</v>
      </c>
    </row>
    <row r="85" spans="1:8" s="75" customFormat="1" ht="13.5" thickBot="1">
      <c r="A85" s="291">
        <f>A84</f>
        <v>4</v>
      </c>
      <c r="B85" s="50"/>
      <c r="C85" s="51"/>
      <c r="D85" s="52"/>
      <c r="E85" s="53"/>
      <c r="F85" s="54"/>
      <c r="G85" s="73"/>
      <c r="H85" s="73"/>
    </row>
    <row r="86" spans="1:8" s="75" customFormat="1" ht="12.75">
      <c r="A86" s="290">
        <f>A87</f>
        <v>5</v>
      </c>
      <c r="B86" s="39"/>
      <c r="C86" s="40"/>
      <c r="D86" s="41"/>
      <c r="E86" s="42"/>
      <c r="F86" s="43"/>
      <c r="G86" s="68"/>
      <c r="H86" s="68"/>
    </row>
    <row r="87" spans="1:8" s="75" customFormat="1" ht="12.75">
      <c r="A87" s="44">
        <f>A83+1</f>
        <v>5</v>
      </c>
      <c r="B87" s="45">
        <v>22</v>
      </c>
      <c r="C87" s="46" t="s">
        <v>168</v>
      </c>
      <c r="D87" s="47" t="s">
        <v>169</v>
      </c>
      <c r="E87" s="48">
        <v>35537</v>
      </c>
      <c r="F87" s="49" t="s">
        <v>20</v>
      </c>
      <c r="G87" s="71" t="s">
        <v>460</v>
      </c>
      <c r="H87" s="71">
        <f>IF(ISBLANK(G87),"",INT(0.11193*(254-(G87/$C$4))^1.88))</f>
        <v>751</v>
      </c>
    </row>
    <row r="88" spans="1:8" s="75" customFormat="1" ht="13.5" thickBot="1">
      <c r="A88" s="291">
        <f>A87</f>
        <v>5</v>
      </c>
      <c r="B88" s="50"/>
      <c r="C88" s="51"/>
      <c r="D88" s="52"/>
      <c r="E88" s="53"/>
      <c r="F88" s="54"/>
      <c r="G88" s="73"/>
      <c r="H88" s="73"/>
    </row>
    <row r="89" spans="1:8" s="75" customFormat="1" ht="12.75">
      <c r="A89" s="290">
        <f>A90</f>
        <v>6</v>
      </c>
      <c r="B89" s="39"/>
      <c r="C89" s="40"/>
      <c r="D89" s="41"/>
      <c r="E89" s="42"/>
      <c r="F89" s="43"/>
      <c r="G89" s="68"/>
      <c r="H89" s="68"/>
    </row>
    <row r="90" spans="1:8" s="75" customFormat="1" ht="12.75">
      <c r="A90" s="44">
        <f>A86+1</f>
        <v>6</v>
      </c>
      <c r="B90" s="45">
        <v>24</v>
      </c>
      <c r="C90" s="46" t="s">
        <v>172</v>
      </c>
      <c r="D90" s="47" t="s">
        <v>173</v>
      </c>
      <c r="E90" s="48">
        <v>35491</v>
      </c>
      <c r="F90" s="49" t="s">
        <v>20</v>
      </c>
      <c r="G90" s="71" t="s">
        <v>461</v>
      </c>
      <c r="H90" s="71">
        <f>IF(ISBLANK(G90),"",INT(0.11193*(254-(G90/$C$4))^1.88))</f>
        <v>605</v>
      </c>
    </row>
    <row r="91" spans="1:8" s="75" customFormat="1" ht="13.5" thickBot="1">
      <c r="A91" s="291">
        <f>A90</f>
        <v>6</v>
      </c>
      <c r="B91" s="50"/>
      <c r="C91" s="51"/>
      <c r="D91" s="52"/>
      <c r="E91" s="53"/>
      <c r="F91" s="54"/>
      <c r="G91" s="73"/>
      <c r="H91" s="73"/>
    </row>
    <row r="92" spans="1:8" s="75" customFormat="1" ht="12.75">
      <c r="A92" s="290">
        <f>A93</f>
        <v>7</v>
      </c>
      <c r="B92" s="39"/>
      <c r="C92" s="40"/>
      <c r="D92" s="41"/>
      <c r="E92" s="42"/>
      <c r="F92" s="43"/>
      <c r="G92" s="68"/>
      <c r="H92" s="68"/>
    </row>
    <row r="93" spans="1:8" s="75" customFormat="1" ht="12.75">
      <c r="A93" s="44">
        <f>A89+1</f>
        <v>7</v>
      </c>
      <c r="B93" s="45">
        <v>23</v>
      </c>
      <c r="C93" s="46" t="s">
        <v>170</v>
      </c>
      <c r="D93" s="47" t="s">
        <v>171</v>
      </c>
      <c r="E93" s="48">
        <v>35227</v>
      </c>
      <c r="F93" s="49" t="s">
        <v>20</v>
      </c>
      <c r="G93" s="71" t="s">
        <v>462</v>
      </c>
      <c r="H93" s="71">
        <f>IF(ISBLANK(G93),"",INT(0.11193*(254-(G93/$C$4))^1.88))</f>
        <v>744</v>
      </c>
    </row>
    <row r="94" spans="1:8" s="75" customFormat="1" ht="13.5" thickBot="1">
      <c r="A94" s="291">
        <f>A93</f>
        <v>7</v>
      </c>
      <c r="B94" s="50"/>
      <c r="C94" s="51"/>
      <c r="D94" s="52"/>
      <c r="E94" s="53"/>
      <c r="F94" s="54"/>
      <c r="G94" s="73"/>
      <c r="H94" s="73"/>
    </row>
    <row r="95" spans="1:8" s="77" customFormat="1" ht="12.75">
      <c r="A95" s="290">
        <f>A96</f>
        <v>8</v>
      </c>
      <c r="B95" s="39"/>
      <c r="C95" s="40"/>
      <c r="D95" s="41"/>
      <c r="E95" s="42"/>
      <c r="F95" s="43"/>
      <c r="G95" s="68"/>
      <c r="H95" s="68"/>
    </row>
    <row r="96" spans="1:8" s="77" customFormat="1" ht="12.75">
      <c r="A96" s="44">
        <f>A92+1</f>
        <v>8</v>
      </c>
      <c r="B96" s="45">
        <v>6</v>
      </c>
      <c r="C96" s="46" t="s">
        <v>143</v>
      </c>
      <c r="D96" s="47" t="s">
        <v>144</v>
      </c>
      <c r="E96" s="48">
        <v>35721</v>
      </c>
      <c r="F96" s="49" t="s">
        <v>19</v>
      </c>
      <c r="G96" s="71" t="s">
        <v>463</v>
      </c>
      <c r="H96" s="71">
        <f>IF(ISBLANK(G96),"",INT(0.11193*(254-(G96/$C$4))^1.88))</f>
        <v>443</v>
      </c>
    </row>
    <row r="97" spans="1:8" s="77" customFormat="1" ht="13.5" thickBot="1">
      <c r="A97" s="291">
        <f>A96</f>
        <v>8</v>
      </c>
      <c r="B97" s="50"/>
      <c r="C97" s="51"/>
      <c r="D97" s="52"/>
      <c r="E97" s="53"/>
      <c r="F97" s="54"/>
      <c r="G97" s="73"/>
      <c r="H97" s="73"/>
    </row>
    <row r="98" spans="1:8" s="77" customFormat="1" ht="12.75">
      <c r="A98" s="290">
        <f>A99</f>
        <v>8</v>
      </c>
      <c r="B98" s="39"/>
      <c r="C98" s="40"/>
      <c r="D98" s="41"/>
      <c r="E98" s="42"/>
      <c r="F98" s="43"/>
      <c r="G98" s="68"/>
      <c r="H98" s="68"/>
    </row>
    <row r="99" spans="1:8" s="77" customFormat="1" ht="12.75">
      <c r="A99" s="44">
        <v>8</v>
      </c>
      <c r="B99" s="45">
        <v>5</v>
      </c>
      <c r="C99" s="46" t="s">
        <v>141</v>
      </c>
      <c r="D99" s="47" t="s">
        <v>142</v>
      </c>
      <c r="E99" s="48">
        <v>35656</v>
      </c>
      <c r="F99" s="49" t="s">
        <v>19</v>
      </c>
      <c r="G99" s="71" t="s">
        <v>464</v>
      </c>
      <c r="H99" s="71">
        <f>IF(ISBLANK(G99),"",INT(0.11193*(254-(G99/$C$4))^1.88))</f>
        <v>283</v>
      </c>
    </row>
    <row r="100" spans="1:8" s="77" customFormat="1" ht="13.5" thickBot="1">
      <c r="A100" s="291">
        <f>A99</f>
        <v>8</v>
      </c>
      <c r="B100" s="50"/>
      <c r="C100" s="51"/>
      <c r="D100" s="52"/>
      <c r="E100" s="53"/>
      <c r="F100" s="54"/>
      <c r="G100" s="73"/>
      <c r="H100" s="73"/>
    </row>
  </sheetData>
  <sheetProtection password="C9E9" sheet="1" selectLockedCells="1" selectUnlockedCells="1"/>
  <printOptions horizontalCentered="1"/>
  <pageMargins left="0.27" right="0.36" top="0.47" bottom="0.17" header="0.71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R10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2" width="5.7109375" style="6" customWidth="1"/>
    <col min="3" max="3" width="14.00390625" style="6" customWidth="1"/>
    <col min="4" max="4" width="14.421875" style="6" bestFit="1" customWidth="1"/>
    <col min="5" max="5" width="10.7109375" style="6" bestFit="1" customWidth="1"/>
    <col min="6" max="6" width="12.00390625" style="6" customWidth="1"/>
    <col min="7" max="7" width="9.00390625" style="6" bestFit="1" customWidth="1"/>
    <col min="8" max="16384" width="9.140625" style="6" customWidth="1"/>
  </cols>
  <sheetData>
    <row r="1" spans="1:17" s="3" customFormat="1" ht="18" customHeight="1">
      <c r="A1" s="1" t="s">
        <v>27</v>
      </c>
      <c r="B1" s="14"/>
      <c r="C1" s="1"/>
      <c r="D1" s="1"/>
      <c r="E1" s="1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" customFormat="1" ht="18" customHeight="1">
      <c r="A2" s="128" t="s">
        <v>61</v>
      </c>
      <c r="B2" s="14"/>
      <c r="C2" s="1"/>
      <c r="D2" s="1"/>
      <c r="E2" s="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3" customFormat="1" ht="18" customHeight="1">
      <c r="A3" s="127" t="s">
        <v>191</v>
      </c>
      <c r="B3" s="14"/>
      <c r="C3" s="1"/>
      <c r="D3" s="1"/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s="3" customFormat="1" ht="17.25" customHeight="1">
      <c r="A4" s="14">
        <v>1.1574074074074073E-05</v>
      </c>
      <c r="B4" s="1"/>
      <c r="C4" s="2"/>
      <c r="D4" s="2"/>
      <c r="E4" s="2"/>
      <c r="F4" s="2"/>
      <c r="G4" s="2"/>
      <c r="H4" s="24"/>
      <c r="I4" s="2"/>
      <c r="J4" s="2"/>
      <c r="K4" s="2"/>
      <c r="L4" s="2"/>
      <c r="M4" s="2"/>
      <c r="N4" s="2"/>
      <c r="O4" s="2"/>
      <c r="P4" s="2"/>
      <c r="R4" s="24"/>
    </row>
    <row r="5" spans="1:18" ht="14.25" customHeight="1">
      <c r="A5" s="5" t="s">
        <v>67</v>
      </c>
      <c r="B5" s="5"/>
      <c r="G5" s="4"/>
      <c r="H5" s="4"/>
      <c r="I5" s="4"/>
      <c r="O5" s="4"/>
      <c r="P5" s="7"/>
      <c r="Q5" s="67"/>
      <c r="R5" s="67"/>
    </row>
    <row r="6" spans="1:18" ht="18.75">
      <c r="A6" s="1" t="s">
        <v>71</v>
      </c>
      <c r="B6" s="1"/>
      <c r="C6" s="1"/>
      <c r="E6" s="8"/>
      <c r="H6" s="4"/>
      <c r="I6" s="4"/>
      <c r="J6" s="4"/>
      <c r="P6" s="4"/>
      <c r="Q6" s="9"/>
      <c r="R6" s="67"/>
    </row>
    <row r="7" spans="3:5" ht="15.75">
      <c r="C7" s="5" t="s">
        <v>50</v>
      </c>
      <c r="E7" s="3"/>
    </row>
    <row r="8" spans="3:5" ht="16.5" thickBot="1">
      <c r="C8" s="5"/>
      <c r="E8" s="3"/>
    </row>
    <row r="9" spans="1:8" s="23" customFormat="1" ht="12.75" customHeight="1">
      <c r="A9" s="133" t="s">
        <v>41</v>
      </c>
      <c r="B9" s="79" t="s">
        <v>81</v>
      </c>
      <c r="C9" s="135" t="s">
        <v>15</v>
      </c>
      <c r="D9" s="136" t="s">
        <v>14</v>
      </c>
      <c r="E9" s="145" t="s">
        <v>17</v>
      </c>
      <c r="F9" s="134" t="s">
        <v>0</v>
      </c>
      <c r="G9" s="79" t="s">
        <v>13</v>
      </c>
      <c r="H9" s="137" t="s">
        <v>12</v>
      </c>
    </row>
    <row r="10" spans="1:8" s="23" customFormat="1" ht="13.5" thickBot="1">
      <c r="A10" s="170" t="s">
        <v>192</v>
      </c>
      <c r="B10" s="175" t="s">
        <v>82</v>
      </c>
      <c r="C10" s="172" t="s">
        <v>83</v>
      </c>
      <c r="D10" s="173" t="s">
        <v>93</v>
      </c>
      <c r="E10" s="177" t="s">
        <v>55</v>
      </c>
      <c r="F10" s="171" t="s">
        <v>56</v>
      </c>
      <c r="G10" s="175" t="s">
        <v>57</v>
      </c>
      <c r="H10" s="174" t="s">
        <v>60</v>
      </c>
    </row>
    <row r="11" spans="1:8" s="70" customFormat="1" ht="13.5" customHeight="1">
      <c r="A11" s="290">
        <f>A12</f>
        <v>1</v>
      </c>
      <c r="B11" s="45"/>
      <c r="C11" s="46"/>
      <c r="D11" s="47"/>
      <c r="E11" s="48"/>
      <c r="F11" s="49"/>
      <c r="G11" s="68"/>
      <c r="H11" s="68"/>
    </row>
    <row r="12" spans="1:8" s="70" customFormat="1" ht="13.5" customHeight="1">
      <c r="A12" s="44">
        <f>A8+1</f>
        <v>1</v>
      </c>
      <c r="B12" s="45">
        <v>25</v>
      </c>
      <c r="C12" s="46" t="s">
        <v>174</v>
      </c>
      <c r="D12" s="47" t="s">
        <v>175</v>
      </c>
      <c r="E12" s="48">
        <v>36056</v>
      </c>
      <c r="F12" s="49" t="s">
        <v>20</v>
      </c>
      <c r="G12" s="71" t="s">
        <v>540</v>
      </c>
      <c r="H12" s="71">
        <f>IF(ISBLANK(G12),"",INT(0.03768*(480-(G12/$A$4))^1.85))</f>
        <v>385</v>
      </c>
    </row>
    <row r="13" spans="1:8" s="70" customFormat="1" ht="13.5" customHeight="1" thickBot="1">
      <c r="A13" s="291">
        <f>A12</f>
        <v>1</v>
      </c>
      <c r="B13" s="50"/>
      <c r="C13" s="51"/>
      <c r="D13" s="52"/>
      <c r="E13" s="53"/>
      <c r="F13" s="54"/>
      <c r="G13" s="73"/>
      <c r="H13" s="73"/>
    </row>
    <row r="14" spans="1:8" ht="12.75">
      <c r="A14" s="290">
        <f>A15</f>
        <v>2</v>
      </c>
      <c r="B14" s="45"/>
      <c r="C14" s="46"/>
      <c r="D14" s="47"/>
      <c r="E14" s="48"/>
      <c r="F14" s="43"/>
      <c r="G14" s="68"/>
      <c r="H14" s="68"/>
    </row>
    <row r="15" spans="1:8" ht="12.75">
      <c r="A15" s="44">
        <f>A12+1</f>
        <v>2</v>
      </c>
      <c r="B15" s="45">
        <v>26</v>
      </c>
      <c r="C15" s="46" t="s">
        <v>176</v>
      </c>
      <c r="D15" s="47" t="s">
        <v>177</v>
      </c>
      <c r="E15" s="48">
        <v>35804</v>
      </c>
      <c r="F15" s="49" t="s">
        <v>20</v>
      </c>
      <c r="G15" s="71" t="s">
        <v>541</v>
      </c>
      <c r="H15" s="71">
        <f>IF(ISBLANK(G15),"",INT(0.03768*(480-(G15/$A$4))^1.85))</f>
        <v>525</v>
      </c>
    </row>
    <row r="16" spans="1:8" ht="13.5" thickBot="1">
      <c r="A16" s="291">
        <f>A15</f>
        <v>2</v>
      </c>
      <c r="B16" s="50"/>
      <c r="C16" s="51"/>
      <c r="D16" s="52"/>
      <c r="E16" s="53"/>
      <c r="F16" s="54"/>
      <c r="G16" s="73"/>
      <c r="H16" s="73"/>
    </row>
    <row r="17" spans="1:8" ht="12.75">
      <c r="A17" s="290">
        <f>A18</f>
        <v>3</v>
      </c>
      <c r="B17" s="45"/>
      <c r="C17" s="46"/>
      <c r="D17" s="47"/>
      <c r="E17" s="48"/>
      <c r="F17" s="49"/>
      <c r="G17" s="68"/>
      <c r="H17" s="68"/>
    </row>
    <row r="18" spans="1:8" ht="12.75">
      <c r="A18" s="44">
        <v>3</v>
      </c>
      <c r="B18" s="45">
        <v>136</v>
      </c>
      <c r="C18" s="46" t="s">
        <v>124</v>
      </c>
      <c r="D18" s="47" t="s">
        <v>125</v>
      </c>
      <c r="E18" s="48">
        <v>35972</v>
      </c>
      <c r="F18" s="49" t="s">
        <v>18</v>
      </c>
      <c r="G18" s="71" t="s">
        <v>542</v>
      </c>
      <c r="H18" s="71">
        <f>IF(ISBLANK(G18),"",INT(0.03768*(480-(G18/$A$4))^1.85))</f>
        <v>615</v>
      </c>
    </row>
    <row r="19" spans="1:8" ht="13.5" thickBot="1">
      <c r="A19" s="291">
        <f>A18</f>
        <v>3</v>
      </c>
      <c r="B19" s="50"/>
      <c r="C19" s="51"/>
      <c r="D19" s="52"/>
      <c r="E19" s="53"/>
      <c r="F19" s="54"/>
      <c r="G19" s="73"/>
      <c r="H19" s="73"/>
    </row>
    <row r="20" spans="1:8" ht="12.75">
      <c r="A20" s="290">
        <f>A21</f>
        <v>4</v>
      </c>
      <c r="B20" s="45"/>
      <c r="C20" s="46"/>
      <c r="D20" s="47"/>
      <c r="E20" s="48"/>
      <c r="F20" s="49"/>
      <c r="G20" s="68"/>
      <c r="H20" s="68"/>
    </row>
    <row r="21" spans="1:8" ht="12.75">
      <c r="A21" s="44">
        <v>4</v>
      </c>
      <c r="B21" s="45">
        <v>137</v>
      </c>
      <c r="C21" s="46" t="s">
        <v>126</v>
      </c>
      <c r="D21" s="47" t="s">
        <v>127</v>
      </c>
      <c r="E21" s="48">
        <v>35827</v>
      </c>
      <c r="F21" s="49" t="s">
        <v>18</v>
      </c>
      <c r="G21" s="71" t="s">
        <v>543</v>
      </c>
      <c r="H21" s="71">
        <f>IF(ISBLANK(G21),"",INT(0.03768*(480-(G21/$A$4))^1.85))</f>
        <v>811</v>
      </c>
    </row>
    <row r="22" spans="1:8" ht="13.5" thickBot="1">
      <c r="A22" s="291">
        <f>A21</f>
        <v>4</v>
      </c>
      <c r="B22" s="50"/>
      <c r="C22" s="51"/>
      <c r="D22" s="52"/>
      <c r="E22" s="53"/>
      <c r="F22" s="54"/>
      <c r="G22" s="73"/>
      <c r="H22" s="73"/>
    </row>
    <row r="23" spans="1:8" ht="12.75">
      <c r="A23" s="290">
        <f>A24</f>
        <v>5</v>
      </c>
      <c r="B23" s="45"/>
      <c r="C23" s="46"/>
      <c r="D23" s="47"/>
      <c r="E23" s="48"/>
      <c r="F23" s="43"/>
      <c r="G23" s="68"/>
      <c r="H23" s="68"/>
    </row>
    <row r="24" spans="1:8" ht="12.75">
      <c r="A24" s="44">
        <f>A21+1</f>
        <v>5</v>
      </c>
      <c r="B24" s="45">
        <v>27</v>
      </c>
      <c r="C24" s="46" t="s">
        <v>178</v>
      </c>
      <c r="D24" s="47" t="s">
        <v>179</v>
      </c>
      <c r="E24" s="48">
        <v>36072</v>
      </c>
      <c r="F24" s="49" t="s">
        <v>20</v>
      </c>
      <c r="G24" s="71" t="s">
        <v>544</v>
      </c>
      <c r="H24" s="71">
        <f>IF(ISBLANK(G24),"",INT(0.03768*(480-(G24/$A$4))^1.85))</f>
        <v>569</v>
      </c>
    </row>
    <row r="25" spans="1:8" ht="13.5" thickBot="1">
      <c r="A25" s="291">
        <f>A24</f>
        <v>5</v>
      </c>
      <c r="B25" s="50"/>
      <c r="C25" s="51"/>
      <c r="D25" s="52"/>
      <c r="E25" s="53"/>
      <c r="F25" s="54"/>
      <c r="G25" s="73"/>
      <c r="H25" s="73"/>
    </row>
    <row r="26" spans="1:8" ht="12.75">
      <c r="A26" s="290">
        <f>A27</f>
        <v>6</v>
      </c>
      <c r="B26" s="45"/>
      <c r="C26" s="46"/>
      <c r="D26" s="47"/>
      <c r="E26" s="48"/>
      <c r="F26" s="49"/>
      <c r="G26" s="68"/>
      <c r="H26" s="68"/>
    </row>
    <row r="27" spans="1:8" ht="12.75">
      <c r="A27" s="44">
        <v>6</v>
      </c>
      <c r="B27" s="45">
        <v>7</v>
      </c>
      <c r="C27" s="46" t="s">
        <v>145</v>
      </c>
      <c r="D27" s="47" t="s">
        <v>146</v>
      </c>
      <c r="E27" s="48">
        <v>35986</v>
      </c>
      <c r="F27" s="49" t="s">
        <v>19</v>
      </c>
      <c r="G27" s="71" t="s">
        <v>545</v>
      </c>
      <c r="H27" s="71">
        <f>IF(ISBLANK(G27),"",INT(0.03768*(480-(G27/$A$4))^1.85))</f>
        <v>646</v>
      </c>
    </row>
    <row r="28" spans="1:8" ht="13.5" thickBot="1">
      <c r="A28" s="291">
        <f>A27</f>
        <v>6</v>
      </c>
      <c r="B28" s="50"/>
      <c r="C28" s="51"/>
      <c r="D28" s="52"/>
      <c r="E28" s="53"/>
      <c r="F28" s="54"/>
      <c r="G28" s="73"/>
      <c r="H28" s="73"/>
    </row>
    <row r="29" spans="1:8" ht="12.75">
      <c r="A29" s="290">
        <f>A30</f>
        <v>7</v>
      </c>
      <c r="B29" s="45"/>
      <c r="C29" s="46"/>
      <c r="D29" s="47"/>
      <c r="E29" s="48"/>
      <c r="F29" s="49"/>
      <c r="G29" s="68"/>
      <c r="H29" s="68"/>
    </row>
    <row r="30" spans="1:8" ht="12.75">
      <c r="A30" s="44">
        <v>7</v>
      </c>
      <c r="B30" s="45">
        <v>28</v>
      </c>
      <c r="C30" s="46" t="s">
        <v>180</v>
      </c>
      <c r="D30" s="47" t="s">
        <v>181</v>
      </c>
      <c r="E30" s="48">
        <v>35839</v>
      </c>
      <c r="F30" s="49" t="s">
        <v>20</v>
      </c>
      <c r="G30" s="71" t="s">
        <v>546</v>
      </c>
      <c r="H30" s="71">
        <f>IF(ISBLANK(G30),"",INT(0.03768*(480-(G30/$A$4))^1.85))</f>
        <v>447</v>
      </c>
    </row>
    <row r="31" spans="1:8" ht="13.5" thickBot="1">
      <c r="A31" s="291">
        <f>A30</f>
        <v>7</v>
      </c>
      <c r="B31" s="50"/>
      <c r="C31" s="51"/>
      <c r="D31" s="52"/>
      <c r="E31" s="53"/>
      <c r="F31" s="54"/>
      <c r="G31" s="73"/>
      <c r="H31" s="73"/>
    </row>
    <row r="32" spans="1:8" s="23" customFormat="1" ht="12.75">
      <c r="A32" s="290">
        <f>A33</f>
        <v>8</v>
      </c>
      <c r="B32" s="45"/>
      <c r="C32" s="46"/>
      <c r="D32" s="47"/>
      <c r="E32" s="48"/>
      <c r="F32" s="43"/>
      <c r="G32" s="68"/>
      <c r="H32" s="68"/>
    </row>
    <row r="33" spans="1:8" s="23" customFormat="1" ht="12.75">
      <c r="A33" s="44">
        <v>8</v>
      </c>
      <c r="B33" s="45">
        <v>138</v>
      </c>
      <c r="C33" s="46" t="s">
        <v>34</v>
      </c>
      <c r="D33" s="47" t="s">
        <v>128</v>
      </c>
      <c r="E33" s="48">
        <v>35866</v>
      </c>
      <c r="F33" s="49" t="s">
        <v>18</v>
      </c>
      <c r="G33" s="71" t="s">
        <v>547</v>
      </c>
      <c r="H33" s="71">
        <f>IF(ISBLANK(G33),"",INT(0.03768*(480-(G33/$A$4))^1.85))</f>
        <v>541</v>
      </c>
    </row>
    <row r="34" spans="1:8" s="23" customFormat="1" ht="13.5" thickBot="1">
      <c r="A34" s="291">
        <f>A33</f>
        <v>8</v>
      </c>
      <c r="B34" s="50"/>
      <c r="C34" s="51"/>
      <c r="D34" s="52"/>
      <c r="E34" s="53"/>
      <c r="F34" s="54"/>
      <c r="G34" s="73"/>
      <c r="H34" s="73"/>
    </row>
    <row r="35" spans="1:8" s="23" customFormat="1" ht="12.75">
      <c r="A35" s="290">
        <f>A36</f>
        <v>9</v>
      </c>
      <c r="B35" s="45"/>
      <c r="C35" s="46"/>
      <c r="D35" s="47"/>
      <c r="E35" s="48"/>
      <c r="F35" s="49"/>
      <c r="G35" s="68"/>
      <c r="H35" s="68"/>
    </row>
    <row r="36" spans="1:8" s="23" customFormat="1" ht="12.75">
      <c r="A36" s="44">
        <v>9</v>
      </c>
      <c r="B36" s="45">
        <v>10</v>
      </c>
      <c r="C36" s="46" t="s">
        <v>29</v>
      </c>
      <c r="D36" s="47" t="s">
        <v>151</v>
      </c>
      <c r="E36" s="48">
        <v>35901</v>
      </c>
      <c r="F36" s="49" t="s">
        <v>19</v>
      </c>
      <c r="G36" s="71" t="s">
        <v>548</v>
      </c>
      <c r="H36" s="71">
        <f>IF(ISBLANK(G36),"",INT(0.03768*(480-(G36/$A$4))^1.85))</f>
        <v>523</v>
      </c>
    </row>
    <row r="37" spans="1:8" s="23" customFormat="1" ht="13.5" thickBot="1">
      <c r="A37" s="291">
        <f>A36</f>
        <v>9</v>
      </c>
      <c r="B37" s="50"/>
      <c r="C37" s="51"/>
      <c r="D37" s="52"/>
      <c r="E37" s="53"/>
      <c r="F37" s="54"/>
      <c r="G37" s="73"/>
      <c r="H37" s="73"/>
    </row>
    <row r="38" spans="1:8" ht="12.75">
      <c r="A38" s="290">
        <f>A39</f>
        <v>10</v>
      </c>
      <c r="B38" s="45"/>
      <c r="C38" s="46"/>
      <c r="D38" s="47"/>
      <c r="E38" s="48"/>
      <c r="F38" s="49"/>
      <c r="G38" s="68"/>
      <c r="H38" s="68"/>
    </row>
    <row r="39" spans="1:8" ht="12.75">
      <c r="A39" s="44">
        <v>10</v>
      </c>
      <c r="B39" s="45">
        <v>9</v>
      </c>
      <c r="C39" s="46" t="s">
        <v>149</v>
      </c>
      <c r="D39" s="47" t="s">
        <v>150</v>
      </c>
      <c r="E39" s="48">
        <v>36252</v>
      </c>
      <c r="F39" s="49" t="s">
        <v>19</v>
      </c>
      <c r="G39" s="71" t="s">
        <v>549</v>
      </c>
      <c r="H39" s="71">
        <f>IF(ISBLANK(G39),"",INT(0.03768*(480-(G39/$A$4))^1.85))</f>
        <v>458</v>
      </c>
    </row>
    <row r="40" spans="1:8" ht="13.5" thickBot="1">
      <c r="A40" s="291">
        <f>A39</f>
        <v>10</v>
      </c>
      <c r="B40" s="50"/>
      <c r="C40" s="51"/>
      <c r="D40" s="52"/>
      <c r="E40" s="53"/>
      <c r="F40" s="54"/>
      <c r="G40" s="73"/>
      <c r="H40" s="73"/>
    </row>
    <row r="41" spans="1:8" ht="12.75">
      <c r="A41" s="290">
        <f>A42</f>
        <v>11</v>
      </c>
      <c r="B41" s="45"/>
      <c r="C41" s="46"/>
      <c r="D41" s="47"/>
      <c r="E41" s="48"/>
      <c r="F41" s="43"/>
      <c r="G41" s="68"/>
      <c r="H41" s="68"/>
    </row>
    <row r="42" spans="1:8" ht="12.75">
      <c r="A42" s="44">
        <f>A39+1</f>
        <v>11</v>
      </c>
      <c r="B42" s="45">
        <v>140</v>
      </c>
      <c r="C42" s="46" t="s">
        <v>199</v>
      </c>
      <c r="D42" s="47" t="s">
        <v>129</v>
      </c>
      <c r="E42" s="48">
        <v>36283</v>
      </c>
      <c r="F42" s="49" t="s">
        <v>18</v>
      </c>
      <c r="G42" s="71" t="s">
        <v>550</v>
      </c>
      <c r="H42" s="71">
        <f>IF(ISBLANK(G42),"",INT(0.03768*(480-(G42/$A$4))^1.85))</f>
        <v>633</v>
      </c>
    </row>
    <row r="43" spans="1:8" ht="13.5" thickBot="1">
      <c r="A43" s="291">
        <f>A42</f>
        <v>11</v>
      </c>
      <c r="B43" s="50"/>
      <c r="C43" s="51"/>
      <c r="D43" s="52"/>
      <c r="E43" s="53"/>
      <c r="F43" s="54"/>
      <c r="G43" s="73"/>
      <c r="H43" s="73"/>
    </row>
    <row r="44" spans="1:8" ht="12.75">
      <c r="A44" s="290">
        <f>A45</f>
        <v>12</v>
      </c>
      <c r="B44" s="45"/>
      <c r="C44" s="46"/>
      <c r="D44" s="47"/>
      <c r="E44" s="48"/>
      <c r="F44" s="49"/>
      <c r="G44" s="68"/>
      <c r="H44" s="68"/>
    </row>
    <row r="45" spans="1:8" ht="12.75">
      <c r="A45" s="44">
        <v>12</v>
      </c>
      <c r="B45" s="45">
        <v>8</v>
      </c>
      <c r="C45" s="46" t="s">
        <v>147</v>
      </c>
      <c r="D45" s="47" t="s">
        <v>148</v>
      </c>
      <c r="E45" s="48">
        <v>36036</v>
      </c>
      <c r="F45" s="49" t="s">
        <v>19</v>
      </c>
      <c r="G45" s="71" t="s">
        <v>35</v>
      </c>
      <c r="H45" s="71" t="e">
        <f>IF(ISBLANK(G45),"",INT(0.03768*(480-(G45/$A$4))^1.85))</f>
        <v>#VALUE!</v>
      </c>
    </row>
    <row r="46" spans="1:8" ht="13.5" thickBot="1">
      <c r="A46" s="291">
        <f>A45</f>
        <v>12</v>
      </c>
      <c r="B46" s="50"/>
      <c r="C46" s="51"/>
      <c r="D46" s="52"/>
      <c r="E46" s="53"/>
      <c r="F46" s="54"/>
      <c r="G46" s="73"/>
      <c r="H46" s="73"/>
    </row>
    <row r="49" ht="12.75">
      <c r="I49" s="126"/>
    </row>
    <row r="50" ht="12.75">
      <c r="I50" s="126"/>
    </row>
    <row r="63" spans="1:17" s="3" customFormat="1" ht="18" customHeight="1">
      <c r="A63" s="1" t="s">
        <v>27</v>
      </c>
      <c r="B63" s="14"/>
      <c r="C63" s="1"/>
      <c r="D63" s="1"/>
      <c r="E63" s="1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s="3" customFormat="1" ht="18" customHeight="1">
      <c r="A64" s="128" t="s">
        <v>61</v>
      </c>
      <c r="B64" s="14"/>
      <c r="C64" s="1"/>
      <c r="D64" s="1"/>
      <c r="E64" s="1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s="3" customFormat="1" ht="18" customHeight="1">
      <c r="A65" s="127" t="s">
        <v>191</v>
      </c>
      <c r="B65" s="14"/>
      <c r="C65" s="1"/>
      <c r="D65" s="1"/>
      <c r="E65" s="1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8" s="3" customFormat="1" ht="17.25" customHeight="1">
      <c r="A66" s="14">
        <v>1.1574074074074073E-05</v>
      </c>
      <c r="B66" s="1"/>
      <c r="C66" s="2"/>
      <c r="D66" s="2"/>
      <c r="E66" s="2"/>
      <c r="F66" s="2"/>
      <c r="G66" s="2"/>
      <c r="H66" s="24"/>
      <c r="I66" s="2"/>
      <c r="J66" s="2"/>
      <c r="K66" s="2"/>
      <c r="L66" s="2"/>
      <c r="M66" s="2"/>
      <c r="N66" s="2"/>
      <c r="O66" s="2"/>
      <c r="P66" s="2"/>
      <c r="R66" s="24"/>
    </row>
    <row r="67" spans="1:18" ht="14.25" customHeight="1">
      <c r="A67" s="5" t="s">
        <v>68</v>
      </c>
      <c r="B67" s="5"/>
      <c r="G67" s="4"/>
      <c r="H67" s="4"/>
      <c r="I67" s="4"/>
      <c r="O67" s="4"/>
      <c r="P67" s="7"/>
      <c r="Q67" s="67"/>
      <c r="R67" s="67"/>
    </row>
    <row r="68" spans="1:18" ht="18.75">
      <c r="A68" s="1" t="s">
        <v>71</v>
      </c>
      <c r="B68" s="1"/>
      <c r="C68" s="1"/>
      <c r="E68" s="8"/>
      <c r="H68" s="4"/>
      <c r="I68" s="4"/>
      <c r="J68" s="4"/>
      <c r="P68" s="4"/>
      <c r="Q68" s="9"/>
      <c r="R68" s="67"/>
    </row>
    <row r="69" spans="3:5" s="75" customFormat="1" ht="15.75">
      <c r="C69" s="61" t="s">
        <v>50</v>
      </c>
      <c r="E69" s="76"/>
    </row>
    <row r="70" spans="3:5" s="75" customFormat="1" ht="16.5" thickBot="1">
      <c r="C70" s="61"/>
      <c r="E70" s="76"/>
    </row>
    <row r="71" spans="1:8" s="23" customFormat="1" ht="12.75" customHeight="1">
      <c r="A71" s="133" t="s">
        <v>41</v>
      </c>
      <c r="B71" s="79" t="s">
        <v>81</v>
      </c>
      <c r="C71" s="135" t="s">
        <v>15</v>
      </c>
      <c r="D71" s="136" t="s">
        <v>14</v>
      </c>
      <c r="E71" s="145" t="s">
        <v>17</v>
      </c>
      <c r="F71" s="134" t="s">
        <v>0</v>
      </c>
      <c r="G71" s="79" t="s">
        <v>13</v>
      </c>
      <c r="H71" s="137" t="s">
        <v>12</v>
      </c>
    </row>
    <row r="72" spans="1:8" s="23" customFormat="1" ht="13.5" thickBot="1">
      <c r="A72" s="170" t="s">
        <v>192</v>
      </c>
      <c r="B72" s="175" t="s">
        <v>82</v>
      </c>
      <c r="C72" s="172" t="s">
        <v>83</v>
      </c>
      <c r="D72" s="173" t="s">
        <v>93</v>
      </c>
      <c r="E72" s="177" t="s">
        <v>55</v>
      </c>
      <c r="F72" s="171" t="s">
        <v>56</v>
      </c>
      <c r="G72" s="175" t="s">
        <v>57</v>
      </c>
      <c r="H72" s="174" t="s">
        <v>60</v>
      </c>
    </row>
    <row r="73" spans="1:8" s="94" customFormat="1" ht="13.5" customHeight="1">
      <c r="A73" s="290">
        <f>A74</f>
        <v>1</v>
      </c>
      <c r="B73" s="39"/>
      <c r="C73" s="40"/>
      <c r="D73" s="41"/>
      <c r="E73" s="42"/>
      <c r="F73" s="43"/>
      <c r="G73" s="68"/>
      <c r="H73" s="68"/>
    </row>
    <row r="74" spans="1:8" s="94" customFormat="1" ht="13.5" customHeight="1">
      <c r="A74" s="44">
        <f>A70+1</f>
        <v>1</v>
      </c>
      <c r="B74" s="45">
        <v>31</v>
      </c>
      <c r="C74" s="46" t="s">
        <v>186</v>
      </c>
      <c r="D74" s="47" t="s">
        <v>187</v>
      </c>
      <c r="E74" s="48">
        <v>35519</v>
      </c>
      <c r="F74" s="49" t="s">
        <v>20</v>
      </c>
      <c r="G74" s="71" t="s">
        <v>517</v>
      </c>
      <c r="H74" s="71">
        <f>IF(ISBLANK(G74),"",INT(0.03768*(480-(G74/$A$4))^1.85))</f>
        <v>616</v>
      </c>
    </row>
    <row r="75" spans="1:8" s="94" customFormat="1" ht="13.5" customHeight="1" thickBot="1">
      <c r="A75" s="291">
        <f>A74</f>
        <v>1</v>
      </c>
      <c r="B75" s="50"/>
      <c r="C75" s="51"/>
      <c r="D75" s="52"/>
      <c r="E75" s="53"/>
      <c r="F75" s="54"/>
      <c r="G75" s="73"/>
      <c r="H75" s="73"/>
    </row>
    <row r="76" spans="1:8" s="75" customFormat="1" ht="12.75">
      <c r="A76" s="290">
        <f>A77</f>
        <v>2</v>
      </c>
      <c r="B76" s="39"/>
      <c r="C76" s="40"/>
      <c r="D76" s="41"/>
      <c r="E76" s="42"/>
      <c r="F76" s="43"/>
      <c r="G76" s="68"/>
      <c r="H76" s="68"/>
    </row>
    <row r="77" spans="1:8" s="75" customFormat="1" ht="12.75">
      <c r="A77" s="44">
        <f>A74+1</f>
        <v>2</v>
      </c>
      <c r="B77" s="45">
        <v>29</v>
      </c>
      <c r="C77" s="46" t="s">
        <v>182</v>
      </c>
      <c r="D77" s="47" t="s">
        <v>183</v>
      </c>
      <c r="E77" s="48">
        <v>35754</v>
      </c>
      <c r="F77" s="49" t="s">
        <v>20</v>
      </c>
      <c r="G77" s="71" t="s">
        <v>518</v>
      </c>
      <c r="H77" s="71">
        <f>IF(ISBLANK(G77),"",INT(0.03768*(480-(G77/$A$4))^1.85))</f>
        <v>631</v>
      </c>
    </row>
    <row r="78" spans="1:8" s="75" customFormat="1" ht="13.5" thickBot="1">
      <c r="A78" s="291">
        <f>A77</f>
        <v>2</v>
      </c>
      <c r="B78" s="50"/>
      <c r="C78" s="51"/>
      <c r="D78" s="52"/>
      <c r="E78" s="53"/>
      <c r="F78" s="54"/>
      <c r="G78" s="73"/>
      <c r="H78" s="73"/>
    </row>
    <row r="79" spans="1:8" s="75" customFormat="1" ht="12.75">
      <c r="A79" s="290">
        <f>A80</f>
        <v>3</v>
      </c>
      <c r="B79" s="39"/>
      <c r="C79" s="40"/>
      <c r="D79" s="41"/>
      <c r="E79" s="42"/>
      <c r="F79" s="43"/>
      <c r="G79" s="68"/>
      <c r="H79" s="68"/>
    </row>
    <row r="80" spans="1:8" s="75" customFormat="1" ht="12.75">
      <c r="A80" s="44">
        <v>3</v>
      </c>
      <c r="B80" s="45">
        <v>30</v>
      </c>
      <c r="C80" s="46" t="s">
        <v>184</v>
      </c>
      <c r="D80" s="47" t="s">
        <v>185</v>
      </c>
      <c r="E80" s="48">
        <v>35510</v>
      </c>
      <c r="F80" s="49" t="s">
        <v>20</v>
      </c>
      <c r="G80" s="71" t="s">
        <v>519</v>
      </c>
      <c r="H80" s="71">
        <f>IF(ISBLANK(G80),"",INT(0.03768*(480-(G80/$A$4))^1.85))</f>
        <v>603</v>
      </c>
    </row>
    <row r="81" spans="1:8" s="75" customFormat="1" ht="13.5" thickBot="1">
      <c r="A81" s="291">
        <f>A80</f>
        <v>3</v>
      </c>
      <c r="B81" s="50"/>
      <c r="C81" s="51"/>
      <c r="D81" s="52"/>
      <c r="E81" s="53"/>
      <c r="F81" s="54"/>
      <c r="G81" s="73"/>
      <c r="H81" s="73"/>
    </row>
    <row r="82" spans="1:8" s="75" customFormat="1" ht="12.75">
      <c r="A82" s="290">
        <f>A83</f>
        <v>4</v>
      </c>
      <c r="B82" s="39"/>
      <c r="C82" s="40"/>
      <c r="D82" s="41"/>
      <c r="E82" s="42"/>
      <c r="F82" s="43"/>
      <c r="G82" s="68"/>
      <c r="H82" s="68"/>
    </row>
    <row r="83" spans="1:8" s="75" customFormat="1" ht="12.75">
      <c r="A83" s="44">
        <v>4</v>
      </c>
      <c r="B83" s="45">
        <v>11</v>
      </c>
      <c r="C83" s="46" t="s">
        <v>152</v>
      </c>
      <c r="D83" s="47" t="s">
        <v>153</v>
      </c>
      <c r="E83" s="48">
        <v>35157</v>
      </c>
      <c r="F83" s="49" t="s">
        <v>19</v>
      </c>
      <c r="G83" s="71" t="s">
        <v>409</v>
      </c>
      <c r="H83" s="71"/>
    </row>
    <row r="84" spans="1:8" s="75" customFormat="1" ht="13.5" thickBot="1">
      <c r="A84" s="291">
        <f>A83</f>
        <v>4</v>
      </c>
      <c r="B84" s="50"/>
      <c r="C84" s="51"/>
      <c r="D84" s="52"/>
      <c r="E84" s="53"/>
      <c r="F84" s="54"/>
      <c r="G84" s="73"/>
      <c r="H84" s="73"/>
    </row>
    <row r="85" spans="1:8" s="75" customFormat="1" ht="12.75">
      <c r="A85" s="290">
        <f>A86</f>
        <v>5</v>
      </c>
      <c r="B85" s="39"/>
      <c r="C85" s="40"/>
      <c r="D85" s="41"/>
      <c r="E85" s="42"/>
      <c r="F85" s="43"/>
      <c r="G85" s="68"/>
      <c r="H85" s="68"/>
    </row>
    <row r="86" spans="1:8" s="75" customFormat="1" ht="12.75">
      <c r="A86" s="44">
        <f>A83+1</f>
        <v>5</v>
      </c>
      <c r="B86" s="45">
        <v>12</v>
      </c>
      <c r="C86" s="46" t="s">
        <v>21</v>
      </c>
      <c r="D86" s="47" t="s">
        <v>28</v>
      </c>
      <c r="E86" s="48">
        <v>35255</v>
      </c>
      <c r="F86" s="49" t="s">
        <v>19</v>
      </c>
      <c r="G86" s="71" t="s">
        <v>520</v>
      </c>
      <c r="H86" s="71">
        <f>IF(ISBLANK(G86),"",INT(0.03768*(480-(G86/$A$4))^1.85))</f>
        <v>586</v>
      </c>
    </row>
    <row r="87" spans="1:8" s="75" customFormat="1" ht="13.5" thickBot="1">
      <c r="A87" s="291">
        <f>A86</f>
        <v>5</v>
      </c>
      <c r="B87" s="50"/>
      <c r="C87" s="51"/>
      <c r="D87" s="52"/>
      <c r="E87" s="53"/>
      <c r="F87" s="54"/>
      <c r="G87" s="73"/>
      <c r="H87" s="73"/>
    </row>
    <row r="88" spans="1:8" s="75" customFormat="1" ht="12.75">
      <c r="A88" s="290">
        <f>A89</f>
        <v>6</v>
      </c>
      <c r="B88" s="39"/>
      <c r="C88" s="40"/>
      <c r="D88" s="41"/>
      <c r="E88" s="42"/>
      <c r="F88" s="43"/>
      <c r="G88" s="68"/>
      <c r="H88" s="68"/>
    </row>
    <row r="89" spans="1:8" s="75" customFormat="1" ht="12.75">
      <c r="A89" s="44">
        <v>6</v>
      </c>
      <c r="B89" s="45">
        <v>32</v>
      </c>
      <c r="C89" s="46" t="s">
        <v>188</v>
      </c>
      <c r="D89" s="47" t="s">
        <v>189</v>
      </c>
      <c r="E89" s="48">
        <v>35205</v>
      </c>
      <c r="F89" s="49" t="s">
        <v>20</v>
      </c>
      <c r="G89" s="71" t="s">
        <v>521</v>
      </c>
      <c r="H89" s="71">
        <f>IF(ISBLANK(G89),"",INT(0.03768*(480-(G89/$A$4))^1.85))</f>
        <v>530</v>
      </c>
    </row>
    <row r="90" spans="1:8" s="75" customFormat="1" ht="13.5" thickBot="1">
      <c r="A90" s="291">
        <f>A89</f>
        <v>6</v>
      </c>
      <c r="B90" s="50"/>
      <c r="C90" s="51"/>
      <c r="D90" s="52"/>
      <c r="E90" s="53"/>
      <c r="F90" s="54"/>
      <c r="G90" s="73"/>
      <c r="H90" s="73"/>
    </row>
    <row r="91" spans="1:8" s="75" customFormat="1" ht="12.75">
      <c r="A91" s="290">
        <f>A92</f>
        <v>7</v>
      </c>
      <c r="B91" s="39"/>
      <c r="C91" s="40"/>
      <c r="D91" s="41"/>
      <c r="E91" s="42"/>
      <c r="F91" s="43"/>
      <c r="G91" s="68"/>
      <c r="H91" s="68"/>
    </row>
    <row r="92" spans="1:8" s="75" customFormat="1" ht="12.75">
      <c r="A92" s="44">
        <v>7</v>
      </c>
      <c r="B92" s="45">
        <v>141</v>
      </c>
      <c r="C92" s="46" t="s">
        <v>118</v>
      </c>
      <c r="D92" s="47" t="s">
        <v>119</v>
      </c>
      <c r="E92" s="48">
        <v>35846</v>
      </c>
      <c r="F92" s="49" t="s">
        <v>18</v>
      </c>
      <c r="G92" s="71" t="s">
        <v>522</v>
      </c>
      <c r="H92" s="71">
        <f>IF(ISBLANK(G92),"",INT(0.03768*(480-(G92/$A$4))^1.85))</f>
        <v>552</v>
      </c>
    </row>
    <row r="93" spans="1:8" s="75" customFormat="1" ht="13.5" thickBot="1">
      <c r="A93" s="291">
        <f>A92</f>
        <v>7</v>
      </c>
      <c r="B93" s="50"/>
      <c r="C93" s="51"/>
      <c r="D93" s="52"/>
      <c r="E93" s="53"/>
      <c r="F93" s="54"/>
      <c r="G93" s="73"/>
      <c r="H93" s="73"/>
    </row>
    <row r="94" spans="1:8" s="77" customFormat="1" ht="12.75">
      <c r="A94" s="290">
        <f>A95</f>
        <v>8</v>
      </c>
      <c r="B94" s="39"/>
      <c r="C94" s="40"/>
      <c r="D94" s="41"/>
      <c r="E94" s="42"/>
      <c r="F94" s="43"/>
      <c r="G94" s="68"/>
      <c r="H94" s="68"/>
    </row>
    <row r="95" spans="1:8" s="77" customFormat="1" ht="12.75">
      <c r="A95" s="44">
        <f>A92+1</f>
        <v>8</v>
      </c>
      <c r="B95" s="45">
        <v>13</v>
      </c>
      <c r="C95" s="46" t="s">
        <v>154</v>
      </c>
      <c r="D95" s="47" t="s">
        <v>155</v>
      </c>
      <c r="E95" s="48">
        <v>35110</v>
      </c>
      <c r="F95" s="49" t="s">
        <v>19</v>
      </c>
      <c r="G95" s="71" t="s">
        <v>523</v>
      </c>
      <c r="H95" s="71">
        <f>IF(ISBLANK(G95),"",INT(0.03768*(480-(G95/$A$4))^1.85))</f>
        <v>660</v>
      </c>
    </row>
    <row r="96" spans="1:8" s="77" customFormat="1" ht="13.5" thickBot="1">
      <c r="A96" s="291">
        <f>A95</f>
        <v>8</v>
      </c>
      <c r="B96" s="50"/>
      <c r="C96" s="51"/>
      <c r="D96" s="52"/>
      <c r="E96" s="53"/>
      <c r="F96" s="54"/>
      <c r="G96" s="73"/>
      <c r="H96" s="73"/>
    </row>
    <row r="97" spans="1:8" s="77" customFormat="1" ht="12.75">
      <c r="A97" s="290">
        <f>A98</f>
        <v>9</v>
      </c>
      <c r="B97" s="39"/>
      <c r="C97" s="40"/>
      <c r="D97" s="41"/>
      <c r="E97" s="42"/>
      <c r="F97" s="43"/>
      <c r="G97" s="68"/>
      <c r="H97" s="68"/>
    </row>
    <row r="98" spans="1:8" s="77" customFormat="1" ht="12.75">
      <c r="A98" s="44">
        <f>A95+1</f>
        <v>9</v>
      </c>
      <c r="B98" s="45">
        <v>144</v>
      </c>
      <c r="C98" s="46" t="s">
        <v>122</v>
      </c>
      <c r="D98" s="47" t="s">
        <v>123</v>
      </c>
      <c r="E98" s="48">
        <v>35465</v>
      </c>
      <c r="F98" s="49" t="s">
        <v>18</v>
      </c>
      <c r="G98" s="71" t="s">
        <v>524</v>
      </c>
      <c r="H98" s="71">
        <f>IF(ISBLANK(G98),"",INT(0.03768*(480-(G98/$A$4))^1.85))</f>
        <v>340</v>
      </c>
    </row>
    <row r="99" spans="1:8" s="77" customFormat="1" ht="13.5" thickBot="1">
      <c r="A99" s="291">
        <f>A98</f>
        <v>9</v>
      </c>
      <c r="B99" s="50"/>
      <c r="C99" s="51"/>
      <c r="D99" s="52"/>
      <c r="E99" s="53"/>
      <c r="F99" s="54"/>
      <c r="G99" s="73"/>
      <c r="H99" s="73"/>
    </row>
    <row r="100" spans="1:8" ht="12.75">
      <c r="A100" s="290">
        <f>A101</f>
        <v>10</v>
      </c>
      <c r="B100" s="39"/>
      <c r="C100" s="40"/>
      <c r="D100" s="41"/>
      <c r="E100" s="42"/>
      <c r="F100" s="43"/>
      <c r="G100" s="68"/>
      <c r="H100" s="68"/>
    </row>
    <row r="101" spans="1:8" ht="12.75">
      <c r="A101" s="44">
        <f>A98+1</f>
        <v>10</v>
      </c>
      <c r="B101" s="45">
        <v>142</v>
      </c>
      <c r="C101" s="46" t="s">
        <v>120</v>
      </c>
      <c r="D101" s="47" t="s">
        <v>121</v>
      </c>
      <c r="E101" s="48">
        <v>35495</v>
      </c>
      <c r="F101" s="49" t="s">
        <v>18</v>
      </c>
      <c r="G101" s="71" t="s">
        <v>525</v>
      </c>
      <c r="H101" s="71">
        <f>IF(ISBLANK(G101),"",INT(0.03768*(480-(G101/$A$4))^1.85))</f>
        <v>382</v>
      </c>
    </row>
    <row r="102" spans="1:8" ht="13.5" thickBot="1">
      <c r="A102" s="291">
        <f>A101</f>
        <v>10</v>
      </c>
      <c r="B102" s="50"/>
      <c r="C102" s="51"/>
      <c r="D102" s="52"/>
      <c r="E102" s="53"/>
      <c r="F102" s="54"/>
      <c r="G102" s="73"/>
      <c r="H102" s="73"/>
    </row>
    <row r="103" spans="1:8" ht="12.75">
      <c r="A103" s="290">
        <f>A104</f>
        <v>11</v>
      </c>
      <c r="B103" s="39"/>
      <c r="C103" s="40"/>
      <c r="D103" s="41"/>
      <c r="E103" s="42"/>
      <c r="F103" s="43"/>
      <c r="G103" s="68"/>
      <c r="H103" s="68"/>
    </row>
    <row r="104" spans="1:8" ht="12.75">
      <c r="A104" s="44">
        <f>A101+1</f>
        <v>11</v>
      </c>
      <c r="B104" s="45">
        <v>33</v>
      </c>
      <c r="C104" s="46" t="s">
        <v>194</v>
      </c>
      <c r="D104" s="47" t="s">
        <v>195</v>
      </c>
      <c r="E104" s="48">
        <v>35598</v>
      </c>
      <c r="F104" s="49" t="s">
        <v>196</v>
      </c>
      <c r="G104" s="71" t="s">
        <v>526</v>
      </c>
      <c r="H104" s="71">
        <f>IF(ISBLANK(G104),"",INT(0.03768*(480-(G104/$A$4))^1.85))</f>
        <v>599</v>
      </c>
    </row>
    <row r="105" spans="1:8" ht="13.5" thickBot="1">
      <c r="A105" s="291">
        <f>A104</f>
        <v>11</v>
      </c>
      <c r="B105" s="50"/>
      <c r="C105" s="51"/>
      <c r="D105" s="52"/>
      <c r="E105" s="53"/>
      <c r="F105" s="54"/>
      <c r="G105" s="73"/>
      <c r="H105" s="73"/>
    </row>
    <row r="106" spans="1:8" ht="12.75">
      <c r="A106" s="290">
        <f>A107</f>
        <v>12</v>
      </c>
      <c r="B106" s="39"/>
      <c r="C106" s="40"/>
      <c r="D106" s="41"/>
      <c r="E106" s="42"/>
      <c r="F106" s="43"/>
      <c r="G106" s="68"/>
      <c r="H106" s="68"/>
    </row>
    <row r="107" spans="1:8" ht="12.75">
      <c r="A107" s="44">
        <f>A104+1</f>
        <v>12</v>
      </c>
      <c r="B107" s="45">
        <v>34</v>
      </c>
      <c r="C107" s="46" t="s">
        <v>197</v>
      </c>
      <c r="D107" s="47" t="s">
        <v>198</v>
      </c>
      <c r="E107" s="48">
        <v>35318</v>
      </c>
      <c r="F107" s="49" t="s">
        <v>196</v>
      </c>
      <c r="G107" s="71" t="s">
        <v>527</v>
      </c>
      <c r="H107" s="71">
        <f>IF(ISBLANK(G107),"",INT(0.03768*(480-(G107/$A$4))^1.85))</f>
        <v>672</v>
      </c>
    </row>
    <row r="108" spans="1:8" ht="13.5" thickBot="1">
      <c r="A108" s="291">
        <f>A107</f>
        <v>12</v>
      </c>
      <c r="B108" s="50"/>
      <c r="C108" s="51"/>
      <c r="D108" s="52"/>
      <c r="E108" s="53"/>
      <c r="F108" s="54"/>
      <c r="G108" s="73"/>
      <c r="H108" s="73"/>
    </row>
  </sheetData>
  <sheetProtection password="C9E9" sheet="1" selectLockedCells="1" selectUnlockedCells="1"/>
  <printOptions horizontalCentered="1"/>
  <pageMargins left="0.27" right="0.36" top="0.51" bottom="0.1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R20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00390625" style="6" bestFit="1" customWidth="1"/>
    <col min="2" max="2" width="5.00390625" style="6" customWidth="1"/>
    <col min="3" max="3" width="13.00390625" style="6" customWidth="1"/>
    <col min="4" max="4" width="14.421875" style="6" bestFit="1" customWidth="1"/>
    <col min="5" max="5" width="10.7109375" style="6" bestFit="1" customWidth="1"/>
    <col min="6" max="6" width="12.00390625" style="6" customWidth="1"/>
    <col min="7" max="9" width="6.7109375" style="4" customWidth="1"/>
    <col min="10" max="10" width="9.00390625" style="6" bestFit="1" customWidth="1"/>
    <col min="11" max="16384" width="9.140625" style="6" customWidth="1"/>
  </cols>
  <sheetData>
    <row r="1" spans="1:17" s="3" customFormat="1" ht="18" customHeight="1">
      <c r="A1" s="1" t="s">
        <v>27</v>
      </c>
      <c r="B1" s="14"/>
      <c r="C1" s="1"/>
      <c r="D1" s="1"/>
      <c r="E1" s="1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" customFormat="1" ht="18" customHeight="1">
      <c r="A2" s="128" t="s">
        <v>61</v>
      </c>
      <c r="B2" s="14"/>
      <c r="C2" s="1"/>
      <c r="D2" s="1"/>
      <c r="E2" s="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3" customFormat="1" ht="18" customHeight="1">
      <c r="A3" s="127" t="s">
        <v>191</v>
      </c>
      <c r="B3" s="14"/>
      <c r="C3" s="1"/>
      <c r="D3" s="1"/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s="3" customFormat="1" ht="17.25" customHeight="1">
      <c r="A4" s="66"/>
      <c r="B4" s="1"/>
      <c r="C4" s="2"/>
      <c r="D4" s="2"/>
      <c r="E4" s="2"/>
      <c r="F4" s="2"/>
      <c r="G4" s="2"/>
      <c r="H4" s="2"/>
      <c r="J4" s="24"/>
      <c r="K4" s="2"/>
      <c r="L4" s="2"/>
      <c r="M4" s="2"/>
      <c r="N4" s="2"/>
      <c r="O4" s="2"/>
      <c r="P4" s="2"/>
      <c r="R4" s="24"/>
    </row>
    <row r="5" spans="1:18" ht="14.25" customHeight="1">
      <c r="A5" s="5" t="s">
        <v>58</v>
      </c>
      <c r="B5" s="5"/>
      <c r="J5" s="4"/>
      <c r="O5" s="4"/>
      <c r="P5" s="7"/>
      <c r="Q5" s="67"/>
      <c r="R5" s="67"/>
    </row>
    <row r="6" spans="1:18" ht="18.75">
      <c r="A6" s="1" t="s">
        <v>70</v>
      </c>
      <c r="B6" s="1"/>
      <c r="C6" s="1"/>
      <c r="E6" s="8"/>
      <c r="G6" s="6"/>
      <c r="J6" s="4"/>
      <c r="P6" s="4"/>
      <c r="Q6" s="9"/>
      <c r="R6" s="67"/>
    </row>
    <row r="7" spans="3:5" ht="16.5" thickBot="1">
      <c r="C7" s="5" t="s">
        <v>72</v>
      </c>
      <c r="E7" s="3"/>
    </row>
    <row r="8" spans="7:9" ht="13.5" thickBot="1">
      <c r="G8" s="299" t="s">
        <v>220</v>
      </c>
      <c r="H8" s="300"/>
      <c r="I8" s="301"/>
    </row>
    <row r="9" spans="1:11" s="70" customFormat="1" ht="13.5" customHeight="1">
      <c r="A9" s="133" t="s">
        <v>41</v>
      </c>
      <c r="B9" s="79" t="s">
        <v>22</v>
      </c>
      <c r="C9" s="178" t="s">
        <v>15</v>
      </c>
      <c r="D9" s="196" t="s">
        <v>14</v>
      </c>
      <c r="E9" s="81" t="s">
        <v>17</v>
      </c>
      <c r="F9" s="192" t="s">
        <v>0</v>
      </c>
      <c r="G9" s="197">
        <v>1</v>
      </c>
      <c r="H9" s="179">
        <v>2</v>
      </c>
      <c r="I9" s="191">
        <v>3</v>
      </c>
      <c r="J9" s="82" t="s">
        <v>13</v>
      </c>
      <c r="K9" s="181" t="s">
        <v>12</v>
      </c>
    </row>
    <row r="10" spans="1:11" s="70" customFormat="1" ht="13.5" customHeight="1" thickBot="1">
      <c r="A10" s="170" t="s">
        <v>192</v>
      </c>
      <c r="B10" s="175" t="s">
        <v>82</v>
      </c>
      <c r="C10" s="172" t="s">
        <v>83</v>
      </c>
      <c r="D10" s="173" t="s">
        <v>93</v>
      </c>
      <c r="E10" s="177" t="s">
        <v>55</v>
      </c>
      <c r="F10" s="171" t="s">
        <v>56</v>
      </c>
      <c r="G10" s="190"/>
      <c r="H10" s="188"/>
      <c r="I10" s="189"/>
      <c r="J10" s="175" t="s">
        <v>57</v>
      </c>
      <c r="K10" s="174" t="s">
        <v>60</v>
      </c>
    </row>
    <row r="11" spans="1:11" ht="12.75">
      <c r="A11" s="55">
        <f>A12</f>
        <v>1</v>
      </c>
      <c r="B11" s="62"/>
      <c r="C11" s="40"/>
      <c r="D11" s="41"/>
      <c r="E11" s="42"/>
      <c r="F11" s="43"/>
      <c r="G11" s="104"/>
      <c r="H11" s="105"/>
      <c r="I11" s="106"/>
      <c r="J11" s="206"/>
      <c r="K11" s="200"/>
    </row>
    <row r="12" spans="1:11" ht="12.75">
      <c r="A12" s="44">
        <f>A8+1</f>
        <v>1</v>
      </c>
      <c r="B12" s="63">
        <v>2</v>
      </c>
      <c r="C12" s="46" t="s">
        <v>135</v>
      </c>
      <c r="D12" s="47" t="s">
        <v>136</v>
      </c>
      <c r="E12" s="48">
        <v>36099</v>
      </c>
      <c r="F12" s="49" t="s">
        <v>19</v>
      </c>
      <c r="G12" s="107">
        <v>5.22</v>
      </c>
      <c r="H12" s="108">
        <v>5.35</v>
      </c>
      <c r="I12" s="109">
        <v>5.2</v>
      </c>
      <c r="J12" s="116">
        <f>MAX(G12:I12)</f>
        <v>5.35</v>
      </c>
      <c r="K12" s="117">
        <f>IF(ISBLANK(J12),"",INT(0.188807*(J12*100-210)^1.41))</f>
        <v>657</v>
      </c>
    </row>
    <row r="13" spans="1:11" ht="13.5" thickBot="1">
      <c r="A13" s="56">
        <f>A12</f>
        <v>1</v>
      </c>
      <c r="B13" s="64"/>
      <c r="C13" s="51"/>
      <c r="D13" s="52"/>
      <c r="E13" s="53"/>
      <c r="F13" s="194" t="s">
        <v>59</v>
      </c>
      <c r="G13" s="115">
        <v>0.7</v>
      </c>
      <c r="H13" s="112">
        <v>1.4</v>
      </c>
      <c r="I13" s="118">
        <v>2</v>
      </c>
      <c r="J13" s="207"/>
      <c r="K13" s="207"/>
    </row>
    <row r="14" spans="1:11" ht="12.75">
      <c r="A14" s="258">
        <f>A15</f>
        <v>2</v>
      </c>
      <c r="B14" s="62"/>
      <c r="C14" s="40"/>
      <c r="D14" s="41"/>
      <c r="E14" s="42"/>
      <c r="F14" s="43"/>
      <c r="G14" s="104"/>
      <c r="H14" s="105"/>
      <c r="I14" s="106"/>
      <c r="J14" s="258"/>
      <c r="K14" s="200"/>
    </row>
    <row r="15" spans="1:11" ht="12.75">
      <c r="A15" s="44">
        <f>A11+1</f>
        <v>2</v>
      </c>
      <c r="B15" s="63">
        <v>18</v>
      </c>
      <c r="C15" s="46" t="s">
        <v>160</v>
      </c>
      <c r="D15" s="47" t="s">
        <v>161</v>
      </c>
      <c r="E15" s="48">
        <v>36327</v>
      </c>
      <c r="F15" s="49" t="s">
        <v>20</v>
      </c>
      <c r="G15" s="107" t="s">
        <v>43</v>
      </c>
      <c r="H15" s="108">
        <v>5.77</v>
      </c>
      <c r="I15" s="109" t="s">
        <v>43</v>
      </c>
      <c r="J15" s="116">
        <f>MAX(G15:I15)</f>
        <v>5.77</v>
      </c>
      <c r="K15" s="117">
        <f>IF(ISBLANK(J15),"",INT(0.188807*(J15*100-210)^1.41))</f>
        <v>780</v>
      </c>
    </row>
    <row r="16" spans="1:11" ht="13.5" thickBot="1">
      <c r="A16" s="262">
        <f>A15</f>
        <v>2</v>
      </c>
      <c r="B16" s="64"/>
      <c r="C16" s="51"/>
      <c r="D16" s="52"/>
      <c r="E16" s="53"/>
      <c r="F16" s="194" t="s">
        <v>59</v>
      </c>
      <c r="G16" s="115">
        <v>0.9</v>
      </c>
      <c r="H16" s="112">
        <v>1.1</v>
      </c>
      <c r="I16" s="118">
        <v>-0.5</v>
      </c>
      <c r="J16" s="262"/>
      <c r="K16" s="262"/>
    </row>
    <row r="17" spans="1:11" ht="12.75">
      <c r="A17" s="258">
        <f>A18</f>
        <v>3</v>
      </c>
      <c r="B17" s="62"/>
      <c r="C17" s="40"/>
      <c r="D17" s="41"/>
      <c r="E17" s="42"/>
      <c r="F17" s="43"/>
      <c r="G17" s="104"/>
      <c r="H17" s="105"/>
      <c r="I17" s="106"/>
      <c r="J17" s="258"/>
      <c r="K17" s="200"/>
    </row>
    <row r="18" spans="1:11" ht="12.75">
      <c r="A18" s="44">
        <f>A14+1</f>
        <v>3</v>
      </c>
      <c r="B18" s="63">
        <v>124</v>
      </c>
      <c r="C18" s="46" t="s">
        <v>110</v>
      </c>
      <c r="D18" s="47" t="s">
        <v>111</v>
      </c>
      <c r="E18" s="48">
        <v>36689</v>
      </c>
      <c r="F18" s="49" t="s">
        <v>18</v>
      </c>
      <c r="G18" s="107" t="s">
        <v>43</v>
      </c>
      <c r="H18" s="108">
        <v>4.4</v>
      </c>
      <c r="I18" s="109">
        <v>4.51</v>
      </c>
      <c r="J18" s="116">
        <f>MAX(G18:I18)</f>
        <v>4.51</v>
      </c>
      <c r="K18" s="117">
        <f>IF(ISBLANK(J18),"",INT(0.188807*(J18*100-210)^1.41))</f>
        <v>431</v>
      </c>
    </row>
    <row r="19" spans="1:11" ht="13.5" thickBot="1">
      <c r="A19" s="262">
        <f>A18</f>
        <v>3</v>
      </c>
      <c r="B19" s="64"/>
      <c r="C19" s="51"/>
      <c r="D19" s="52"/>
      <c r="E19" s="53"/>
      <c r="F19" s="194" t="s">
        <v>59</v>
      </c>
      <c r="G19" s="115">
        <v>1.3</v>
      </c>
      <c r="H19" s="112">
        <v>0.1</v>
      </c>
      <c r="I19" s="118">
        <v>0</v>
      </c>
      <c r="J19" s="262"/>
      <c r="K19" s="262"/>
    </row>
    <row r="20" spans="1:11" ht="12.75">
      <c r="A20" s="258">
        <f>A21</f>
        <v>4</v>
      </c>
      <c r="B20" s="62"/>
      <c r="C20" s="40"/>
      <c r="D20" s="41"/>
      <c r="E20" s="42"/>
      <c r="F20" s="43"/>
      <c r="G20" s="104"/>
      <c r="H20" s="105"/>
      <c r="I20" s="106"/>
      <c r="J20" s="258"/>
      <c r="K20" s="200"/>
    </row>
    <row r="21" spans="1:11" ht="12.75">
      <c r="A21" s="44">
        <f>A17+1</f>
        <v>4</v>
      </c>
      <c r="B21" s="63">
        <v>3</v>
      </c>
      <c r="C21" s="46" t="s">
        <v>137</v>
      </c>
      <c r="D21" s="47" t="s">
        <v>138</v>
      </c>
      <c r="E21" s="48">
        <v>36300</v>
      </c>
      <c r="F21" s="49" t="s">
        <v>19</v>
      </c>
      <c r="G21" s="107">
        <v>5.5</v>
      </c>
      <c r="H21" s="108">
        <v>5.34</v>
      </c>
      <c r="I21" s="109" t="s">
        <v>43</v>
      </c>
      <c r="J21" s="116">
        <f>MAX(G21:I21)</f>
        <v>5.5</v>
      </c>
      <c r="K21" s="117">
        <f>IF(ISBLANK(J21),"",INT(0.188807*(J21*100-210)^1.41))</f>
        <v>700</v>
      </c>
    </row>
    <row r="22" spans="1:11" ht="13.5" thickBot="1">
      <c r="A22" s="262">
        <f>A21</f>
        <v>4</v>
      </c>
      <c r="B22" s="64"/>
      <c r="C22" s="51"/>
      <c r="D22" s="52"/>
      <c r="E22" s="53"/>
      <c r="F22" s="194" t="s">
        <v>59</v>
      </c>
      <c r="G22" s="115">
        <v>2.6</v>
      </c>
      <c r="H22" s="112">
        <v>-0.3</v>
      </c>
      <c r="I22" s="118">
        <v>1.5</v>
      </c>
      <c r="J22" s="262"/>
      <c r="K22" s="262"/>
    </row>
    <row r="23" spans="1:11" ht="12.75">
      <c r="A23" s="258">
        <f>A24</f>
        <v>5</v>
      </c>
      <c r="B23" s="62"/>
      <c r="C23" s="40"/>
      <c r="D23" s="41"/>
      <c r="E23" s="42"/>
      <c r="F23" s="43"/>
      <c r="G23" s="104"/>
      <c r="H23" s="105"/>
      <c r="I23" s="106"/>
      <c r="J23" s="258"/>
      <c r="K23" s="200"/>
    </row>
    <row r="24" spans="1:11" ht="12.75">
      <c r="A24" s="44">
        <f>A20+1</f>
        <v>5</v>
      </c>
      <c r="B24" s="63">
        <v>19</v>
      </c>
      <c r="C24" s="46" t="s">
        <v>162</v>
      </c>
      <c r="D24" s="47" t="s">
        <v>163</v>
      </c>
      <c r="E24" s="48">
        <v>36025</v>
      </c>
      <c r="F24" s="49" t="s">
        <v>20</v>
      </c>
      <c r="G24" s="107">
        <v>5.55</v>
      </c>
      <c r="H24" s="108" t="s">
        <v>43</v>
      </c>
      <c r="I24" s="109">
        <v>5.65</v>
      </c>
      <c r="J24" s="116">
        <f>MAX(G24:I24)</f>
        <v>5.65</v>
      </c>
      <c r="K24" s="117">
        <f>IF(ISBLANK(J24),"",INT(0.188807*(J24*100-210)^1.41))</f>
        <v>744</v>
      </c>
    </row>
    <row r="25" spans="1:11" ht="13.5" thickBot="1">
      <c r="A25" s="262">
        <f>A24</f>
        <v>5</v>
      </c>
      <c r="B25" s="64"/>
      <c r="C25" s="51"/>
      <c r="D25" s="52"/>
      <c r="E25" s="53"/>
      <c r="F25" s="194" t="s">
        <v>59</v>
      </c>
      <c r="G25" s="115">
        <v>2.1</v>
      </c>
      <c r="H25" s="112">
        <v>1.3</v>
      </c>
      <c r="I25" s="118">
        <v>0</v>
      </c>
      <c r="J25" s="262"/>
      <c r="K25" s="262"/>
    </row>
    <row r="26" spans="1:11" ht="12.75">
      <c r="A26" s="258">
        <f>A27</f>
        <v>6</v>
      </c>
      <c r="B26" s="62"/>
      <c r="C26" s="40"/>
      <c r="D26" s="41"/>
      <c r="E26" s="42"/>
      <c r="F26" s="43"/>
      <c r="G26" s="104"/>
      <c r="H26" s="105"/>
      <c r="I26" s="106"/>
      <c r="J26" s="258"/>
      <c r="K26" s="200"/>
    </row>
    <row r="27" spans="1:11" ht="12.75">
      <c r="A27" s="44">
        <f>A23+1</f>
        <v>6</v>
      </c>
      <c r="B27" s="63">
        <v>125</v>
      </c>
      <c r="C27" s="46" t="s">
        <v>112</v>
      </c>
      <c r="D27" s="47" t="s">
        <v>113</v>
      </c>
      <c r="E27" s="48">
        <v>35962</v>
      </c>
      <c r="F27" s="49" t="s">
        <v>18</v>
      </c>
      <c r="G27" s="107">
        <v>5.29</v>
      </c>
      <c r="H27" s="108" t="s">
        <v>43</v>
      </c>
      <c r="I27" s="109">
        <v>5.21</v>
      </c>
      <c r="J27" s="116">
        <f>MAX(G27:I27)</f>
        <v>5.29</v>
      </c>
      <c r="K27" s="117">
        <f>IF(ISBLANK(J27),"",INT(0.188807*(J27*100-210)^1.41))</f>
        <v>640</v>
      </c>
    </row>
    <row r="28" spans="1:11" ht="13.5" thickBot="1">
      <c r="A28" s="262">
        <f>A27</f>
        <v>6</v>
      </c>
      <c r="B28" s="64"/>
      <c r="C28" s="51"/>
      <c r="D28" s="52"/>
      <c r="E28" s="53"/>
      <c r="F28" s="194" t="s">
        <v>59</v>
      </c>
      <c r="G28" s="115">
        <v>1.3</v>
      </c>
      <c r="H28" s="112">
        <v>-0.3</v>
      </c>
      <c r="I28" s="118">
        <v>0.8</v>
      </c>
      <c r="J28" s="262"/>
      <c r="K28" s="262"/>
    </row>
    <row r="29" spans="1:11" ht="12.75">
      <c r="A29" s="258">
        <f>A30</f>
        <v>7</v>
      </c>
      <c r="B29" s="62"/>
      <c r="C29" s="40"/>
      <c r="D29" s="41"/>
      <c r="E29" s="42"/>
      <c r="F29" s="43"/>
      <c r="G29" s="104"/>
      <c r="H29" s="105"/>
      <c r="I29" s="106"/>
      <c r="J29" s="258"/>
      <c r="K29" s="200"/>
    </row>
    <row r="30" spans="1:11" ht="12.75">
      <c r="A30" s="44">
        <f>A26+1</f>
        <v>7</v>
      </c>
      <c r="B30" s="63">
        <v>4</v>
      </c>
      <c r="C30" s="46" t="s">
        <v>139</v>
      </c>
      <c r="D30" s="47" t="s">
        <v>140</v>
      </c>
      <c r="E30" s="48">
        <v>36187</v>
      </c>
      <c r="F30" s="49" t="s">
        <v>19</v>
      </c>
      <c r="G30" s="107">
        <v>4.83</v>
      </c>
      <c r="H30" s="108" t="s">
        <v>43</v>
      </c>
      <c r="I30" s="109">
        <v>4.89</v>
      </c>
      <c r="J30" s="116">
        <f>MAX(G30:I30)</f>
        <v>4.89</v>
      </c>
      <c r="K30" s="117">
        <f>IF(ISBLANK(J30),"",INT(0.188807*(J30*100-210)^1.41))</f>
        <v>530</v>
      </c>
    </row>
    <row r="31" spans="1:11" ht="13.5" thickBot="1">
      <c r="A31" s="262">
        <f>A30</f>
        <v>7</v>
      </c>
      <c r="B31" s="64"/>
      <c r="C31" s="51"/>
      <c r="D31" s="52"/>
      <c r="E31" s="53"/>
      <c r="F31" s="194" t="s">
        <v>59</v>
      </c>
      <c r="G31" s="119">
        <v>-0.2</v>
      </c>
      <c r="H31" s="120">
        <v>0.4</v>
      </c>
      <c r="I31" s="118">
        <v>-0.4</v>
      </c>
      <c r="J31" s="262"/>
      <c r="K31" s="262"/>
    </row>
    <row r="32" spans="1:11" ht="12.75">
      <c r="A32" s="258">
        <f>A33</f>
        <v>8</v>
      </c>
      <c r="B32" s="62"/>
      <c r="C32" s="40"/>
      <c r="D32" s="41"/>
      <c r="E32" s="42"/>
      <c r="F32" s="43"/>
      <c r="G32" s="104"/>
      <c r="H32" s="105"/>
      <c r="I32" s="106"/>
      <c r="J32" s="258"/>
      <c r="K32" s="200"/>
    </row>
    <row r="33" spans="1:11" ht="12.75" customHeight="1">
      <c r="A33" s="44">
        <f>A29+1</f>
        <v>8</v>
      </c>
      <c r="B33" s="63">
        <v>20</v>
      </c>
      <c r="C33" s="46" t="s">
        <v>164</v>
      </c>
      <c r="D33" s="47" t="s">
        <v>165</v>
      </c>
      <c r="E33" s="48">
        <v>36064</v>
      </c>
      <c r="F33" s="49" t="s">
        <v>20</v>
      </c>
      <c r="G33" s="107">
        <v>5.45</v>
      </c>
      <c r="H33" s="108">
        <v>5.44</v>
      </c>
      <c r="I33" s="109" t="s">
        <v>43</v>
      </c>
      <c r="J33" s="116">
        <f>MAX(G33:I33)</f>
        <v>5.45</v>
      </c>
      <c r="K33" s="117">
        <f>IF(ISBLANK(J33),"",INT(0.188807*(J33*100-210)^1.41))</f>
        <v>686</v>
      </c>
    </row>
    <row r="34" spans="1:11" ht="13.5" thickBot="1">
      <c r="A34" s="262">
        <f>A33</f>
        <v>8</v>
      </c>
      <c r="B34" s="64"/>
      <c r="C34" s="51"/>
      <c r="D34" s="52"/>
      <c r="E34" s="53"/>
      <c r="F34" s="194" t="s">
        <v>59</v>
      </c>
      <c r="G34" s="115">
        <v>0.8</v>
      </c>
      <c r="H34" s="112">
        <v>2.4</v>
      </c>
      <c r="I34" s="118">
        <v>0.4</v>
      </c>
      <c r="J34" s="262"/>
      <c r="K34" s="262"/>
    </row>
    <row r="35" spans="1:11" ht="12.75">
      <c r="A35" s="258">
        <f>A36</f>
        <v>9</v>
      </c>
      <c r="B35" s="62"/>
      <c r="C35" s="40"/>
      <c r="D35" s="41"/>
      <c r="E35" s="42"/>
      <c r="F35" s="43"/>
      <c r="G35" s="104"/>
      <c r="H35" s="105"/>
      <c r="I35" s="106"/>
      <c r="J35" s="258"/>
      <c r="K35" s="200"/>
    </row>
    <row r="36" spans="1:11" ht="12.75">
      <c r="A36" s="44">
        <f>A32+1</f>
        <v>9</v>
      </c>
      <c r="B36" s="63">
        <v>126</v>
      </c>
      <c r="C36" s="46" t="s">
        <v>114</v>
      </c>
      <c r="D36" s="47" t="s">
        <v>115</v>
      </c>
      <c r="E36" s="48">
        <v>36377</v>
      </c>
      <c r="F36" s="49" t="s">
        <v>18</v>
      </c>
      <c r="G36" s="107">
        <v>5.1</v>
      </c>
      <c r="H36" s="108">
        <v>3.6</v>
      </c>
      <c r="I36" s="109">
        <v>4.49</v>
      </c>
      <c r="J36" s="116">
        <f>MAX(G36:I36)</f>
        <v>5.1</v>
      </c>
      <c r="K36" s="117">
        <f>IF(ISBLANK(J36),"",INT(0.188807*(J36*100-210)^1.41))</f>
        <v>587</v>
      </c>
    </row>
    <row r="37" spans="1:11" ht="13.5" thickBot="1">
      <c r="A37" s="262">
        <f>A36</f>
        <v>9</v>
      </c>
      <c r="B37" s="64"/>
      <c r="C37" s="51"/>
      <c r="D37" s="52"/>
      <c r="E37" s="53"/>
      <c r="F37" s="194" t="s">
        <v>59</v>
      </c>
      <c r="G37" s="115">
        <v>0.7</v>
      </c>
      <c r="H37" s="120">
        <v>1.8</v>
      </c>
      <c r="I37" s="118">
        <v>0.8</v>
      </c>
      <c r="J37" s="262"/>
      <c r="K37" s="262"/>
    </row>
    <row r="38" spans="1:11" ht="12.75">
      <c r="A38" s="258">
        <f>A39</f>
        <v>10</v>
      </c>
      <c r="B38" s="62"/>
      <c r="C38" s="40"/>
      <c r="D38" s="41"/>
      <c r="E38" s="42"/>
      <c r="F38" s="43"/>
      <c r="G38" s="104"/>
      <c r="H38" s="105"/>
      <c r="I38" s="106"/>
      <c r="J38" s="258"/>
      <c r="K38" s="200"/>
    </row>
    <row r="39" spans="1:11" ht="12.75">
      <c r="A39" s="44">
        <f>A35+1</f>
        <v>10</v>
      </c>
      <c r="B39" s="63">
        <v>127</v>
      </c>
      <c r="C39" s="46" t="s">
        <v>130</v>
      </c>
      <c r="D39" s="47" t="s">
        <v>131</v>
      </c>
      <c r="E39" s="48" t="s">
        <v>132</v>
      </c>
      <c r="F39" s="49" t="s">
        <v>18</v>
      </c>
      <c r="G39" s="107">
        <v>5.12</v>
      </c>
      <c r="H39" s="108">
        <v>5.35</v>
      </c>
      <c r="I39" s="109" t="s">
        <v>44</v>
      </c>
      <c r="J39" s="116">
        <f>MAX(G39:I39)</f>
        <v>5.35</v>
      </c>
      <c r="K39" s="117">
        <f>IF(ISBLANK(J39),"",INT(0.188807*(J39*100-210)^1.41))</f>
        <v>657</v>
      </c>
    </row>
    <row r="40" spans="1:11" ht="13.5" thickBot="1">
      <c r="A40" s="262">
        <f>A39</f>
        <v>10</v>
      </c>
      <c r="B40" s="64"/>
      <c r="C40" s="51"/>
      <c r="D40" s="52"/>
      <c r="E40" s="53"/>
      <c r="F40" s="194" t="s">
        <v>59</v>
      </c>
      <c r="G40" s="115">
        <v>1.9</v>
      </c>
      <c r="H40" s="120">
        <v>1.8</v>
      </c>
      <c r="I40" s="118"/>
      <c r="J40" s="262"/>
      <c r="K40" s="262"/>
    </row>
    <row r="41" spans="1:11" ht="12.75">
      <c r="A41" s="258">
        <f>A42</f>
        <v>11</v>
      </c>
      <c r="B41" s="62"/>
      <c r="C41" s="40"/>
      <c r="D41" s="41"/>
      <c r="E41" s="42"/>
      <c r="F41" s="43"/>
      <c r="G41" s="104"/>
      <c r="H41" s="105"/>
      <c r="I41" s="106"/>
      <c r="J41" s="258"/>
      <c r="K41" s="200"/>
    </row>
    <row r="42" spans="1:11" ht="12.75">
      <c r="A42" s="44">
        <f>A38+1</f>
        <v>11</v>
      </c>
      <c r="B42" s="63">
        <v>1</v>
      </c>
      <c r="C42" s="46" t="s">
        <v>133</v>
      </c>
      <c r="D42" s="47" t="s">
        <v>134</v>
      </c>
      <c r="E42" s="48">
        <v>36417</v>
      </c>
      <c r="F42" s="49" t="s">
        <v>19</v>
      </c>
      <c r="G42" s="107" t="s">
        <v>43</v>
      </c>
      <c r="H42" s="108">
        <v>5.23</v>
      </c>
      <c r="I42" s="109">
        <v>5.04</v>
      </c>
      <c r="J42" s="116">
        <f>MAX(G42:I42)</f>
        <v>5.23</v>
      </c>
      <c r="K42" s="117">
        <f>IF(ISBLANK(J42),"",INT(0.188807*(J42*100-210)^1.41))</f>
        <v>623</v>
      </c>
    </row>
    <row r="43" spans="1:11" ht="13.5" thickBot="1">
      <c r="A43" s="262">
        <f>A42</f>
        <v>11</v>
      </c>
      <c r="B43" s="64"/>
      <c r="C43" s="51"/>
      <c r="D43" s="52"/>
      <c r="E43" s="53"/>
      <c r="F43" s="194" t="s">
        <v>59</v>
      </c>
      <c r="G43" s="115">
        <v>0.8</v>
      </c>
      <c r="H43" s="120">
        <v>0.7</v>
      </c>
      <c r="I43" s="118">
        <v>1.1</v>
      </c>
      <c r="J43" s="262"/>
      <c r="K43" s="262"/>
    </row>
    <row r="44" spans="1:11" ht="12.75">
      <c r="A44" s="258">
        <f>A45</f>
        <v>12</v>
      </c>
      <c r="B44" s="62"/>
      <c r="C44" s="40"/>
      <c r="D44" s="41"/>
      <c r="E44" s="42"/>
      <c r="F44" s="43"/>
      <c r="G44" s="104"/>
      <c r="H44" s="105"/>
      <c r="I44" s="106"/>
      <c r="J44" s="258"/>
      <c r="K44" s="200"/>
    </row>
    <row r="45" spans="1:11" ht="12.75">
      <c r="A45" s="44">
        <f>A41+1</f>
        <v>12</v>
      </c>
      <c r="B45" s="63">
        <v>17</v>
      </c>
      <c r="C45" s="46" t="s">
        <v>158</v>
      </c>
      <c r="D45" s="47" t="s">
        <v>159</v>
      </c>
      <c r="E45" s="48">
        <v>36256</v>
      </c>
      <c r="F45" s="49" t="s">
        <v>20</v>
      </c>
      <c r="G45" s="107">
        <v>5.4</v>
      </c>
      <c r="H45" s="108">
        <v>5.56</v>
      </c>
      <c r="I45" s="109">
        <v>5.93</v>
      </c>
      <c r="J45" s="116">
        <f>MAX(G45:I45)</f>
        <v>5.93</v>
      </c>
      <c r="K45" s="117">
        <f>IF(ISBLANK(J45),"",INT(0.188807*(J45*100-210)^1.41))</f>
        <v>828</v>
      </c>
    </row>
    <row r="46" spans="1:11" ht="13.5" thickBot="1">
      <c r="A46" s="262">
        <f>A45</f>
        <v>12</v>
      </c>
      <c r="B46" s="64"/>
      <c r="C46" s="51"/>
      <c r="D46" s="52"/>
      <c r="E46" s="53"/>
      <c r="F46" s="194" t="s">
        <v>59</v>
      </c>
      <c r="G46" s="119">
        <v>2</v>
      </c>
      <c r="H46" s="120">
        <v>0.7</v>
      </c>
      <c r="I46" s="118">
        <v>2</v>
      </c>
      <c r="J46" s="262"/>
      <c r="K46" s="262"/>
    </row>
    <row r="47" spans="1:11" ht="13.5" customHeight="1">
      <c r="A47" s="258">
        <f>A48</f>
        <v>13</v>
      </c>
      <c r="B47" s="62"/>
      <c r="C47" s="40"/>
      <c r="D47" s="41"/>
      <c r="E47" s="42"/>
      <c r="F47" s="43"/>
      <c r="G47" s="104"/>
      <c r="H47" s="105"/>
      <c r="I47" s="106"/>
      <c r="J47" s="258"/>
      <c r="K47" s="200"/>
    </row>
    <row r="48" spans="1:11" ht="13.5" customHeight="1">
      <c r="A48" s="44">
        <f>A44+1</f>
        <v>13</v>
      </c>
      <c r="B48" s="63">
        <v>120</v>
      </c>
      <c r="C48" s="46" t="s">
        <v>108</v>
      </c>
      <c r="D48" s="47" t="s">
        <v>109</v>
      </c>
      <c r="E48" s="48">
        <v>36786</v>
      </c>
      <c r="F48" s="49" t="s">
        <v>18</v>
      </c>
      <c r="G48" s="107">
        <v>5.07</v>
      </c>
      <c r="H48" s="108">
        <v>5.12</v>
      </c>
      <c r="I48" s="109">
        <v>5.47</v>
      </c>
      <c r="J48" s="116">
        <f>MAX(G48:I48)</f>
        <v>5.47</v>
      </c>
      <c r="K48" s="117">
        <f>IF(ISBLANK(J48),"",INT(0.188807*(J48*100-210)^1.41))</f>
        <v>691</v>
      </c>
    </row>
    <row r="49" spans="1:11" ht="13.5" customHeight="1" thickBot="1">
      <c r="A49" s="262">
        <f>A48</f>
        <v>13</v>
      </c>
      <c r="B49" s="64"/>
      <c r="C49" s="51"/>
      <c r="D49" s="52"/>
      <c r="E49" s="53"/>
      <c r="F49" s="194" t="s">
        <v>59</v>
      </c>
      <c r="G49" s="115">
        <v>2.9</v>
      </c>
      <c r="H49" s="120">
        <v>0.1</v>
      </c>
      <c r="I49" s="118">
        <v>2.3</v>
      </c>
      <c r="J49" s="262"/>
      <c r="K49" s="262"/>
    </row>
    <row r="54" spans="1:17" s="3" customFormat="1" ht="18" customHeight="1">
      <c r="A54" s="1" t="s">
        <v>27</v>
      </c>
      <c r="B54" s="14"/>
      <c r="C54" s="1"/>
      <c r="D54" s="1"/>
      <c r="E54" s="1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s="3" customFormat="1" ht="18" customHeight="1">
      <c r="A55" s="128" t="s">
        <v>61</v>
      </c>
      <c r="B55" s="14"/>
      <c r="C55" s="1"/>
      <c r="D55" s="1"/>
      <c r="E55" s="1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s="3" customFormat="1" ht="18" customHeight="1">
      <c r="A56" s="127" t="s">
        <v>191</v>
      </c>
      <c r="B56" s="14"/>
      <c r="C56" s="1"/>
      <c r="D56" s="1"/>
      <c r="E56" s="1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8" s="3" customFormat="1" ht="17.25" customHeight="1">
      <c r="A57" s="38"/>
      <c r="B57" s="1"/>
      <c r="C57" s="2"/>
      <c r="D57" s="2"/>
      <c r="E57" s="2"/>
      <c r="F57" s="2"/>
      <c r="G57" s="2"/>
      <c r="H57" s="2"/>
      <c r="J57" s="24"/>
      <c r="K57" s="2"/>
      <c r="L57" s="2"/>
      <c r="M57" s="2"/>
      <c r="N57" s="2"/>
      <c r="O57" s="2"/>
      <c r="P57" s="2"/>
      <c r="R57" s="24"/>
    </row>
    <row r="58" spans="1:18" ht="14.25" customHeight="1">
      <c r="A58" s="5" t="s">
        <v>69</v>
      </c>
      <c r="B58" s="5"/>
      <c r="J58" s="4"/>
      <c r="O58" s="4"/>
      <c r="P58" s="7"/>
      <c r="Q58" s="67"/>
      <c r="R58" s="67"/>
    </row>
    <row r="59" spans="1:18" ht="18.75">
      <c r="A59" s="1" t="s">
        <v>70</v>
      </c>
      <c r="B59" s="1"/>
      <c r="C59" s="1"/>
      <c r="E59" s="8"/>
      <c r="G59" s="6"/>
      <c r="J59" s="4"/>
      <c r="P59" s="4"/>
      <c r="Q59" s="9"/>
      <c r="R59" s="67"/>
    </row>
    <row r="60" spans="3:9" s="75" customFormat="1" ht="16.5" thickBot="1">
      <c r="C60" s="5" t="s">
        <v>72</v>
      </c>
      <c r="E60" s="76"/>
      <c r="G60" s="114"/>
      <c r="H60" s="114"/>
      <c r="I60" s="114"/>
    </row>
    <row r="61" spans="7:9" ht="13.5" thickBot="1">
      <c r="G61" s="299" t="s">
        <v>220</v>
      </c>
      <c r="H61" s="300"/>
      <c r="I61" s="301"/>
    </row>
    <row r="62" spans="1:11" s="70" customFormat="1" ht="13.5" customHeight="1">
      <c r="A62" s="133" t="s">
        <v>41</v>
      </c>
      <c r="B62" s="79" t="s">
        <v>22</v>
      </c>
      <c r="C62" s="178" t="s">
        <v>15</v>
      </c>
      <c r="D62" s="196" t="s">
        <v>14</v>
      </c>
      <c r="E62" s="81" t="s">
        <v>17</v>
      </c>
      <c r="F62" s="192" t="s">
        <v>0</v>
      </c>
      <c r="G62" s="197">
        <v>1</v>
      </c>
      <c r="H62" s="179">
        <v>2</v>
      </c>
      <c r="I62" s="191">
        <v>3</v>
      </c>
      <c r="J62" s="82" t="s">
        <v>13</v>
      </c>
      <c r="K62" s="181" t="s">
        <v>12</v>
      </c>
    </row>
    <row r="63" spans="1:11" s="70" customFormat="1" ht="13.5" customHeight="1" thickBot="1">
      <c r="A63" s="170" t="s">
        <v>192</v>
      </c>
      <c r="B63" s="175" t="s">
        <v>82</v>
      </c>
      <c r="C63" s="172" t="s">
        <v>83</v>
      </c>
      <c r="D63" s="173" t="s">
        <v>93</v>
      </c>
      <c r="E63" s="177" t="s">
        <v>55</v>
      </c>
      <c r="F63" s="171" t="s">
        <v>56</v>
      </c>
      <c r="G63" s="190"/>
      <c r="H63" s="188"/>
      <c r="I63" s="189"/>
      <c r="J63" s="175" t="s">
        <v>57</v>
      </c>
      <c r="K63" s="174" t="s">
        <v>60</v>
      </c>
    </row>
    <row r="64" spans="1:11" s="75" customFormat="1" ht="12.75">
      <c r="A64" s="55">
        <f>A65</f>
        <v>1</v>
      </c>
      <c r="B64" s="39"/>
      <c r="C64" s="40"/>
      <c r="D64" s="41"/>
      <c r="E64" s="42"/>
      <c r="F64" s="43"/>
      <c r="G64" s="104"/>
      <c r="H64" s="105"/>
      <c r="I64" s="106"/>
      <c r="J64" s="206"/>
      <c r="K64" s="200"/>
    </row>
    <row r="65" spans="1:11" s="75" customFormat="1" ht="12.75">
      <c r="A65" s="44">
        <f>A61+1</f>
        <v>1</v>
      </c>
      <c r="B65" s="45">
        <v>22</v>
      </c>
      <c r="C65" s="46" t="s">
        <v>168</v>
      </c>
      <c r="D65" s="47" t="s">
        <v>169</v>
      </c>
      <c r="E65" s="48">
        <v>35537</v>
      </c>
      <c r="F65" s="49" t="s">
        <v>20</v>
      </c>
      <c r="G65" s="107" t="s">
        <v>43</v>
      </c>
      <c r="H65" s="108" t="s">
        <v>43</v>
      </c>
      <c r="I65" s="109">
        <v>5.27</v>
      </c>
      <c r="J65" s="116">
        <f>MAX(G65:I65)</f>
        <v>5.27</v>
      </c>
      <c r="K65" s="117">
        <f>IF(ISBLANK(J65),"",INT(0.188807*(J65*100-210)^1.41))</f>
        <v>634</v>
      </c>
    </row>
    <row r="66" spans="1:11" s="75" customFormat="1" ht="13.5" thickBot="1">
      <c r="A66" s="56">
        <f>A65</f>
        <v>1</v>
      </c>
      <c r="B66" s="50"/>
      <c r="C66" s="51"/>
      <c r="D66" s="52"/>
      <c r="E66" s="53"/>
      <c r="F66" s="194" t="s">
        <v>59</v>
      </c>
      <c r="G66" s="115">
        <v>2.2</v>
      </c>
      <c r="H66" s="112">
        <v>2.7</v>
      </c>
      <c r="I66" s="118">
        <v>0</v>
      </c>
      <c r="J66" s="207"/>
      <c r="K66" s="207"/>
    </row>
    <row r="67" spans="1:11" s="75" customFormat="1" ht="12.75">
      <c r="A67" s="55">
        <f>A68</f>
        <v>2</v>
      </c>
      <c r="B67" s="39"/>
      <c r="C67" s="40"/>
      <c r="D67" s="41"/>
      <c r="E67" s="42"/>
      <c r="F67" s="43"/>
      <c r="G67" s="104"/>
      <c r="H67" s="105"/>
      <c r="I67" s="106"/>
      <c r="J67" s="258"/>
      <c r="K67" s="200"/>
    </row>
    <row r="68" spans="1:11" s="75" customFormat="1" ht="12.75">
      <c r="A68" s="44">
        <f>A66+1</f>
        <v>2</v>
      </c>
      <c r="B68" s="45">
        <v>129</v>
      </c>
      <c r="C68" s="46" t="s">
        <v>32</v>
      </c>
      <c r="D68" s="47" t="s">
        <v>33</v>
      </c>
      <c r="E68" s="48">
        <v>35437</v>
      </c>
      <c r="F68" s="49" t="s">
        <v>18</v>
      </c>
      <c r="G68" s="107">
        <v>5.47</v>
      </c>
      <c r="H68" s="108" t="s">
        <v>43</v>
      </c>
      <c r="I68" s="109" t="s">
        <v>43</v>
      </c>
      <c r="J68" s="116">
        <f>MAX(G68:I68)</f>
        <v>5.47</v>
      </c>
      <c r="K68" s="117">
        <f>IF(ISBLANK(J68),"",INT(0.188807*(J68*100-210)^1.41))</f>
        <v>691</v>
      </c>
    </row>
    <row r="69" spans="1:11" s="75" customFormat="1" ht="13.5" thickBot="1">
      <c r="A69" s="56">
        <f>A68</f>
        <v>2</v>
      </c>
      <c r="B69" s="50"/>
      <c r="C69" s="51"/>
      <c r="D69" s="52"/>
      <c r="E69" s="53"/>
      <c r="F69" s="194" t="s">
        <v>59</v>
      </c>
      <c r="G69" s="115">
        <v>0.7</v>
      </c>
      <c r="H69" s="112">
        <v>0.7</v>
      </c>
      <c r="I69" s="121">
        <v>1</v>
      </c>
      <c r="J69" s="262"/>
      <c r="K69" s="262"/>
    </row>
    <row r="70" spans="1:11" s="75" customFormat="1" ht="12.75">
      <c r="A70" s="55">
        <f>A71</f>
        <v>3</v>
      </c>
      <c r="B70" s="39"/>
      <c r="C70" s="40"/>
      <c r="D70" s="41"/>
      <c r="E70" s="42"/>
      <c r="F70" s="43"/>
      <c r="G70" s="104"/>
      <c r="H70" s="105"/>
      <c r="I70" s="106"/>
      <c r="J70" s="258"/>
      <c r="K70" s="200"/>
    </row>
    <row r="71" spans="1:11" s="75" customFormat="1" ht="12.75">
      <c r="A71" s="44">
        <f>A69+1</f>
        <v>3</v>
      </c>
      <c r="B71" s="45">
        <v>23</v>
      </c>
      <c r="C71" s="46" t="s">
        <v>170</v>
      </c>
      <c r="D71" s="47" t="s">
        <v>171</v>
      </c>
      <c r="E71" s="48">
        <v>35227</v>
      </c>
      <c r="F71" s="49" t="s">
        <v>20</v>
      </c>
      <c r="G71" s="107">
        <v>4.89</v>
      </c>
      <c r="H71" s="108">
        <v>4.64</v>
      </c>
      <c r="I71" s="109" t="s">
        <v>43</v>
      </c>
      <c r="J71" s="116">
        <f>MAX(G71:I71)</f>
        <v>4.89</v>
      </c>
      <c r="K71" s="117">
        <f>IF(ISBLANK(J71),"",INT(0.188807*(J71*100-210)^1.41))</f>
        <v>530</v>
      </c>
    </row>
    <row r="72" spans="1:11" s="75" customFormat="1" ht="13.5" thickBot="1">
      <c r="A72" s="56">
        <f>A71</f>
        <v>3</v>
      </c>
      <c r="B72" s="50"/>
      <c r="C72" s="51"/>
      <c r="D72" s="52"/>
      <c r="E72" s="53"/>
      <c r="F72" s="194" t="s">
        <v>59</v>
      </c>
      <c r="G72" s="115">
        <v>0.7</v>
      </c>
      <c r="H72" s="112">
        <v>0.4</v>
      </c>
      <c r="I72" s="121">
        <v>1.2</v>
      </c>
      <c r="J72" s="262"/>
      <c r="K72" s="262"/>
    </row>
    <row r="73" spans="1:11" s="75" customFormat="1" ht="12.75">
      <c r="A73" s="55">
        <f>A74</f>
        <v>4</v>
      </c>
      <c r="B73" s="39"/>
      <c r="C73" s="40"/>
      <c r="D73" s="41"/>
      <c r="E73" s="42"/>
      <c r="F73" s="43"/>
      <c r="G73" s="104"/>
      <c r="H73" s="105"/>
      <c r="I73" s="106"/>
      <c r="J73" s="258"/>
      <c r="K73" s="200"/>
    </row>
    <row r="74" spans="1:11" s="75" customFormat="1" ht="12.75">
      <c r="A74" s="44">
        <f>A72+1</f>
        <v>4</v>
      </c>
      <c r="B74" s="45">
        <v>133</v>
      </c>
      <c r="C74" s="46" t="s">
        <v>117</v>
      </c>
      <c r="D74" s="47" t="s">
        <v>116</v>
      </c>
      <c r="E74" s="48">
        <v>35509</v>
      </c>
      <c r="F74" s="49" t="s">
        <v>18</v>
      </c>
      <c r="G74" s="107">
        <v>4.86</v>
      </c>
      <c r="H74" s="108" t="s">
        <v>43</v>
      </c>
      <c r="I74" s="109">
        <v>5.09</v>
      </c>
      <c r="J74" s="116">
        <f>MAX(G74:I74)</f>
        <v>5.09</v>
      </c>
      <c r="K74" s="117">
        <f>IF(ISBLANK(J74),"",INT(0.188807*(J74*100-210)^1.41))</f>
        <v>584</v>
      </c>
    </row>
    <row r="75" spans="1:11" s="75" customFormat="1" ht="13.5" thickBot="1">
      <c r="A75" s="56">
        <f>A74</f>
        <v>4</v>
      </c>
      <c r="B75" s="50"/>
      <c r="C75" s="51"/>
      <c r="D75" s="52"/>
      <c r="E75" s="53"/>
      <c r="F75" s="194" t="s">
        <v>59</v>
      </c>
      <c r="G75" s="119">
        <v>1</v>
      </c>
      <c r="H75" s="120">
        <v>0.8</v>
      </c>
      <c r="I75" s="121">
        <v>2.1</v>
      </c>
      <c r="J75" s="262"/>
      <c r="K75" s="262"/>
    </row>
    <row r="76" spans="1:11" s="75" customFormat="1" ht="12.75">
      <c r="A76" s="55">
        <f>A77</f>
        <v>5</v>
      </c>
      <c r="B76" s="39"/>
      <c r="C76" s="40"/>
      <c r="D76" s="41"/>
      <c r="E76" s="42"/>
      <c r="F76" s="43"/>
      <c r="G76" s="104"/>
      <c r="H76" s="105"/>
      <c r="I76" s="106"/>
      <c r="J76" s="258"/>
      <c r="K76" s="200"/>
    </row>
    <row r="77" spans="1:11" s="75" customFormat="1" ht="12.75">
      <c r="A77" s="44">
        <f>A75+1</f>
        <v>5</v>
      </c>
      <c r="B77" s="45">
        <v>24</v>
      </c>
      <c r="C77" s="46" t="s">
        <v>172</v>
      </c>
      <c r="D77" s="47" t="s">
        <v>173</v>
      </c>
      <c r="E77" s="48">
        <v>35491</v>
      </c>
      <c r="F77" s="49" t="s">
        <v>20</v>
      </c>
      <c r="G77" s="107">
        <v>5.09</v>
      </c>
      <c r="H77" s="108">
        <v>5.09</v>
      </c>
      <c r="I77" s="109">
        <v>5.02</v>
      </c>
      <c r="J77" s="116">
        <f>MAX(G77:I77)</f>
        <v>5.09</v>
      </c>
      <c r="K77" s="117">
        <f>IF(ISBLANK(J77),"",INT(0.188807*(J77*100-210)^1.41))</f>
        <v>584</v>
      </c>
    </row>
    <row r="78" spans="1:11" s="75" customFormat="1" ht="13.5" thickBot="1">
      <c r="A78" s="56">
        <f>A77</f>
        <v>5</v>
      </c>
      <c r="B78" s="50"/>
      <c r="C78" s="51"/>
      <c r="D78" s="52"/>
      <c r="E78" s="53"/>
      <c r="F78" s="194" t="s">
        <v>59</v>
      </c>
      <c r="G78" s="119">
        <v>1.2</v>
      </c>
      <c r="H78" s="120">
        <v>0.5</v>
      </c>
      <c r="I78" s="118">
        <v>-0.4</v>
      </c>
      <c r="J78" s="262"/>
      <c r="K78" s="262"/>
    </row>
    <row r="79" spans="1:11" s="75" customFormat="1" ht="12.75">
      <c r="A79" s="55">
        <f>A80</f>
        <v>6</v>
      </c>
      <c r="B79" s="39"/>
      <c r="C79" s="40"/>
      <c r="D79" s="41"/>
      <c r="E79" s="42"/>
      <c r="F79" s="43"/>
      <c r="G79" s="104"/>
      <c r="H79" s="105"/>
      <c r="I79" s="106"/>
      <c r="J79" s="258"/>
      <c r="K79" s="200"/>
    </row>
    <row r="80" spans="1:11" s="75" customFormat="1" ht="12.75">
      <c r="A80" s="44">
        <f>A78+1</f>
        <v>6</v>
      </c>
      <c r="B80" s="45">
        <v>5</v>
      </c>
      <c r="C80" s="46" t="s">
        <v>141</v>
      </c>
      <c r="D80" s="47" t="s">
        <v>142</v>
      </c>
      <c r="E80" s="48">
        <v>35656</v>
      </c>
      <c r="F80" s="49" t="s">
        <v>19</v>
      </c>
      <c r="G80" s="107">
        <v>4.98</v>
      </c>
      <c r="H80" s="108">
        <v>5.02</v>
      </c>
      <c r="I80" s="109" t="s">
        <v>43</v>
      </c>
      <c r="J80" s="116">
        <f>MAX(G80:I80)</f>
        <v>5.02</v>
      </c>
      <c r="K80" s="117">
        <f>IF(ISBLANK(J80),"",INT(0.188807*(J80*100-210)^1.41))</f>
        <v>565</v>
      </c>
    </row>
    <row r="81" spans="1:11" s="75" customFormat="1" ht="13.5" thickBot="1">
      <c r="A81" s="56">
        <f>A80</f>
        <v>6</v>
      </c>
      <c r="B81" s="50"/>
      <c r="C81" s="51"/>
      <c r="D81" s="52"/>
      <c r="E81" s="53"/>
      <c r="F81" s="194" t="s">
        <v>59</v>
      </c>
      <c r="G81" s="119">
        <v>1.5</v>
      </c>
      <c r="H81" s="120">
        <v>1.7</v>
      </c>
      <c r="I81" s="118">
        <v>2.9</v>
      </c>
      <c r="J81" s="262"/>
      <c r="K81" s="262"/>
    </row>
    <row r="82" spans="1:11" s="75" customFormat="1" ht="12.75">
      <c r="A82" s="55">
        <f>A83</f>
        <v>7</v>
      </c>
      <c r="B82" s="39"/>
      <c r="C82" s="40"/>
      <c r="D82" s="41"/>
      <c r="E82" s="42"/>
      <c r="F82" s="43"/>
      <c r="G82" s="104"/>
      <c r="H82" s="105"/>
      <c r="I82" s="106"/>
      <c r="J82" s="258"/>
      <c r="K82" s="200"/>
    </row>
    <row r="83" spans="1:11" s="75" customFormat="1" ht="12.75">
      <c r="A83" s="44">
        <f>A81+1</f>
        <v>7</v>
      </c>
      <c r="B83" s="45">
        <v>21</v>
      </c>
      <c r="C83" s="46" t="s">
        <v>166</v>
      </c>
      <c r="D83" s="47" t="s">
        <v>167</v>
      </c>
      <c r="E83" s="48">
        <v>35581</v>
      </c>
      <c r="F83" s="49" t="s">
        <v>20</v>
      </c>
      <c r="G83" s="107">
        <v>5.57</v>
      </c>
      <c r="H83" s="108">
        <v>5.67</v>
      </c>
      <c r="I83" s="109">
        <v>5.49</v>
      </c>
      <c r="J83" s="116">
        <f>MAX(G83:I83)</f>
        <v>5.67</v>
      </c>
      <c r="K83" s="117">
        <f>IF(ISBLANK(J83),"",INT(0.188807*(J83*100-210)^1.41))</f>
        <v>750</v>
      </c>
    </row>
    <row r="84" spans="1:11" s="75" customFormat="1" ht="13.5" thickBot="1">
      <c r="A84" s="56">
        <f>A83</f>
        <v>7</v>
      </c>
      <c r="B84" s="50"/>
      <c r="C84" s="51"/>
      <c r="D84" s="52"/>
      <c r="E84" s="53"/>
      <c r="F84" s="194" t="s">
        <v>59</v>
      </c>
      <c r="G84" s="119">
        <v>1</v>
      </c>
      <c r="H84" s="120">
        <v>2.9</v>
      </c>
      <c r="I84" s="118">
        <v>1.7</v>
      </c>
      <c r="J84" s="262"/>
      <c r="K84" s="262"/>
    </row>
    <row r="85" spans="1:11" s="75" customFormat="1" ht="12.75">
      <c r="A85" s="55">
        <f>A86</f>
        <v>8</v>
      </c>
      <c r="B85" s="39"/>
      <c r="C85" s="40"/>
      <c r="D85" s="41"/>
      <c r="E85" s="42"/>
      <c r="F85" s="43"/>
      <c r="G85" s="104"/>
      <c r="H85" s="105"/>
      <c r="I85" s="106"/>
      <c r="J85" s="258"/>
      <c r="K85" s="200"/>
    </row>
    <row r="86" spans="1:11" s="75" customFormat="1" ht="12.75" customHeight="1">
      <c r="A86" s="44">
        <f>A84+1</f>
        <v>8</v>
      </c>
      <c r="B86" s="45">
        <v>128</v>
      </c>
      <c r="C86" s="46" t="s">
        <v>30</v>
      </c>
      <c r="D86" s="47" t="s">
        <v>31</v>
      </c>
      <c r="E86" s="48">
        <v>35598</v>
      </c>
      <c r="F86" s="49" t="s">
        <v>18</v>
      </c>
      <c r="G86" s="107" t="s">
        <v>43</v>
      </c>
      <c r="H86" s="108">
        <v>5.59</v>
      </c>
      <c r="I86" s="109">
        <v>5.45</v>
      </c>
      <c r="J86" s="116">
        <f>MAX(G86:I86)</f>
        <v>5.59</v>
      </c>
      <c r="K86" s="117">
        <f>IF(ISBLANK(J86),"",INT(0.188807*(J86*100-210)^1.41))</f>
        <v>726</v>
      </c>
    </row>
    <row r="87" spans="1:11" s="75" customFormat="1" ht="13.5" thickBot="1">
      <c r="A87" s="56">
        <f>A86</f>
        <v>8</v>
      </c>
      <c r="B87" s="50"/>
      <c r="C87" s="51"/>
      <c r="D87" s="52"/>
      <c r="E87" s="53"/>
      <c r="F87" s="194" t="s">
        <v>59</v>
      </c>
      <c r="G87" s="119">
        <v>0.5</v>
      </c>
      <c r="H87" s="120">
        <v>2.3</v>
      </c>
      <c r="I87" s="118">
        <v>1.9</v>
      </c>
      <c r="J87" s="262"/>
      <c r="K87" s="262"/>
    </row>
    <row r="88" spans="1:11" s="75" customFormat="1" ht="13.5" customHeight="1">
      <c r="A88" s="258">
        <f>A89</f>
        <v>9</v>
      </c>
      <c r="B88" s="39"/>
      <c r="C88" s="40"/>
      <c r="D88" s="41"/>
      <c r="E88" s="42"/>
      <c r="F88" s="43"/>
      <c r="G88" s="104"/>
      <c r="H88" s="105"/>
      <c r="I88" s="106"/>
      <c r="J88" s="258"/>
      <c r="K88" s="200"/>
    </row>
    <row r="89" spans="1:11" s="75" customFormat="1" ht="13.5" customHeight="1">
      <c r="A89" s="44">
        <f>A87+1</f>
        <v>9</v>
      </c>
      <c r="B89" s="45">
        <v>6</v>
      </c>
      <c r="C89" s="46" t="s">
        <v>143</v>
      </c>
      <c r="D89" s="47" t="s">
        <v>144</v>
      </c>
      <c r="E89" s="48">
        <v>35721</v>
      </c>
      <c r="F89" s="49" t="s">
        <v>19</v>
      </c>
      <c r="G89" s="107">
        <v>4.86</v>
      </c>
      <c r="H89" s="108" t="s">
        <v>43</v>
      </c>
      <c r="I89" s="109">
        <v>5.16</v>
      </c>
      <c r="J89" s="116">
        <f>MAX(G89:I89)</f>
        <v>5.16</v>
      </c>
      <c r="K89" s="117">
        <f>IF(ISBLANK(J89),"",INT(0.188807*(J89*100-210)^1.41))</f>
        <v>603</v>
      </c>
    </row>
    <row r="90" spans="1:11" s="75" customFormat="1" ht="13.5" customHeight="1" thickBot="1">
      <c r="A90" s="262">
        <f>A89</f>
        <v>9</v>
      </c>
      <c r="B90" s="50"/>
      <c r="C90" s="51"/>
      <c r="D90" s="52"/>
      <c r="E90" s="53"/>
      <c r="F90" s="194" t="s">
        <v>59</v>
      </c>
      <c r="G90" s="115">
        <v>1.5</v>
      </c>
      <c r="H90" s="112">
        <v>1.9</v>
      </c>
      <c r="I90" s="121">
        <v>2.4</v>
      </c>
      <c r="J90" s="262"/>
      <c r="K90" s="262"/>
    </row>
    <row r="91" spans="1:11" s="75" customFormat="1" ht="12.75">
      <c r="A91" s="182"/>
      <c r="B91" s="187"/>
      <c r="C91" s="46"/>
      <c r="D91" s="186"/>
      <c r="E91" s="185"/>
      <c r="F91" s="184"/>
      <c r="G91" s="265"/>
      <c r="H91" s="183"/>
      <c r="I91" s="193"/>
      <c r="J91" s="182"/>
      <c r="K91" s="182"/>
    </row>
    <row r="92" spans="1:11" s="75" customFormat="1" ht="12.75">
      <c r="A92" s="182"/>
      <c r="B92" s="187"/>
      <c r="C92" s="46"/>
      <c r="D92" s="186"/>
      <c r="E92" s="185"/>
      <c r="F92" s="184"/>
      <c r="G92" s="265"/>
      <c r="H92" s="183"/>
      <c r="I92" s="193"/>
      <c r="J92" s="182"/>
      <c r="K92" s="182"/>
    </row>
    <row r="93" spans="1:11" s="75" customFormat="1" ht="12.75">
      <c r="A93" s="182"/>
      <c r="B93" s="187"/>
      <c r="C93" s="46"/>
      <c r="D93" s="186"/>
      <c r="E93" s="185"/>
      <c r="F93" s="184"/>
      <c r="G93" s="265"/>
      <c r="H93" s="183"/>
      <c r="I93" s="193"/>
      <c r="J93" s="182"/>
      <c r="K93" s="182"/>
    </row>
    <row r="94" spans="1:11" s="75" customFormat="1" ht="12.75">
      <c r="A94" s="182"/>
      <c r="B94" s="187"/>
      <c r="C94" s="46"/>
      <c r="D94" s="186"/>
      <c r="E94" s="185"/>
      <c r="F94" s="184"/>
      <c r="G94" s="265"/>
      <c r="H94" s="183"/>
      <c r="I94" s="193"/>
      <c r="J94" s="182"/>
      <c r="K94" s="182"/>
    </row>
    <row r="95" spans="1:11" s="75" customFormat="1" ht="12.75">
      <c r="A95" s="182"/>
      <c r="B95" s="187"/>
      <c r="C95" s="46"/>
      <c r="D95" s="186"/>
      <c r="E95" s="185"/>
      <c r="F95" s="184"/>
      <c r="G95" s="265"/>
      <c r="H95" s="183"/>
      <c r="I95" s="193"/>
      <c r="J95" s="182"/>
      <c r="K95" s="182"/>
    </row>
    <row r="96" spans="1:11" s="75" customFormat="1" ht="12.75">
      <c r="A96" s="182"/>
      <c r="B96" s="187"/>
      <c r="C96" s="46"/>
      <c r="D96" s="186"/>
      <c r="E96" s="185"/>
      <c r="F96" s="184"/>
      <c r="G96" s="265"/>
      <c r="H96" s="183"/>
      <c r="I96" s="193"/>
      <c r="J96" s="182"/>
      <c r="K96" s="182"/>
    </row>
    <row r="97" spans="1:11" s="75" customFormat="1" ht="12.75">
      <c r="A97" s="182"/>
      <c r="B97" s="187"/>
      <c r="C97" s="46"/>
      <c r="D97" s="186"/>
      <c r="E97" s="185"/>
      <c r="F97" s="184"/>
      <c r="G97" s="265"/>
      <c r="H97" s="183"/>
      <c r="I97" s="193"/>
      <c r="J97" s="182"/>
      <c r="K97" s="182"/>
    </row>
    <row r="98" spans="1:11" s="75" customFormat="1" ht="12.75">
      <c r="A98" s="182"/>
      <c r="B98" s="187"/>
      <c r="C98" s="46"/>
      <c r="D98" s="186"/>
      <c r="E98" s="185"/>
      <c r="F98" s="184"/>
      <c r="G98" s="265"/>
      <c r="H98" s="183"/>
      <c r="I98" s="193"/>
      <c r="J98" s="182"/>
      <c r="K98" s="182"/>
    </row>
    <row r="99" spans="1:11" s="75" customFormat="1" ht="12.75">
      <c r="A99" s="182"/>
      <c r="B99" s="187"/>
      <c r="C99" s="46"/>
      <c r="D99" s="186"/>
      <c r="E99" s="185"/>
      <c r="F99" s="184"/>
      <c r="G99" s="265"/>
      <c r="H99" s="183"/>
      <c r="I99" s="193"/>
      <c r="J99" s="182"/>
      <c r="K99" s="182"/>
    </row>
    <row r="107" spans="1:17" s="3" customFormat="1" ht="18" customHeight="1">
      <c r="A107" s="1" t="s">
        <v>27</v>
      </c>
      <c r="B107" s="14"/>
      <c r="C107" s="1"/>
      <c r="D107" s="1"/>
      <c r="E107" s="1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3" customFormat="1" ht="18" customHeight="1">
      <c r="A108" s="128" t="s">
        <v>61</v>
      </c>
      <c r="B108" s="14"/>
      <c r="C108" s="1"/>
      <c r="D108" s="1"/>
      <c r="E108" s="1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s="3" customFormat="1" ht="18" customHeight="1">
      <c r="A109" s="127" t="s">
        <v>191</v>
      </c>
      <c r="B109" s="14"/>
      <c r="C109" s="1"/>
      <c r="D109" s="1"/>
      <c r="E109" s="1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8" s="3" customFormat="1" ht="17.25" customHeight="1">
      <c r="A110" s="1"/>
      <c r="B110" s="1"/>
      <c r="C110" s="2"/>
      <c r="D110" s="2"/>
      <c r="E110" s="2"/>
      <c r="F110" s="2"/>
      <c r="G110" s="2"/>
      <c r="H110" s="2"/>
      <c r="J110" s="24"/>
      <c r="K110" s="2"/>
      <c r="L110" s="2"/>
      <c r="M110" s="2"/>
      <c r="N110" s="2"/>
      <c r="O110" s="2"/>
      <c r="P110" s="2"/>
      <c r="R110" s="24"/>
    </row>
    <row r="111" spans="1:18" ht="14.25" customHeight="1">
      <c r="A111" s="5" t="s">
        <v>67</v>
      </c>
      <c r="B111" s="5"/>
      <c r="J111" s="4"/>
      <c r="O111" s="4"/>
      <c r="P111" s="7"/>
      <c r="Q111" s="67"/>
      <c r="R111" s="67"/>
    </row>
    <row r="112" spans="1:18" ht="18.75">
      <c r="A112" s="1" t="s">
        <v>71</v>
      </c>
      <c r="B112" s="1"/>
      <c r="C112" s="1"/>
      <c r="E112" s="8"/>
      <c r="G112" s="6"/>
      <c r="J112" s="4"/>
      <c r="P112" s="4"/>
      <c r="Q112" s="9"/>
      <c r="R112" s="67"/>
    </row>
    <row r="113" spans="3:9" s="75" customFormat="1" ht="16.5" thickBot="1">
      <c r="C113" s="5" t="s">
        <v>72</v>
      </c>
      <c r="E113" s="76"/>
      <c r="G113" s="114"/>
      <c r="H113" s="114"/>
      <c r="I113" s="114"/>
    </row>
    <row r="114" spans="7:9" ht="13.5" thickBot="1">
      <c r="G114" s="299" t="s">
        <v>220</v>
      </c>
      <c r="H114" s="300"/>
      <c r="I114" s="301"/>
    </row>
    <row r="115" spans="1:11" s="70" customFormat="1" ht="13.5" customHeight="1">
      <c r="A115" s="133" t="s">
        <v>41</v>
      </c>
      <c r="B115" s="79" t="s">
        <v>22</v>
      </c>
      <c r="C115" s="178" t="s">
        <v>15</v>
      </c>
      <c r="D115" s="196" t="s">
        <v>14</v>
      </c>
      <c r="E115" s="81" t="s">
        <v>17</v>
      </c>
      <c r="F115" s="192" t="s">
        <v>0</v>
      </c>
      <c r="G115" s="197">
        <v>1</v>
      </c>
      <c r="H115" s="179">
        <v>2</v>
      </c>
      <c r="I115" s="191">
        <v>3</v>
      </c>
      <c r="J115" s="82" t="s">
        <v>13</v>
      </c>
      <c r="K115" s="181" t="s">
        <v>12</v>
      </c>
    </row>
    <row r="116" spans="1:11" s="70" customFormat="1" ht="13.5" customHeight="1" thickBot="1">
      <c r="A116" s="170" t="s">
        <v>192</v>
      </c>
      <c r="B116" s="175" t="s">
        <v>82</v>
      </c>
      <c r="C116" s="172" t="s">
        <v>83</v>
      </c>
      <c r="D116" s="173" t="s">
        <v>93</v>
      </c>
      <c r="E116" s="177" t="s">
        <v>55</v>
      </c>
      <c r="F116" s="171" t="s">
        <v>56</v>
      </c>
      <c r="G116" s="190"/>
      <c r="H116" s="188"/>
      <c r="I116" s="189"/>
      <c r="J116" s="175" t="s">
        <v>57</v>
      </c>
      <c r="K116" s="174" t="s">
        <v>60</v>
      </c>
    </row>
    <row r="117" spans="1:11" s="75" customFormat="1" ht="12.75">
      <c r="A117" s="55">
        <f>A118</f>
        <v>1</v>
      </c>
      <c r="B117" s="45"/>
      <c r="C117" s="46"/>
      <c r="D117" s="47"/>
      <c r="E117" s="48"/>
      <c r="F117" s="43"/>
      <c r="G117" s="104"/>
      <c r="H117" s="105"/>
      <c r="I117" s="106"/>
      <c r="J117" s="198">
        <f>J118</f>
        <v>7.49</v>
      </c>
      <c r="K117" s="198">
        <f>K118</f>
        <v>932</v>
      </c>
    </row>
    <row r="118" spans="1:11" s="75" customFormat="1" ht="12.75">
      <c r="A118" s="44">
        <f>A114+1</f>
        <v>1</v>
      </c>
      <c r="B118" s="45">
        <v>25</v>
      </c>
      <c r="C118" s="46" t="s">
        <v>174</v>
      </c>
      <c r="D118" s="47" t="s">
        <v>175</v>
      </c>
      <c r="E118" s="48">
        <v>36056</v>
      </c>
      <c r="F118" s="49" t="s">
        <v>20</v>
      </c>
      <c r="G118" s="107">
        <v>7.36</v>
      </c>
      <c r="H118" s="108">
        <v>7.45</v>
      </c>
      <c r="I118" s="109">
        <v>7.49</v>
      </c>
      <c r="J118" s="110">
        <f>MAX(G118:I118)</f>
        <v>7.49</v>
      </c>
      <c r="K118" s="59">
        <f>IF(ISBLANK(J118),"",TRUNC(0.14354*(J118*100-220)^1.4))</f>
        <v>932</v>
      </c>
    </row>
    <row r="119" spans="1:11" s="75" customFormat="1" ht="13.5" thickBot="1">
      <c r="A119" s="56">
        <f>A118</f>
        <v>1</v>
      </c>
      <c r="B119" s="50"/>
      <c r="C119" s="51"/>
      <c r="D119" s="52"/>
      <c r="E119" s="53"/>
      <c r="F119" s="194" t="s">
        <v>59</v>
      </c>
      <c r="G119" s="122">
        <v>0</v>
      </c>
      <c r="H119" s="120">
        <v>-0.4</v>
      </c>
      <c r="I119" s="118">
        <v>-1.8</v>
      </c>
      <c r="J119" s="199">
        <f>J118</f>
        <v>7.49</v>
      </c>
      <c r="K119" s="199">
        <f>K118</f>
        <v>932</v>
      </c>
    </row>
    <row r="120" spans="1:11" s="75" customFormat="1" ht="12.75">
      <c r="A120" s="198">
        <f>A121</f>
        <v>2</v>
      </c>
      <c r="B120" s="45"/>
      <c r="C120" s="46"/>
      <c r="D120" s="47"/>
      <c r="E120" s="48"/>
      <c r="F120" s="49"/>
      <c r="G120" s="104"/>
      <c r="H120" s="105"/>
      <c r="I120" s="106"/>
      <c r="J120" s="206">
        <f>J121</f>
        <v>6.72</v>
      </c>
      <c r="K120" s="206">
        <f>K121</f>
        <v>748</v>
      </c>
    </row>
    <row r="121" spans="1:11" s="75" customFormat="1" ht="12.75">
      <c r="A121" s="44">
        <f>A117+1</f>
        <v>2</v>
      </c>
      <c r="B121" s="45">
        <v>136</v>
      </c>
      <c r="C121" s="46" t="s">
        <v>124</v>
      </c>
      <c r="D121" s="47" t="s">
        <v>125</v>
      </c>
      <c r="E121" s="48">
        <v>35972</v>
      </c>
      <c r="F121" s="49" t="s">
        <v>18</v>
      </c>
      <c r="G121" s="107">
        <v>6.72</v>
      </c>
      <c r="H121" s="108" t="s">
        <v>43</v>
      </c>
      <c r="I121" s="109" t="s">
        <v>43</v>
      </c>
      <c r="J121" s="110">
        <f>MAX(G121:I121)</f>
        <v>6.72</v>
      </c>
      <c r="K121" s="59">
        <f>IF(ISBLANK(J121),"",TRUNC(0.14354*(J121*100-220)^1.4))</f>
        <v>748</v>
      </c>
    </row>
    <row r="122" spans="1:11" s="75" customFormat="1" ht="13.5" thickBot="1">
      <c r="A122" s="199">
        <f>A121</f>
        <v>2</v>
      </c>
      <c r="B122" s="50"/>
      <c r="C122" s="51"/>
      <c r="D122" s="52"/>
      <c r="E122" s="53"/>
      <c r="F122" s="194" t="s">
        <v>59</v>
      </c>
      <c r="G122" s="122">
        <v>-0.4</v>
      </c>
      <c r="H122" s="120">
        <v>1.1</v>
      </c>
      <c r="I122" s="118">
        <v>-0.9</v>
      </c>
      <c r="J122" s="207">
        <f>J121</f>
        <v>6.72</v>
      </c>
      <c r="K122" s="207">
        <f>K121</f>
        <v>748</v>
      </c>
    </row>
    <row r="123" spans="1:11" s="75" customFormat="1" ht="12.75">
      <c r="A123" s="198">
        <f>A124</f>
        <v>3</v>
      </c>
      <c r="B123" s="45"/>
      <c r="C123" s="46"/>
      <c r="D123" s="47"/>
      <c r="E123" s="48"/>
      <c r="F123" s="49"/>
      <c r="G123" s="104"/>
      <c r="H123" s="105"/>
      <c r="I123" s="106"/>
      <c r="J123" s="206">
        <f>J124</f>
        <v>6.53</v>
      </c>
      <c r="K123" s="206">
        <f>K124</f>
        <v>704</v>
      </c>
    </row>
    <row r="124" spans="1:11" s="75" customFormat="1" ht="12.75">
      <c r="A124" s="44">
        <f>A120+1</f>
        <v>3</v>
      </c>
      <c r="B124" s="45">
        <v>8</v>
      </c>
      <c r="C124" s="46" t="s">
        <v>147</v>
      </c>
      <c r="D124" s="47" t="s">
        <v>148</v>
      </c>
      <c r="E124" s="48">
        <v>36036</v>
      </c>
      <c r="F124" s="49" t="s">
        <v>19</v>
      </c>
      <c r="G124" s="107">
        <v>6.53</v>
      </c>
      <c r="H124" s="108" t="s">
        <v>43</v>
      </c>
      <c r="I124" s="109">
        <v>6.39</v>
      </c>
      <c r="J124" s="110">
        <f>MAX(G124:I124)</f>
        <v>6.53</v>
      </c>
      <c r="K124" s="59">
        <f>IF(ISBLANK(J124),"",TRUNC(0.14354*(J124*100-220)^1.4))</f>
        <v>704</v>
      </c>
    </row>
    <row r="125" spans="1:11" s="75" customFormat="1" ht="13.5" thickBot="1">
      <c r="A125" s="199">
        <f>A124</f>
        <v>3</v>
      </c>
      <c r="B125" s="50"/>
      <c r="C125" s="51"/>
      <c r="D125" s="52"/>
      <c r="E125" s="53"/>
      <c r="F125" s="194" t="s">
        <v>59</v>
      </c>
      <c r="G125" s="122">
        <v>0.2</v>
      </c>
      <c r="H125" s="120">
        <v>-0.5</v>
      </c>
      <c r="I125" s="118">
        <v>0</v>
      </c>
      <c r="J125" s="207">
        <f>J124</f>
        <v>6.53</v>
      </c>
      <c r="K125" s="207">
        <f>K124</f>
        <v>704</v>
      </c>
    </row>
    <row r="126" spans="1:11" s="75" customFormat="1" ht="12.75">
      <c r="A126" s="198">
        <f>A127</f>
        <v>4</v>
      </c>
      <c r="B126" s="45"/>
      <c r="C126" s="46"/>
      <c r="D126" s="47"/>
      <c r="E126" s="48"/>
      <c r="F126" s="43"/>
      <c r="G126" s="104"/>
      <c r="H126" s="105"/>
      <c r="I126" s="106"/>
      <c r="J126" s="206">
        <f>J127</f>
        <v>7.12</v>
      </c>
      <c r="K126" s="206">
        <f>K127</f>
        <v>842</v>
      </c>
    </row>
    <row r="127" spans="1:11" s="75" customFormat="1" ht="12.75">
      <c r="A127" s="44">
        <f>A123+1</f>
        <v>4</v>
      </c>
      <c r="B127" s="45">
        <v>26</v>
      </c>
      <c r="C127" s="46" t="s">
        <v>176</v>
      </c>
      <c r="D127" s="47" t="s">
        <v>177</v>
      </c>
      <c r="E127" s="48">
        <v>35804</v>
      </c>
      <c r="F127" s="49" t="s">
        <v>20</v>
      </c>
      <c r="G127" s="107">
        <v>6.91</v>
      </c>
      <c r="H127" s="108">
        <v>7.12</v>
      </c>
      <c r="I127" s="109">
        <v>5.41</v>
      </c>
      <c r="J127" s="110">
        <f>MAX(G127:I127)</f>
        <v>7.12</v>
      </c>
      <c r="K127" s="59">
        <f>IF(ISBLANK(J127),"",TRUNC(0.14354*(J127*100-220)^1.4))</f>
        <v>842</v>
      </c>
    </row>
    <row r="128" spans="1:11" s="75" customFormat="1" ht="13.5" thickBot="1">
      <c r="A128" s="199">
        <f>A127</f>
        <v>4</v>
      </c>
      <c r="B128" s="50"/>
      <c r="C128" s="51"/>
      <c r="D128" s="52"/>
      <c r="E128" s="53"/>
      <c r="F128" s="194" t="s">
        <v>59</v>
      </c>
      <c r="G128" s="122">
        <v>-0.8</v>
      </c>
      <c r="H128" s="120">
        <v>1.1</v>
      </c>
      <c r="I128" s="118">
        <v>-0.7</v>
      </c>
      <c r="J128" s="207">
        <f>J127</f>
        <v>7.12</v>
      </c>
      <c r="K128" s="207">
        <f>K127</f>
        <v>842</v>
      </c>
    </row>
    <row r="129" spans="1:11" s="75" customFormat="1" ht="12.75">
      <c r="A129" s="198">
        <f>A130</f>
        <v>5</v>
      </c>
      <c r="B129" s="45"/>
      <c r="C129" s="46"/>
      <c r="D129" s="47"/>
      <c r="E129" s="48"/>
      <c r="F129" s="49"/>
      <c r="G129" s="104"/>
      <c r="H129" s="105"/>
      <c r="I129" s="106"/>
      <c r="J129" s="206">
        <f>J130</f>
        <v>6.52</v>
      </c>
      <c r="K129" s="206">
        <f>K130</f>
        <v>702</v>
      </c>
    </row>
    <row r="130" spans="1:11" s="75" customFormat="1" ht="12.75">
      <c r="A130" s="44">
        <f>A126+1</f>
        <v>5</v>
      </c>
      <c r="B130" s="45">
        <v>137</v>
      </c>
      <c r="C130" s="46" t="s">
        <v>126</v>
      </c>
      <c r="D130" s="47" t="s">
        <v>127</v>
      </c>
      <c r="E130" s="48">
        <v>35827</v>
      </c>
      <c r="F130" s="49" t="s">
        <v>18</v>
      </c>
      <c r="G130" s="107">
        <v>6.32</v>
      </c>
      <c r="H130" s="108">
        <v>6.52</v>
      </c>
      <c r="I130" s="109" t="s">
        <v>43</v>
      </c>
      <c r="J130" s="110">
        <f>MAX(G130:I130)</f>
        <v>6.52</v>
      </c>
      <c r="K130" s="59">
        <f>IF(ISBLANK(J130),"",TRUNC(0.14354*(J130*100-220)^1.4))</f>
        <v>702</v>
      </c>
    </row>
    <row r="131" spans="1:11" s="75" customFormat="1" ht="13.5" thickBot="1">
      <c r="A131" s="199">
        <f>A130</f>
        <v>5</v>
      </c>
      <c r="B131" s="50"/>
      <c r="C131" s="51"/>
      <c r="D131" s="52"/>
      <c r="E131" s="53"/>
      <c r="F131" s="194" t="s">
        <v>59</v>
      </c>
      <c r="G131" s="122">
        <v>-0.2</v>
      </c>
      <c r="H131" s="120">
        <v>0.7</v>
      </c>
      <c r="I131" s="118">
        <v>-1</v>
      </c>
      <c r="J131" s="207">
        <f>J130</f>
        <v>6.52</v>
      </c>
      <c r="K131" s="207">
        <f>K130</f>
        <v>702</v>
      </c>
    </row>
    <row r="132" spans="1:11" s="75" customFormat="1" ht="12.75">
      <c r="A132" s="198">
        <f>A133</f>
        <v>6</v>
      </c>
      <c r="B132" s="45"/>
      <c r="C132" s="46"/>
      <c r="D132" s="47"/>
      <c r="E132" s="48"/>
      <c r="F132" s="49"/>
      <c r="G132" s="104"/>
      <c r="H132" s="105"/>
      <c r="I132" s="106"/>
      <c r="J132" s="206">
        <f>J133</f>
        <v>5.94</v>
      </c>
      <c r="K132" s="206">
        <f>K133</f>
        <v>574</v>
      </c>
    </row>
    <row r="133" spans="1:11" s="75" customFormat="1" ht="12.75">
      <c r="A133" s="44">
        <f>A129+1</f>
        <v>6</v>
      </c>
      <c r="B133" s="45">
        <v>9</v>
      </c>
      <c r="C133" s="46" t="s">
        <v>149</v>
      </c>
      <c r="D133" s="47" t="s">
        <v>150</v>
      </c>
      <c r="E133" s="48">
        <v>36252</v>
      </c>
      <c r="F133" s="49" t="s">
        <v>19</v>
      </c>
      <c r="G133" s="107" t="s">
        <v>43</v>
      </c>
      <c r="H133" s="108">
        <v>5.94</v>
      </c>
      <c r="I133" s="109">
        <v>5.71</v>
      </c>
      <c r="J133" s="110">
        <f>MAX(G133:I133)</f>
        <v>5.94</v>
      </c>
      <c r="K133" s="59">
        <f>IF(ISBLANK(J133),"",TRUNC(0.14354*(J133*100-220)^1.4))</f>
        <v>574</v>
      </c>
    </row>
    <row r="134" spans="1:11" s="75" customFormat="1" ht="13.5" thickBot="1">
      <c r="A134" s="199">
        <f>A133</f>
        <v>6</v>
      </c>
      <c r="B134" s="50"/>
      <c r="C134" s="51"/>
      <c r="D134" s="52"/>
      <c r="E134" s="53"/>
      <c r="F134" s="194" t="s">
        <v>59</v>
      </c>
      <c r="G134" s="122">
        <v>-1.2</v>
      </c>
      <c r="H134" s="120">
        <v>-0.2</v>
      </c>
      <c r="I134" s="118">
        <v>-0.5</v>
      </c>
      <c r="J134" s="207">
        <f>J133</f>
        <v>5.94</v>
      </c>
      <c r="K134" s="207">
        <f>K133</f>
        <v>574</v>
      </c>
    </row>
    <row r="135" spans="1:11" s="75" customFormat="1" ht="12.75">
      <c r="A135" s="198">
        <f>A136</f>
        <v>7</v>
      </c>
      <c r="B135" s="45"/>
      <c r="C135" s="46"/>
      <c r="D135" s="47"/>
      <c r="E135" s="48"/>
      <c r="F135" s="43"/>
      <c r="G135" s="104"/>
      <c r="H135" s="105"/>
      <c r="I135" s="106"/>
      <c r="J135" s="206">
        <f>J136</f>
        <v>6.49</v>
      </c>
      <c r="K135" s="206">
        <f>K136</f>
        <v>695</v>
      </c>
    </row>
    <row r="136" spans="1:11" s="75" customFormat="1" ht="12.75">
      <c r="A136" s="44">
        <f>A132+1</f>
        <v>7</v>
      </c>
      <c r="B136" s="45">
        <v>27</v>
      </c>
      <c r="C136" s="46" t="s">
        <v>178</v>
      </c>
      <c r="D136" s="47" t="s">
        <v>179</v>
      </c>
      <c r="E136" s="48">
        <v>36072</v>
      </c>
      <c r="F136" s="49" t="s">
        <v>20</v>
      </c>
      <c r="G136" s="107" t="s">
        <v>43</v>
      </c>
      <c r="H136" s="108" t="s">
        <v>43</v>
      </c>
      <c r="I136" s="109">
        <v>6.49</v>
      </c>
      <c r="J136" s="110">
        <f>MAX(G136:I136)</f>
        <v>6.49</v>
      </c>
      <c r="K136" s="59">
        <f>IF(ISBLANK(J136),"",TRUNC(0.14354*(J136*100-220)^1.4))</f>
        <v>695</v>
      </c>
    </row>
    <row r="137" spans="1:11" s="75" customFormat="1" ht="13.5" thickBot="1">
      <c r="A137" s="199">
        <f>A136</f>
        <v>7</v>
      </c>
      <c r="B137" s="50"/>
      <c r="C137" s="51"/>
      <c r="D137" s="52"/>
      <c r="E137" s="53"/>
      <c r="F137" s="194" t="s">
        <v>59</v>
      </c>
      <c r="G137" s="122">
        <v>-0.4</v>
      </c>
      <c r="H137" s="120">
        <v>-0.2</v>
      </c>
      <c r="I137" s="118">
        <v>0.4</v>
      </c>
      <c r="J137" s="207">
        <f>J136</f>
        <v>6.49</v>
      </c>
      <c r="K137" s="207">
        <f>K136</f>
        <v>695</v>
      </c>
    </row>
    <row r="138" spans="1:11" s="75" customFormat="1" ht="12.75">
      <c r="A138" s="198">
        <f>A139</f>
        <v>8</v>
      </c>
      <c r="B138" s="45"/>
      <c r="C138" s="46"/>
      <c r="D138" s="47"/>
      <c r="E138" s="48"/>
      <c r="F138" s="49"/>
      <c r="G138" s="104"/>
      <c r="H138" s="105"/>
      <c r="I138" s="106"/>
      <c r="J138" s="206">
        <f>J139</f>
        <v>6.16</v>
      </c>
      <c r="K138" s="206">
        <f>K139</f>
        <v>621</v>
      </c>
    </row>
    <row r="139" spans="1:11" s="75" customFormat="1" ht="12.75" customHeight="1">
      <c r="A139" s="44">
        <f>A135+1</f>
        <v>8</v>
      </c>
      <c r="B139" s="45">
        <v>138</v>
      </c>
      <c r="C139" s="46" t="s">
        <v>34</v>
      </c>
      <c r="D139" s="47" t="s">
        <v>128</v>
      </c>
      <c r="E139" s="48">
        <v>35866</v>
      </c>
      <c r="F139" s="49" t="s">
        <v>18</v>
      </c>
      <c r="G139" s="107">
        <v>6.05</v>
      </c>
      <c r="H139" s="108">
        <v>6.16</v>
      </c>
      <c r="I139" s="109">
        <v>6.16</v>
      </c>
      <c r="J139" s="110">
        <f>MAX(G139:I139)</f>
        <v>6.16</v>
      </c>
      <c r="K139" s="59">
        <f>IF(ISBLANK(J139),"",TRUNC(0.14354*(J139*100-220)^1.4))</f>
        <v>621</v>
      </c>
    </row>
    <row r="140" spans="1:11" s="75" customFormat="1" ht="13.5" thickBot="1">
      <c r="A140" s="199">
        <f>A139</f>
        <v>8</v>
      </c>
      <c r="B140" s="50"/>
      <c r="C140" s="51"/>
      <c r="D140" s="52"/>
      <c r="E140" s="53"/>
      <c r="F140" s="194" t="s">
        <v>59</v>
      </c>
      <c r="G140" s="122">
        <v>0.2</v>
      </c>
      <c r="H140" s="120">
        <v>0.3</v>
      </c>
      <c r="I140" s="118">
        <v>0.7</v>
      </c>
      <c r="J140" s="207">
        <f>J139</f>
        <v>6.16</v>
      </c>
      <c r="K140" s="207">
        <f>K139</f>
        <v>621</v>
      </c>
    </row>
    <row r="141" spans="1:11" s="75" customFormat="1" ht="12.75">
      <c r="A141" s="198">
        <f>A142</f>
        <v>9</v>
      </c>
      <c r="B141" s="45"/>
      <c r="C141" s="46"/>
      <c r="D141" s="47"/>
      <c r="E141" s="48"/>
      <c r="F141" s="49"/>
      <c r="G141" s="104"/>
      <c r="H141" s="105"/>
      <c r="I141" s="106"/>
      <c r="J141" s="206">
        <f>J142</f>
        <v>5.89</v>
      </c>
      <c r="K141" s="206">
        <f>K142</f>
        <v>563</v>
      </c>
    </row>
    <row r="142" spans="1:11" s="75" customFormat="1" ht="12.75">
      <c r="A142" s="44">
        <f>A138+1</f>
        <v>9</v>
      </c>
      <c r="B142" s="45">
        <v>10</v>
      </c>
      <c r="C142" s="46" t="s">
        <v>29</v>
      </c>
      <c r="D142" s="47" t="s">
        <v>151</v>
      </c>
      <c r="E142" s="48">
        <v>35901</v>
      </c>
      <c r="F142" s="49" t="s">
        <v>19</v>
      </c>
      <c r="G142" s="107">
        <v>5.89</v>
      </c>
      <c r="H142" s="108">
        <v>5.78</v>
      </c>
      <c r="I142" s="109">
        <v>5.84</v>
      </c>
      <c r="J142" s="110">
        <f>MAX(G142:I142)</f>
        <v>5.89</v>
      </c>
      <c r="K142" s="59">
        <f>IF(ISBLANK(J142),"",TRUNC(0.14354*(J142*100-220)^1.4))</f>
        <v>563</v>
      </c>
    </row>
    <row r="143" spans="1:11" s="75" customFormat="1" ht="13.5" thickBot="1">
      <c r="A143" s="199">
        <f>A142</f>
        <v>9</v>
      </c>
      <c r="B143" s="50"/>
      <c r="C143" s="51"/>
      <c r="D143" s="52"/>
      <c r="E143" s="53"/>
      <c r="F143" s="194" t="s">
        <v>59</v>
      </c>
      <c r="G143" s="122">
        <v>-0.9</v>
      </c>
      <c r="H143" s="120">
        <v>-0.6</v>
      </c>
      <c r="I143" s="118">
        <v>0.2</v>
      </c>
      <c r="J143" s="207">
        <f>J142</f>
        <v>5.89</v>
      </c>
      <c r="K143" s="207">
        <f>K142</f>
        <v>563</v>
      </c>
    </row>
    <row r="144" spans="1:11" s="75" customFormat="1" ht="12.75">
      <c r="A144" s="198">
        <f>A145</f>
        <v>10</v>
      </c>
      <c r="B144" s="45"/>
      <c r="C144" s="46"/>
      <c r="D144" s="47"/>
      <c r="E144" s="48"/>
      <c r="F144" s="43"/>
      <c r="G144" s="104"/>
      <c r="H144" s="105"/>
      <c r="I144" s="106"/>
      <c r="J144" s="206">
        <f>J145</f>
        <v>6.5</v>
      </c>
      <c r="K144" s="206">
        <f>K145</f>
        <v>697</v>
      </c>
    </row>
    <row r="145" spans="1:11" s="75" customFormat="1" ht="12.75">
      <c r="A145" s="44">
        <f>A141+1</f>
        <v>10</v>
      </c>
      <c r="B145" s="45">
        <v>28</v>
      </c>
      <c r="C145" s="46" t="s">
        <v>180</v>
      </c>
      <c r="D145" s="47" t="s">
        <v>181</v>
      </c>
      <c r="E145" s="48">
        <v>35839</v>
      </c>
      <c r="F145" s="49" t="s">
        <v>20</v>
      </c>
      <c r="G145" s="107">
        <v>6.14</v>
      </c>
      <c r="H145" s="108">
        <v>6.06</v>
      </c>
      <c r="I145" s="109">
        <v>6.5</v>
      </c>
      <c r="J145" s="110">
        <f>MAX(G145:I145)</f>
        <v>6.5</v>
      </c>
      <c r="K145" s="59">
        <f>IF(ISBLANK(J145),"",TRUNC(0.14354*(J145*100-220)^1.4))</f>
        <v>697</v>
      </c>
    </row>
    <row r="146" spans="1:11" s="75" customFormat="1" ht="13.5" thickBot="1">
      <c r="A146" s="199">
        <f>A145</f>
        <v>10</v>
      </c>
      <c r="B146" s="50"/>
      <c r="C146" s="51"/>
      <c r="D146" s="52"/>
      <c r="E146" s="53"/>
      <c r="F146" s="194" t="s">
        <v>59</v>
      </c>
      <c r="G146" s="122">
        <v>0</v>
      </c>
      <c r="H146" s="120">
        <v>-1</v>
      </c>
      <c r="I146" s="118">
        <v>0.3</v>
      </c>
      <c r="J146" s="207">
        <f>J145</f>
        <v>6.5</v>
      </c>
      <c r="K146" s="207">
        <f>K145</f>
        <v>697</v>
      </c>
    </row>
    <row r="147" spans="1:11" s="75" customFormat="1" ht="12.75">
      <c r="A147" s="198">
        <f>A148</f>
        <v>11</v>
      </c>
      <c r="B147" s="45"/>
      <c r="C147" s="46"/>
      <c r="D147" s="47"/>
      <c r="E147" s="48"/>
      <c r="F147" s="49"/>
      <c r="G147" s="104"/>
      <c r="H147" s="105"/>
      <c r="I147" s="106"/>
      <c r="J147" s="206">
        <f>J148</f>
        <v>5.67</v>
      </c>
      <c r="K147" s="206">
        <f>K148</f>
        <v>516</v>
      </c>
    </row>
    <row r="148" spans="1:11" s="75" customFormat="1" ht="12.75">
      <c r="A148" s="44">
        <f>A144+1</f>
        <v>11</v>
      </c>
      <c r="B148" s="45">
        <v>140</v>
      </c>
      <c r="C148" s="46" t="s">
        <v>199</v>
      </c>
      <c r="D148" s="47" t="s">
        <v>129</v>
      </c>
      <c r="E148" s="48">
        <v>36283</v>
      </c>
      <c r="F148" s="49" t="s">
        <v>18</v>
      </c>
      <c r="G148" s="107">
        <v>5.67</v>
      </c>
      <c r="H148" s="108">
        <v>5.31</v>
      </c>
      <c r="I148" s="109">
        <v>5.66</v>
      </c>
      <c r="J148" s="110">
        <f>MAX(G148:I148)</f>
        <v>5.67</v>
      </c>
      <c r="K148" s="59">
        <f>IF(ISBLANK(J148),"",TRUNC(0.14354*(J148*100-220)^1.4))</f>
        <v>516</v>
      </c>
    </row>
    <row r="149" spans="1:11" s="75" customFormat="1" ht="13.5" thickBot="1">
      <c r="A149" s="199">
        <f>A148</f>
        <v>11</v>
      </c>
      <c r="B149" s="50"/>
      <c r="C149" s="51"/>
      <c r="D149" s="52"/>
      <c r="E149" s="53"/>
      <c r="F149" s="194" t="s">
        <v>59</v>
      </c>
      <c r="G149" s="122">
        <v>-0.1</v>
      </c>
      <c r="H149" s="120">
        <v>-1.4</v>
      </c>
      <c r="I149" s="118">
        <v>0.4</v>
      </c>
      <c r="J149" s="207">
        <f>J148</f>
        <v>5.67</v>
      </c>
      <c r="K149" s="207">
        <f>K148</f>
        <v>516</v>
      </c>
    </row>
    <row r="150" spans="1:11" s="75" customFormat="1" ht="13.5" customHeight="1">
      <c r="A150" s="198">
        <f>A151</f>
        <v>12</v>
      </c>
      <c r="B150" s="45"/>
      <c r="C150" s="46"/>
      <c r="D150" s="47"/>
      <c r="E150" s="48"/>
      <c r="F150" s="49"/>
      <c r="G150" s="104"/>
      <c r="H150" s="105"/>
      <c r="I150" s="106"/>
      <c r="J150" s="206">
        <f>J151</f>
        <v>6.69</v>
      </c>
      <c r="K150" s="206">
        <f>K151</f>
        <v>741</v>
      </c>
    </row>
    <row r="151" spans="1:11" s="75" customFormat="1" ht="13.5" customHeight="1">
      <c r="A151" s="44">
        <f>A147+1</f>
        <v>12</v>
      </c>
      <c r="B151" s="45">
        <v>7</v>
      </c>
      <c r="C151" s="46" t="s">
        <v>145</v>
      </c>
      <c r="D151" s="47" t="s">
        <v>146</v>
      </c>
      <c r="E151" s="48">
        <v>35986</v>
      </c>
      <c r="F151" s="49" t="s">
        <v>19</v>
      </c>
      <c r="G151" s="107">
        <v>6.69</v>
      </c>
      <c r="H151" s="108">
        <v>6.68</v>
      </c>
      <c r="I151" s="109" t="s">
        <v>43</v>
      </c>
      <c r="J151" s="110">
        <f>MAX(G151:I151)</f>
        <v>6.69</v>
      </c>
      <c r="K151" s="59">
        <f>IF(ISBLANK(J151),"",TRUNC(0.14354*(J151*100-220)^1.4))</f>
        <v>741</v>
      </c>
    </row>
    <row r="152" spans="1:11" s="75" customFormat="1" ht="13.5" customHeight="1" thickBot="1">
      <c r="A152" s="199">
        <f>A151</f>
        <v>12</v>
      </c>
      <c r="B152" s="50"/>
      <c r="C152" s="51"/>
      <c r="D152" s="52"/>
      <c r="E152" s="53"/>
      <c r="F152" s="194" t="s">
        <v>59</v>
      </c>
      <c r="G152" s="122">
        <v>0.3</v>
      </c>
      <c r="H152" s="120">
        <v>0.6</v>
      </c>
      <c r="I152" s="118">
        <v>0.5</v>
      </c>
      <c r="J152" s="207">
        <f>J151</f>
        <v>6.69</v>
      </c>
      <c r="K152" s="207">
        <f>K151</f>
        <v>741</v>
      </c>
    </row>
    <row r="153" spans="1:11" s="75" customFormat="1" ht="12.75">
      <c r="A153" s="182"/>
      <c r="B153" s="187"/>
      <c r="C153" s="46"/>
      <c r="D153" s="186"/>
      <c r="E153" s="185"/>
      <c r="F153" s="184"/>
      <c r="G153" s="193"/>
      <c r="H153" s="183"/>
      <c r="I153" s="193"/>
      <c r="J153" s="182"/>
      <c r="K153" s="182"/>
    </row>
    <row r="154" spans="1:11" s="75" customFormat="1" ht="12.75">
      <c r="A154" s="182"/>
      <c r="B154" s="187"/>
      <c r="C154" s="46"/>
      <c r="D154" s="186"/>
      <c r="E154" s="185"/>
      <c r="F154" s="184"/>
      <c r="G154" s="193"/>
      <c r="H154" s="183"/>
      <c r="I154" s="193"/>
      <c r="J154" s="182"/>
      <c r="K154" s="182"/>
    </row>
    <row r="155" spans="1:11" s="75" customFormat="1" ht="12.75">
      <c r="A155" s="182"/>
      <c r="B155" s="187"/>
      <c r="C155" s="46"/>
      <c r="D155" s="186"/>
      <c r="E155" s="185"/>
      <c r="F155" s="184"/>
      <c r="G155" s="193"/>
      <c r="H155" s="183"/>
      <c r="I155" s="193"/>
      <c r="J155" s="182"/>
      <c r="K155" s="182"/>
    </row>
    <row r="160" spans="1:17" s="3" customFormat="1" ht="18" customHeight="1">
      <c r="A160" s="1" t="s">
        <v>27</v>
      </c>
      <c r="B160" s="14"/>
      <c r="C160" s="1"/>
      <c r="D160" s="1"/>
      <c r="E160" s="1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s="3" customFormat="1" ht="18" customHeight="1">
      <c r="A161" s="128" t="s">
        <v>61</v>
      </c>
      <c r="B161" s="14"/>
      <c r="C161" s="1"/>
      <c r="D161" s="1"/>
      <c r="E161" s="1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s="3" customFormat="1" ht="18" customHeight="1">
      <c r="A162" s="127" t="s">
        <v>191</v>
      </c>
      <c r="B162" s="14"/>
      <c r="C162" s="1"/>
      <c r="D162" s="1"/>
      <c r="E162" s="1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8" s="3" customFormat="1" ht="17.25" customHeight="1">
      <c r="A163" s="1"/>
      <c r="B163" s="1"/>
      <c r="C163" s="2"/>
      <c r="D163" s="2"/>
      <c r="E163" s="2"/>
      <c r="F163" s="2"/>
      <c r="G163" s="2"/>
      <c r="H163" s="2"/>
      <c r="J163" s="24"/>
      <c r="K163" s="2"/>
      <c r="L163" s="2"/>
      <c r="M163" s="2"/>
      <c r="N163" s="2"/>
      <c r="O163" s="2"/>
      <c r="P163" s="2"/>
      <c r="R163" s="24"/>
    </row>
    <row r="164" spans="1:18" ht="14.25" customHeight="1">
      <c r="A164" s="5" t="s">
        <v>68</v>
      </c>
      <c r="B164" s="5"/>
      <c r="J164" s="4"/>
      <c r="O164" s="4"/>
      <c r="P164" s="7"/>
      <c r="Q164" s="67"/>
      <c r="R164" s="67"/>
    </row>
    <row r="165" spans="1:18" ht="18.75">
      <c r="A165" s="1" t="s">
        <v>71</v>
      </c>
      <c r="B165" s="1"/>
      <c r="C165" s="1"/>
      <c r="E165" s="8"/>
      <c r="G165" s="6"/>
      <c r="J165" s="4"/>
      <c r="P165" s="4"/>
      <c r="Q165" s="9"/>
      <c r="R165" s="67"/>
    </row>
    <row r="166" spans="3:9" s="75" customFormat="1" ht="16.5" thickBot="1">
      <c r="C166" s="5" t="s">
        <v>72</v>
      </c>
      <c r="E166" s="76"/>
      <c r="G166" s="114"/>
      <c r="H166" s="114"/>
      <c r="I166" s="114"/>
    </row>
    <row r="167" spans="7:9" ht="13.5" thickBot="1">
      <c r="G167" s="299" t="s">
        <v>220</v>
      </c>
      <c r="H167" s="300"/>
      <c r="I167" s="301"/>
    </row>
    <row r="168" spans="1:11" s="70" customFormat="1" ht="13.5" customHeight="1">
      <c r="A168" s="133" t="s">
        <v>41</v>
      </c>
      <c r="B168" s="79" t="s">
        <v>22</v>
      </c>
      <c r="C168" s="178" t="s">
        <v>15</v>
      </c>
      <c r="D168" s="196" t="s">
        <v>14</v>
      </c>
      <c r="E168" s="81" t="s">
        <v>17</v>
      </c>
      <c r="F168" s="192" t="s">
        <v>0</v>
      </c>
      <c r="G168" s="197">
        <v>1</v>
      </c>
      <c r="H168" s="179">
        <v>2</v>
      </c>
      <c r="I168" s="191">
        <v>3</v>
      </c>
      <c r="J168" s="82" t="s">
        <v>13</v>
      </c>
      <c r="K168" s="181" t="s">
        <v>12</v>
      </c>
    </row>
    <row r="169" spans="1:11" s="70" customFormat="1" ht="13.5" customHeight="1" thickBot="1">
      <c r="A169" s="170" t="s">
        <v>192</v>
      </c>
      <c r="B169" s="175" t="s">
        <v>82</v>
      </c>
      <c r="C169" s="172" t="s">
        <v>83</v>
      </c>
      <c r="D169" s="173" t="s">
        <v>93</v>
      </c>
      <c r="E169" s="177" t="s">
        <v>55</v>
      </c>
      <c r="F169" s="171" t="s">
        <v>56</v>
      </c>
      <c r="G169" s="190"/>
      <c r="H169" s="188"/>
      <c r="I169" s="189"/>
      <c r="J169" s="175" t="s">
        <v>57</v>
      </c>
      <c r="K169" s="174" t="s">
        <v>60</v>
      </c>
    </row>
    <row r="170" spans="1:11" s="75" customFormat="1" ht="12.75">
      <c r="A170" s="55">
        <f>A171</f>
        <v>1</v>
      </c>
      <c r="B170" s="39"/>
      <c r="C170" s="40"/>
      <c r="D170" s="41"/>
      <c r="E170" s="42"/>
      <c r="F170" s="43"/>
      <c r="G170" s="104"/>
      <c r="H170" s="105"/>
      <c r="I170" s="106"/>
      <c r="J170" s="206">
        <f>J171</f>
        <v>6.26</v>
      </c>
      <c r="K170" s="206">
        <f>K171</f>
        <v>644</v>
      </c>
    </row>
    <row r="171" spans="1:11" s="75" customFormat="1" ht="12.75">
      <c r="A171" s="44">
        <f>A167+1</f>
        <v>1</v>
      </c>
      <c r="B171" s="45">
        <v>29</v>
      </c>
      <c r="C171" s="46" t="s">
        <v>182</v>
      </c>
      <c r="D171" s="47" t="s">
        <v>183</v>
      </c>
      <c r="E171" s="48">
        <v>35754</v>
      </c>
      <c r="F171" s="49" t="s">
        <v>20</v>
      </c>
      <c r="G171" s="107">
        <v>6.18</v>
      </c>
      <c r="H171" s="108">
        <v>6.26</v>
      </c>
      <c r="I171" s="109">
        <v>6.17</v>
      </c>
      <c r="J171" s="110">
        <f>MAX(G171:I171)</f>
        <v>6.26</v>
      </c>
      <c r="K171" s="59">
        <f>IF(ISBLANK(J171),"",TRUNC(0.14354*(J171*100-220)^1.4))</f>
        <v>644</v>
      </c>
    </row>
    <row r="172" spans="1:11" s="75" customFormat="1" ht="13.5" thickBot="1">
      <c r="A172" s="56">
        <f>A171</f>
        <v>1</v>
      </c>
      <c r="B172" s="50"/>
      <c r="C172" s="51"/>
      <c r="D172" s="52"/>
      <c r="E172" s="53"/>
      <c r="F172" s="194" t="s">
        <v>59</v>
      </c>
      <c r="G172" s="122">
        <v>0.7</v>
      </c>
      <c r="H172" s="120">
        <v>0.4</v>
      </c>
      <c r="I172" s="118">
        <v>-0.3</v>
      </c>
      <c r="J172" s="207">
        <f>J171</f>
        <v>6.26</v>
      </c>
      <c r="K172" s="207">
        <f>K171</f>
        <v>644</v>
      </c>
    </row>
    <row r="173" spans="1:11" s="75" customFormat="1" ht="12.75">
      <c r="A173" s="198">
        <f>A174</f>
        <v>2</v>
      </c>
      <c r="B173" s="39"/>
      <c r="C173" s="40"/>
      <c r="D173" s="41"/>
      <c r="E173" s="42"/>
      <c r="F173" s="43"/>
      <c r="G173" s="104"/>
      <c r="H173" s="105"/>
      <c r="I173" s="106"/>
      <c r="J173" s="206">
        <f>J174</f>
        <v>6.16</v>
      </c>
      <c r="K173" s="206">
        <f>K174</f>
        <v>621</v>
      </c>
    </row>
    <row r="174" spans="1:11" s="75" customFormat="1" ht="12.75">
      <c r="A174" s="44">
        <f>A170+1</f>
        <v>2</v>
      </c>
      <c r="B174" s="45">
        <v>141</v>
      </c>
      <c r="C174" s="46" t="s">
        <v>118</v>
      </c>
      <c r="D174" s="47" t="s">
        <v>119</v>
      </c>
      <c r="E174" s="48">
        <v>35846</v>
      </c>
      <c r="F174" s="49" t="s">
        <v>18</v>
      </c>
      <c r="G174" s="107">
        <v>5.91</v>
      </c>
      <c r="H174" s="108">
        <v>6.16</v>
      </c>
      <c r="I174" s="109" t="s">
        <v>43</v>
      </c>
      <c r="J174" s="110">
        <f>MAX(G174:I174)</f>
        <v>6.16</v>
      </c>
      <c r="K174" s="59">
        <f>IF(ISBLANK(J174),"",TRUNC(0.14354*(J174*100-220)^1.4))</f>
        <v>621</v>
      </c>
    </row>
    <row r="175" spans="1:11" s="75" customFormat="1" ht="13.5" thickBot="1">
      <c r="A175" s="199">
        <f>A174</f>
        <v>2</v>
      </c>
      <c r="B175" s="50"/>
      <c r="C175" s="51"/>
      <c r="D175" s="52"/>
      <c r="E175" s="53"/>
      <c r="F175" s="194" t="s">
        <v>59</v>
      </c>
      <c r="G175" s="122">
        <v>0.2</v>
      </c>
      <c r="H175" s="120">
        <v>2</v>
      </c>
      <c r="I175" s="118">
        <v>-1.1</v>
      </c>
      <c r="J175" s="207">
        <f>J174</f>
        <v>6.16</v>
      </c>
      <c r="K175" s="207">
        <f>K174</f>
        <v>621</v>
      </c>
    </row>
    <row r="176" spans="1:11" s="75" customFormat="1" ht="12.75">
      <c r="A176" s="198">
        <f>A177</f>
        <v>3</v>
      </c>
      <c r="B176" s="39"/>
      <c r="C176" s="40"/>
      <c r="D176" s="41"/>
      <c r="E176" s="42"/>
      <c r="F176" s="43"/>
      <c r="G176" s="104"/>
      <c r="H176" s="105"/>
      <c r="I176" s="106"/>
      <c r="J176" s="206">
        <f>J177</f>
        <v>6.07</v>
      </c>
      <c r="K176" s="206">
        <f>K177</f>
        <v>602</v>
      </c>
    </row>
    <row r="177" spans="1:11" s="75" customFormat="1" ht="12.75">
      <c r="A177" s="44">
        <f>A173+1</f>
        <v>3</v>
      </c>
      <c r="B177" s="45">
        <v>12</v>
      </c>
      <c r="C177" s="46" t="s">
        <v>21</v>
      </c>
      <c r="D177" s="47" t="s">
        <v>28</v>
      </c>
      <c r="E177" s="48">
        <v>35255</v>
      </c>
      <c r="F177" s="49" t="s">
        <v>19</v>
      </c>
      <c r="G177" s="107">
        <v>6.07</v>
      </c>
      <c r="H177" s="108">
        <v>5.73</v>
      </c>
      <c r="I177" s="109" t="s">
        <v>43</v>
      </c>
      <c r="J177" s="110">
        <f>MAX(G177:I177)</f>
        <v>6.07</v>
      </c>
      <c r="K177" s="59">
        <f>IF(ISBLANK(J177),"",TRUNC(0.14354*(J177*100-220)^1.4))</f>
        <v>602</v>
      </c>
    </row>
    <row r="178" spans="1:11" s="75" customFormat="1" ht="13.5" thickBot="1">
      <c r="A178" s="199">
        <f>A177</f>
        <v>3</v>
      </c>
      <c r="B178" s="50"/>
      <c r="C178" s="51"/>
      <c r="D178" s="52"/>
      <c r="E178" s="53"/>
      <c r="F178" s="194" t="s">
        <v>59</v>
      </c>
      <c r="G178" s="122">
        <v>0.2</v>
      </c>
      <c r="H178" s="120">
        <v>0.1</v>
      </c>
      <c r="I178" s="118">
        <v>0</v>
      </c>
      <c r="J178" s="207">
        <f>J177</f>
        <v>6.07</v>
      </c>
      <c r="K178" s="207">
        <f>K177</f>
        <v>602</v>
      </c>
    </row>
    <row r="179" spans="1:11" s="75" customFormat="1" ht="12.75">
      <c r="A179" s="198">
        <f>A180</f>
        <v>4</v>
      </c>
      <c r="B179" s="39"/>
      <c r="C179" s="40"/>
      <c r="D179" s="41"/>
      <c r="E179" s="42"/>
      <c r="F179" s="43"/>
      <c r="G179" s="104"/>
      <c r="H179" s="105"/>
      <c r="I179" s="106"/>
      <c r="J179" s="206">
        <f>J180</f>
        <v>6.68</v>
      </c>
      <c r="K179" s="206">
        <f>K180</f>
        <v>739</v>
      </c>
    </row>
    <row r="180" spans="1:11" s="75" customFormat="1" ht="12.75">
      <c r="A180" s="44">
        <f>A176+1</f>
        <v>4</v>
      </c>
      <c r="B180" s="45">
        <v>30</v>
      </c>
      <c r="C180" s="46" t="s">
        <v>184</v>
      </c>
      <c r="D180" s="47" t="s">
        <v>185</v>
      </c>
      <c r="E180" s="48">
        <v>35510</v>
      </c>
      <c r="F180" s="49" t="s">
        <v>20</v>
      </c>
      <c r="G180" s="107">
        <v>6.34</v>
      </c>
      <c r="H180" s="108">
        <v>5.27</v>
      </c>
      <c r="I180" s="109">
        <v>6.68</v>
      </c>
      <c r="J180" s="110">
        <f>MAX(G180:I180)</f>
        <v>6.68</v>
      </c>
      <c r="K180" s="59">
        <f>IF(ISBLANK(J180),"",TRUNC(0.14354*(J180*100-220)^1.4))</f>
        <v>739</v>
      </c>
    </row>
    <row r="181" spans="1:11" s="75" customFormat="1" ht="13.5" thickBot="1">
      <c r="A181" s="199">
        <f>A180</f>
        <v>4</v>
      </c>
      <c r="B181" s="50"/>
      <c r="C181" s="51"/>
      <c r="D181" s="52"/>
      <c r="E181" s="53"/>
      <c r="F181" s="194" t="s">
        <v>59</v>
      </c>
      <c r="G181" s="122">
        <v>0.6</v>
      </c>
      <c r="H181" s="120">
        <v>2.3</v>
      </c>
      <c r="I181" s="118">
        <v>-0.1</v>
      </c>
      <c r="J181" s="207">
        <f>J180</f>
        <v>6.68</v>
      </c>
      <c r="K181" s="207">
        <f>K180</f>
        <v>739</v>
      </c>
    </row>
    <row r="182" spans="1:11" s="75" customFormat="1" ht="12.75">
      <c r="A182" s="198">
        <f>A183</f>
        <v>5</v>
      </c>
      <c r="B182" s="39"/>
      <c r="C182" s="40"/>
      <c r="D182" s="41"/>
      <c r="E182" s="42"/>
      <c r="F182" s="43"/>
      <c r="G182" s="104"/>
      <c r="H182" s="105"/>
      <c r="I182" s="106"/>
      <c r="J182" s="206">
        <f>J183</f>
        <v>5.43</v>
      </c>
      <c r="K182" s="206">
        <f>K183</f>
        <v>467</v>
      </c>
    </row>
    <row r="183" spans="1:11" s="75" customFormat="1" ht="12.75">
      <c r="A183" s="44">
        <f>A179+1</f>
        <v>5</v>
      </c>
      <c r="B183" s="45">
        <v>142</v>
      </c>
      <c r="C183" s="46" t="s">
        <v>120</v>
      </c>
      <c r="D183" s="47" t="s">
        <v>121</v>
      </c>
      <c r="E183" s="48">
        <v>35495</v>
      </c>
      <c r="F183" s="49" t="s">
        <v>18</v>
      </c>
      <c r="G183" s="107" t="s">
        <v>43</v>
      </c>
      <c r="H183" s="108">
        <v>5.43</v>
      </c>
      <c r="I183" s="109" t="s">
        <v>43</v>
      </c>
      <c r="J183" s="110">
        <f>MAX(G183:I183)</f>
        <v>5.43</v>
      </c>
      <c r="K183" s="59">
        <f>IF(ISBLANK(J183),"",TRUNC(0.14354*(J183*100-220)^1.4))</f>
        <v>467</v>
      </c>
    </row>
    <row r="184" spans="1:11" s="75" customFormat="1" ht="13.5" thickBot="1">
      <c r="A184" s="199">
        <f>A183</f>
        <v>5</v>
      </c>
      <c r="B184" s="50"/>
      <c r="C184" s="51"/>
      <c r="D184" s="52"/>
      <c r="E184" s="53"/>
      <c r="F184" s="194" t="s">
        <v>59</v>
      </c>
      <c r="G184" s="122">
        <v>0.7</v>
      </c>
      <c r="H184" s="120">
        <v>0.6</v>
      </c>
      <c r="I184" s="118">
        <v>-0.5</v>
      </c>
      <c r="J184" s="207">
        <f>J183</f>
        <v>5.43</v>
      </c>
      <c r="K184" s="207">
        <f>K183</f>
        <v>467</v>
      </c>
    </row>
    <row r="185" spans="1:11" s="75" customFormat="1" ht="12.75">
      <c r="A185" s="198">
        <f>A186</f>
        <v>6</v>
      </c>
      <c r="B185" s="39"/>
      <c r="C185" s="40"/>
      <c r="D185" s="41"/>
      <c r="E185" s="42"/>
      <c r="F185" s="43"/>
      <c r="G185" s="104"/>
      <c r="H185" s="105"/>
      <c r="I185" s="106"/>
      <c r="J185" s="206">
        <f>J186</f>
        <v>7.12</v>
      </c>
      <c r="K185" s="206">
        <f>K186</f>
        <v>842</v>
      </c>
    </row>
    <row r="186" spans="1:11" s="75" customFormat="1" ht="12.75">
      <c r="A186" s="44">
        <f>A182+1</f>
        <v>6</v>
      </c>
      <c r="B186" s="45">
        <v>33</v>
      </c>
      <c r="C186" s="46" t="s">
        <v>194</v>
      </c>
      <c r="D186" s="47" t="s">
        <v>195</v>
      </c>
      <c r="E186" s="48">
        <v>35598</v>
      </c>
      <c r="F186" s="49" t="s">
        <v>196</v>
      </c>
      <c r="G186" s="107">
        <v>6.89</v>
      </c>
      <c r="H186" s="108">
        <v>7.12</v>
      </c>
      <c r="I186" s="109" t="s">
        <v>43</v>
      </c>
      <c r="J186" s="110">
        <f>MAX(G186:I186)</f>
        <v>7.12</v>
      </c>
      <c r="K186" s="59">
        <f>IF(ISBLANK(J186),"",TRUNC(0.14354*(J186*100-220)^1.4))</f>
        <v>842</v>
      </c>
    </row>
    <row r="187" spans="1:11" s="75" customFormat="1" ht="13.5" thickBot="1">
      <c r="A187" s="199">
        <f>A186</f>
        <v>6</v>
      </c>
      <c r="B187" s="50"/>
      <c r="C187" s="51"/>
      <c r="D187" s="52"/>
      <c r="E187" s="53"/>
      <c r="F187" s="194" t="s">
        <v>59</v>
      </c>
      <c r="G187" s="122">
        <v>1</v>
      </c>
      <c r="H187" s="120">
        <v>0</v>
      </c>
      <c r="I187" s="118">
        <v>-0.1</v>
      </c>
      <c r="J187" s="207">
        <f>J186</f>
        <v>7.12</v>
      </c>
      <c r="K187" s="207">
        <f>K186</f>
        <v>842</v>
      </c>
    </row>
    <row r="188" spans="1:11" s="75" customFormat="1" ht="12.75">
      <c r="A188" s="198">
        <f>A189</f>
        <v>7</v>
      </c>
      <c r="B188" s="39"/>
      <c r="C188" s="40"/>
      <c r="D188" s="41"/>
      <c r="E188" s="42"/>
      <c r="F188" s="43"/>
      <c r="G188" s="104"/>
      <c r="H188" s="105"/>
      <c r="I188" s="106"/>
      <c r="J188" s="206">
        <f>J189</f>
        <v>6.27</v>
      </c>
      <c r="K188" s="206">
        <f>K189</f>
        <v>646</v>
      </c>
    </row>
    <row r="189" spans="1:11" s="75" customFormat="1" ht="12.75">
      <c r="A189" s="44">
        <f>A185+1</f>
        <v>7</v>
      </c>
      <c r="B189" s="45">
        <v>13</v>
      </c>
      <c r="C189" s="46" t="s">
        <v>154</v>
      </c>
      <c r="D189" s="47" t="s">
        <v>155</v>
      </c>
      <c r="E189" s="48">
        <v>35110</v>
      </c>
      <c r="F189" s="49" t="s">
        <v>19</v>
      </c>
      <c r="G189" s="107">
        <v>5.95</v>
      </c>
      <c r="H189" s="108">
        <v>6.27</v>
      </c>
      <c r="I189" s="109">
        <v>6.16</v>
      </c>
      <c r="J189" s="110">
        <f>MAX(G189:I189)</f>
        <v>6.27</v>
      </c>
      <c r="K189" s="59">
        <f>IF(ISBLANK(J189),"",TRUNC(0.14354*(J189*100-220)^1.4))</f>
        <v>646</v>
      </c>
    </row>
    <row r="190" spans="1:11" s="75" customFormat="1" ht="13.5" thickBot="1">
      <c r="A190" s="199">
        <f>A189</f>
        <v>7</v>
      </c>
      <c r="B190" s="50"/>
      <c r="C190" s="51"/>
      <c r="D190" s="52"/>
      <c r="E190" s="53"/>
      <c r="F190" s="194" t="s">
        <v>59</v>
      </c>
      <c r="G190" s="122">
        <v>0.4</v>
      </c>
      <c r="H190" s="120">
        <v>1.9</v>
      </c>
      <c r="I190" s="118">
        <v>-0.4</v>
      </c>
      <c r="J190" s="207">
        <f>J189</f>
        <v>6.27</v>
      </c>
      <c r="K190" s="207">
        <f>K189</f>
        <v>646</v>
      </c>
    </row>
    <row r="191" spans="1:11" s="75" customFormat="1" ht="12.75">
      <c r="A191" s="198">
        <f>A192</f>
        <v>8</v>
      </c>
      <c r="B191" s="39"/>
      <c r="C191" s="40"/>
      <c r="D191" s="41"/>
      <c r="E191" s="42"/>
      <c r="F191" s="43"/>
      <c r="G191" s="104"/>
      <c r="H191" s="105"/>
      <c r="I191" s="106"/>
      <c r="J191" s="206">
        <f>J192</f>
        <v>6.96</v>
      </c>
      <c r="K191" s="206">
        <f>K192</f>
        <v>804</v>
      </c>
    </row>
    <row r="192" spans="1:11" s="75" customFormat="1" ht="12.75" customHeight="1">
      <c r="A192" s="44">
        <f>A188+1</f>
        <v>8</v>
      </c>
      <c r="B192" s="45">
        <v>31</v>
      </c>
      <c r="C192" s="46" t="s">
        <v>186</v>
      </c>
      <c r="D192" s="47" t="s">
        <v>187</v>
      </c>
      <c r="E192" s="48">
        <v>35519</v>
      </c>
      <c r="F192" s="49" t="s">
        <v>20</v>
      </c>
      <c r="G192" s="107">
        <v>6.58</v>
      </c>
      <c r="H192" s="108">
        <v>6.96</v>
      </c>
      <c r="I192" s="109">
        <v>6.78</v>
      </c>
      <c r="J192" s="110">
        <f>MAX(G192:I192)</f>
        <v>6.96</v>
      </c>
      <c r="K192" s="59">
        <f>IF(ISBLANK(J192),"",TRUNC(0.14354*(J192*100-220)^1.4))</f>
        <v>804</v>
      </c>
    </row>
    <row r="193" spans="1:11" s="75" customFormat="1" ht="13.5" thickBot="1">
      <c r="A193" s="199">
        <f>A192</f>
        <v>8</v>
      </c>
      <c r="B193" s="50"/>
      <c r="C193" s="51"/>
      <c r="D193" s="52"/>
      <c r="E193" s="53"/>
      <c r="F193" s="194" t="s">
        <v>59</v>
      </c>
      <c r="G193" s="122">
        <v>-0.3</v>
      </c>
      <c r="H193" s="120">
        <v>0.7</v>
      </c>
      <c r="I193" s="118">
        <v>-0.2</v>
      </c>
      <c r="J193" s="207">
        <f>J192</f>
        <v>6.96</v>
      </c>
      <c r="K193" s="207">
        <f>K192</f>
        <v>804</v>
      </c>
    </row>
    <row r="194" spans="1:11" s="75" customFormat="1" ht="12.75">
      <c r="A194" s="198">
        <f>A195</f>
        <v>9</v>
      </c>
      <c r="B194" s="39"/>
      <c r="C194" s="40"/>
      <c r="D194" s="41"/>
      <c r="E194" s="42"/>
      <c r="F194" s="43"/>
      <c r="G194" s="104"/>
      <c r="H194" s="105"/>
      <c r="I194" s="106"/>
      <c r="J194" s="206">
        <f>J195</f>
        <v>5.76</v>
      </c>
      <c r="K194" s="206">
        <f>K195</f>
        <v>535</v>
      </c>
    </row>
    <row r="195" spans="1:11" s="75" customFormat="1" ht="12.75">
      <c r="A195" s="44">
        <f>A191+1</f>
        <v>9</v>
      </c>
      <c r="B195" s="45">
        <v>144</v>
      </c>
      <c r="C195" s="46" t="s">
        <v>122</v>
      </c>
      <c r="D195" s="47" t="s">
        <v>123</v>
      </c>
      <c r="E195" s="48">
        <v>35465</v>
      </c>
      <c r="F195" s="49" t="s">
        <v>18</v>
      </c>
      <c r="G195" s="107">
        <v>5.76</v>
      </c>
      <c r="H195" s="108" t="s">
        <v>43</v>
      </c>
      <c r="I195" s="109">
        <v>5.74</v>
      </c>
      <c r="J195" s="110">
        <f>MAX(G195:I195)</f>
        <v>5.76</v>
      </c>
      <c r="K195" s="59">
        <f>IF(ISBLANK(J195),"",TRUNC(0.14354*(J195*100-220)^1.4))</f>
        <v>535</v>
      </c>
    </row>
    <row r="196" spans="1:11" s="75" customFormat="1" ht="13.5" thickBot="1">
      <c r="A196" s="199">
        <f>A195</f>
        <v>9</v>
      </c>
      <c r="B196" s="50"/>
      <c r="C196" s="51"/>
      <c r="D196" s="52"/>
      <c r="E196" s="53"/>
      <c r="F196" s="194" t="s">
        <v>59</v>
      </c>
      <c r="G196" s="122">
        <v>0</v>
      </c>
      <c r="H196" s="120">
        <v>-0.1</v>
      </c>
      <c r="I196" s="118">
        <v>0.2</v>
      </c>
      <c r="J196" s="207">
        <f>J195</f>
        <v>5.76</v>
      </c>
      <c r="K196" s="207">
        <f>K195</f>
        <v>535</v>
      </c>
    </row>
    <row r="197" spans="1:11" ht="12.75">
      <c r="A197" s="198">
        <f>A198</f>
        <v>10</v>
      </c>
      <c r="B197" s="39"/>
      <c r="C197" s="40"/>
      <c r="D197" s="41"/>
      <c r="E197" s="42"/>
      <c r="F197" s="43"/>
      <c r="G197" s="104"/>
      <c r="H197" s="105"/>
      <c r="I197" s="106"/>
      <c r="J197" s="206">
        <f>J198</f>
        <v>5.66</v>
      </c>
      <c r="K197" s="206">
        <f>K198</f>
        <v>514</v>
      </c>
    </row>
    <row r="198" spans="1:11" ht="12.75">
      <c r="A198" s="44">
        <f>A194+1</f>
        <v>10</v>
      </c>
      <c r="B198" s="45">
        <v>14</v>
      </c>
      <c r="C198" s="46" t="s">
        <v>156</v>
      </c>
      <c r="D198" s="47" t="s">
        <v>157</v>
      </c>
      <c r="E198" s="48">
        <v>35503</v>
      </c>
      <c r="F198" s="49" t="s">
        <v>19</v>
      </c>
      <c r="G198" s="107">
        <v>5.66</v>
      </c>
      <c r="H198" s="108" t="s">
        <v>43</v>
      </c>
      <c r="I198" s="109">
        <v>5.55</v>
      </c>
      <c r="J198" s="110">
        <f>MAX(G198:I198)</f>
        <v>5.66</v>
      </c>
      <c r="K198" s="59">
        <f>IF(ISBLANK(J198),"",TRUNC(0.14354*(J198*100-220)^1.4))</f>
        <v>514</v>
      </c>
    </row>
    <row r="199" spans="1:11" ht="13.5" thickBot="1">
      <c r="A199" s="199">
        <f>A198</f>
        <v>10</v>
      </c>
      <c r="B199" s="50"/>
      <c r="C199" s="51"/>
      <c r="D199" s="52"/>
      <c r="E199" s="53"/>
      <c r="F199" s="194" t="s">
        <v>59</v>
      </c>
      <c r="G199" s="122">
        <v>0.4</v>
      </c>
      <c r="H199" s="120">
        <v>-0.1</v>
      </c>
      <c r="I199" s="118">
        <v>0.7</v>
      </c>
      <c r="J199" s="207">
        <f>J198</f>
        <v>5.66</v>
      </c>
      <c r="K199" s="207">
        <f>K198</f>
        <v>514</v>
      </c>
    </row>
    <row r="200" spans="1:11" ht="12.75">
      <c r="A200" s="198">
        <f>A201</f>
        <v>11</v>
      </c>
      <c r="B200" s="39"/>
      <c r="C200" s="40"/>
      <c r="D200" s="41"/>
      <c r="E200" s="42"/>
      <c r="F200" s="43"/>
      <c r="G200" s="104"/>
      <c r="H200" s="105"/>
      <c r="I200" s="106"/>
      <c r="J200" s="206">
        <f>J201</f>
        <v>6.39</v>
      </c>
      <c r="K200" s="206">
        <f>K201</f>
        <v>673</v>
      </c>
    </row>
    <row r="201" spans="1:11" ht="12.75">
      <c r="A201" s="44">
        <f>A197+1</f>
        <v>11</v>
      </c>
      <c r="B201" s="45">
        <v>32</v>
      </c>
      <c r="C201" s="46" t="s">
        <v>188</v>
      </c>
      <c r="D201" s="47" t="s">
        <v>189</v>
      </c>
      <c r="E201" s="48">
        <v>35205</v>
      </c>
      <c r="F201" s="49" t="s">
        <v>20</v>
      </c>
      <c r="G201" s="107" t="s">
        <v>43</v>
      </c>
      <c r="H201" s="108">
        <v>6.39</v>
      </c>
      <c r="I201" s="109" t="s">
        <v>43</v>
      </c>
      <c r="J201" s="110">
        <f>MAX(G201:I201)</f>
        <v>6.39</v>
      </c>
      <c r="K201" s="59">
        <f>IF(ISBLANK(J201),"",TRUNC(0.14354*(J201*100-220)^1.4))</f>
        <v>673</v>
      </c>
    </row>
    <row r="202" spans="1:11" ht="13.5" thickBot="1">
      <c r="A202" s="199">
        <f>A201</f>
        <v>11</v>
      </c>
      <c r="B202" s="50"/>
      <c r="C202" s="51"/>
      <c r="D202" s="52"/>
      <c r="E202" s="53"/>
      <c r="F202" s="194" t="s">
        <v>59</v>
      </c>
      <c r="G202" s="122">
        <v>-0.2</v>
      </c>
      <c r="H202" s="120">
        <v>1.3</v>
      </c>
      <c r="I202" s="118">
        <v>-0.3</v>
      </c>
      <c r="J202" s="207">
        <f>J201</f>
        <v>6.39</v>
      </c>
      <c r="K202" s="207">
        <f>K201</f>
        <v>673</v>
      </c>
    </row>
    <row r="203" spans="1:11" ht="12.75">
      <c r="A203" s="198">
        <f>A204</f>
        <v>12</v>
      </c>
      <c r="B203" s="39"/>
      <c r="C203" s="40"/>
      <c r="D203" s="41"/>
      <c r="E203" s="42"/>
      <c r="F203" s="43"/>
      <c r="G203" s="104"/>
      <c r="H203" s="105"/>
      <c r="I203" s="106"/>
      <c r="J203" s="206">
        <f>J204</f>
        <v>6.65</v>
      </c>
      <c r="K203" s="206">
        <f>K204</f>
        <v>732</v>
      </c>
    </row>
    <row r="204" spans="1:11" ht="12.75">
      <c r="A204" s="44">
        <f>A200+1</f>
        <v>12</v>
      </c>
      <c r="B204" s="45">
        <v>34</v>
      </c>
      <c r="C204" s="46" t="s">
        <v>197</v>
      </c>
      <c r="D204" s="47" t="s">
        <v>198</v>
      </c>
      <c r="E204" s="48">
        <v>35318</v>
      </c>
      <c r="F204" s="49" t="s">
        <v>196</v>
      </c>
      <c r="G204" s="107">
        <v>6.31</v>
      </c>
      <c r="H204" s="108">
        <v>6.65</v>
      </c>
      <c r="I204" s="109">
        <v>6.49</v>
      </c>
      <c r="J204" s="110">
        <f>MAX(G204:I204)</f>
        <v>6.65</v>
      </c>
      <c r="K204" s="59">
        <f>IF(ISBLANK(J204),"",TRUNC(0.14354*(J204*100-220)^1.4))</f>
        <v>732</v>
      </c>
    </row>
    <row r="205" spans="1:11" ht="13.5" thickBot="1">
      <c r="A205" s="199">
        <f>A204</f>
        <v>12</v>
      </c>
      <c r="B205" s="50"/>
      <c r="C205" s="51"/>
      <c r="D205" s="52"/>
      <c r="E205" s="53"/>
      <c r="F205" s="194" t="s">
        <v>59</v>
      </c>
      <c r="G205" s="122">
        <v>0.4</v>
      </c>
      <c r="H205" s="120">
        <v>1.4</v>
      </c>
      <c r="I205" s="118">
        <v>-0.4</v>
      </c>
      <c r="J205" s="207">
        <f>J204</f>
        <v>6.65</v>
      </c>
      <c r="K205" s="207">
        <f>K204</f>
        <v>732</v>
      </c>
    </row>
    <row r="206" spans="1:11" s="75" customFormat="1" ht="13.5" customHeight="1">
      <c r="A206" s="198">
        <f>A207</f>
        <v>13</v>
      </c>
      <c r="B206" s="39"/>
      <c r="C206" s="40"/>
      <c r="D206" s="41"/>
      <c r="E206" s="42"/>
      <c r="F206" s="43"/>
      <c r="G206" s="104"/>
      <c r="H206" s="105"/>
      <c r="I206" s="106"/>
      <c r="J206" s="206">
        <f>J207</f>
        <v>6.53</v>
      </c>
      <c r="K206" s="206">
        <f>K207</f>
        <v>704</v>
      </c>
    </row>
    <row r="207" spans="1:11" s="75" customFormat="1" ht="13.5" customHeight="1">
      <c r="A207" s="44">
        <f>A203+1</f>
        <v>13</v>
      </c>
      <c r="B207" s="45">
        <v>11</v>
      </c>
      <c r="C207" s="46" t="s">
        <v>152</v>
      </c>
      <c r="D207" s="47" t="s">
        <v>153</v>
      </c>
      <c r="E207" s="48">
        <v>35157</v>
      </c>
      <c r="F207" s="49" t="s">
        <v>19</v>
      </c>
      <c r="G207" s="107">
        <v>6.15</v>
      </c>
      <c r="H207" s="108">
        <v>6.53</v>
      </c>
      <c r="I207" s="109">
        <v>6.3</v>
      </c>
      <c r="J207" s="110">
        <f>MAX(G207:I207)</f>
        <v>6.53</v>
      </c>
      <c r="K207" s="59">
        <f>IF(ISBLANK(J207),"",TRUNC(0.14354*(J207*100-220)^1.4))</f>
        <v>704</v>
      </c>
    </row>
    <row r="208" spans="1:11" s="75" customFormat="1" ht="13.5" customHeight="1" thickBot="1">
      <c r="A208" s="199">
        <f>A207</f>
        <v>13</v>
      </c>
      <c r="B208" s="50"/>
      <c r="C208" s="51"/>
      <c r="D208" s="52"/>
      <c r="E208" s="53"/>
      <c r="F208" s="194" t="s">
        <v>59</v>
      </c>
      <c r="G208" s="122">
        <v>-0.7</v>
      </c>
      <c r="H208" s="120">
        <v>0</v>
      </c>
      <c r="I208" s="118">
        <v>-1.5</v>
      </c>
      <c r="J208" s="207">
        <f>J207</f>
        <v>6.53</v>
      </c>
      <c r="K208" s="207">
        <f>K207</f>
        <v>704</v>
      </c>
    </row>
  </sheetData>
  <sheetProtection password="C9E9" sheet="1" selectLockedCells="1" selectUnlockedCells="1"/>
  <mergeCells count="4">
    <mergeCell ref="G8:I8"/>
    <mergeCell ref="G61:I61"/>
    <mergeCell ref="G114:I114"/>
    <mergeCell ref="G167:I167"/>
  </mergeCells>
  <printOptions horizontalCentered="1"/>
  <pageMargins left="0.25" right="0.4" top="0.984251968503937" bottom="0.98425196850393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AI19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00390625" style="6" bestFit="1" customWidth="1"/>
    <col min="2" max="2" width="5.00390625" style="6" customWidth="1"/>
    <col min="3" max="3" width="13.140625" style="6" customWidth="1"/>
    <col min="4" max="4" width="14.421875" style="6" bestFit="1" customWidth="1"/>
    <col min="5" max="5" width="10.7109375" style="6" bestFit="1" customWidth="1"/>
    <col min="6" max="6" width="12.00390625" style="6" customWidth="1"/>
    <col min="7" max="33" width="1.57421875" style="92" customWidth="1"/>
    <col min="34" max="34" width="9.00390625" style="6" bestFit="1" customWidth="1"/>
    <col min="35" max="16384" width="9.140625" style="6" customWidth="1"/>
  </cols>
  <sheetData>
    <row r="1" spans="1:17" s="3" customFormat="1" ht="18" customHeight="1">
      <c r="A1" s="1" t="s">
        <v>27</v>
      </c>
      <c r="B1" s="14"/>
      <c r="C1" s="1"/>
      <c r="D1" s="1"/>
      <c r="E1" s="1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" customFormat="1" ht="18" customHeight="1">
      <c r="A2" s="128" t="s">
        <v>61</v>
      </c>
      <c r="B2" s="14"/>
      <c r="C2" s="1"/>
      <c r="D2" s="1"/>
      <c r="E2" s="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3" customFormat="1" ht="18" customHeight="1">
      <c r="A3" s="127" t="s">
        <v>191</v>
      </c>
      <c r="B3" s="14"/>
      <c r="C3" s="1"/>
      <c r="D3" s="1"/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34" s="3" customFormat="1" ht="17.25" customHeight="1">
      <c r="A4" s="66"/>
      <c r="B4" s="1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S4" s="24"/>
      <c r="AH4" s="24"/>
    </row>
    <row r="5" spans="1:33" ht="14.25" customHeight="1">
      <c r="A5" s="5" t="s">
        <v>58</v>
      </c>
      <c r="B5" s="5"/>
      <c r="G5" s="4"/>
      <c r="H5" s="4"/>
      <c r="I5" s="4"/>
      <c r="J5" s="4"/>
      <c r="K5" s="6"/>
      <c r="L5" s="6"/>
      <c r="M5" s="6"/>
      <c r="N5" s="6"/>
      <c r="O5" s="6"/>
      <c r="P5" s="4"/>
      <c r="Q5" s="7"/>
      <c r="R5" s="67"/>
      <c r="S5" s="67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8.75">
      <c r="A6" s="1" t="s">
        <v>70</v>
      </c>
      <c r="B6" s="1"/>
      <c r="C6" s="1"/>
      <c r="E6" s="8"/>
      <c r="G6" s="6"/>
      <c r="H6" s="4"/>
      <c r="I6" s="4"/>
      <c r="J6" s="4"/>
      <c r="K6" s="4"/>
      <c r="L6" s="6"/>
      <c r="M6" s="6"/>
      <c r="N6" s="6"/>
      <c r="O6" s="6"/>
      <c r="P6" s="6"/>
      <c r="Q6" s="4"/>
      <c r="R6" s="9"/>
      <c r="S6" s="67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3:33" ht="16.5" thickBot="1">
      <c r="C7" s="5" t="s">
        <v>73</v>
      </c>
      <c r="E7" s="3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</row>
    <row r="8" spans="7:33" ht="13.5" thickBot="1">
      <c r="G8" s="302" t="s">
        <v>301</v>
      </c>
      <c r="H8" s="303"/>
      <c r="I8" s="304"/>
      <c r="J8" s="302" t="s">
        <v>302</v>
      </c>
      <c r="K8" s="303"/>
      <c r="L8" s="304"/>
      <c r="M8" s="302" t="s">
        <v>303</v>
      </c>
      <c r="N8" s="303"/>
      <c r="O8" s="304"/>
      <c r="P8" s="302" t="s">
        <v>304</v>
      </c>
      <c r="Q8" s="303"/>
      <c r="R8" s="304"/>
      <c r="S8" s="302" t="s">
        <v>305</v>
      </c>
      <c r="T8" s="303"/>
      <c r="U8" s="304"/>
      <c r="V8" s="302" t="s">
        <v>306</v>
      </c>
      <c r="W8" s="303"/>
      <c r="X8" s="304"/>
      <c r="Y8" s="302" t="s">
        <v>307</v>
      </c>
      <c r="Z8" s="303"/>
      <c r="AA8" s="304"/>
      <c r="AB8" s="302" t="s">
        <v>308</v>
      </c>
      <c r="AC8" s="303"/>
      <c r="AD8" s="304"/>
      <c r="AE8" s="302" t="s">
        <v>309</v>
      </c>
      <c r="AF8" s="303"/>
      <c r="AG8" s="304"/>
    </row>
    <row r="9" spans="1:35" s="70" customFormat="1" ht="13.5" customHeight="1" thickBot="1">
      <c r="A9" s="133" t="s">
        <v>41</v>
      </c>
      <c r="B9" s="79" t="s">
        <v>22</v>
      </c>
      <c r="C9" s="178" t="s">
        <v>15</v>
      </c>
      <c r="D9" s="196" t="s">
        <v>14</v>
      </c>
      <c r="E9" s="81" t="s">
        <v>17</v>
      </c>
      <c r="F9" s="192" t="s">
        <v>0</v>
      </c>
      <c r="G9" s="305" t="s">
        <v>310</v>
      </c>
      <c r="H9" s="306"/>
      <c r="I9" s="307"/>
      <c r="J9" s="305" t="s">
        <v>311</v>
      </c>
      <c r="K9" s="306"/>
      <c r="L9" s="307"/>
      <c r="M9" s="305" t="s">
        <v>312</v>
      </c>
      <c r="N9" s="306"/>
      <c r="O9" s="307"/>
      <c r="P9" s="305" t="s">
        <v>313</v>
      </c>
      <c r="Q9" s="306"/>
      <c r="R9" s="307"/>
      <c r="S9" s="305" t="s">
        <v>314</v>
      </c>
      <c r="T9" s="306"/>
      <c r="U9" s="307"/>
      <c r="V9" s="305"/>
      <c r="W9" s="306"/>
      <c r="X9" s="307"/>
      <c r="Y9" s="305"/>
      <c r="Z9" s="306"/>
      <c r="AA9" s="307"/>
      <c r="AB9" s="305"/>
      <c r="AC9" s="306"/>
      <c r="AD9" s="307"/>
      <c r="AE9" s="305"/>
      <c r="AF9" s="306"/>
      <c r="AG9" s="307"/>
      <c r="AH9" s="82" t="s">
        <v>13</v>
      </c>
      <c r="AI9" s="181" t="s">
        <v>12</v>
      </c>
    </row>
    <row r="10" spans="1:35" s="70" customFormat="1" ht="13.5" customHeight="1" thickBot="1">
      <c r="A10" s="170" t="s">
        <v>192</v>
      </c>
      <c r="B10" s="175" t="s">
        <v>82</v>
      </c>
      <c r="C10" s="172" t="s">
        <v>83</v>
      </c>
      <c r="D10" s="173" t="s">
        <v>93</v>
      </c>
      <c r="E10" s="177" t="s">
        <v>55</v>
      </c>
      <c r="F10" s="171" t="s">
        <v>56</v>
      </c>
      <c r="G10" s="302"/>
      <c r="H10" s="303"/>
      <c r="I10" s="304"/>
      <c r="J10" s="302"/>
      <c r="K10" s="303"/>
      <c r="L10" s="304"/>
      <c r="M10" s="302"/>
      <c r="N10" s="303"/>
      <c r="O10" s="304"/>
      <c r="P10" s="302"/>
      <c r="Q10" s="303"/>
      <c r="R10" s="304"/>
      <c r="S10" s="302"/>
      <c r="T10" s="303"/>
      <c r="U10" s="304"/>
      <c r="V10" s="302"/>
      <c r="W10" s="303"/>
      <c r="X10" s="304"/>
      <c r="Y10" s="302"/>
      <c r="Z10" s="303"/>
      <c r="AA10" s="304"/>
      <c r="AB10" s="302"/>
      <c r="AC10" s="303"/>
      <c r="AD10" s="304"/>
      <c r="AE10" s="302"/>
      <c r="AF10" s="303"/>
      <c r="AG10" s="304"/>
      <c r="AH10" s="175" t="s">
        <v>57</v>
      </c>
      <c r="AI10" s="174" t="s">
        <v>60</v>
      </c>
    </row>
    <row r="11" spans="1:35" ht="12.75" customHeight="1">
      <c r="A11" s="169">
        <f>A12</f>
        <v>1</v>
      </c>
      <c r="B11" s="62"/>
      <c r="C11" s="40"/>
      <c r="D11" s="41"/>
      <c r="E11" s="42"/>
      <c r="F11" s="43"/>
      <c r="G11" s="83"/>
      <c r="H11" s="84"/>
      <c r="I11" s="85"/>
      <c r="J11" s="83"/>
      <c r="K11" s="84"/>
      <c r="L11" s="85"/>
      <c r="M11" s="83"/>
      <c r="N11" s="84"/>
      <c r="O11" s="85"/>
      <c r="P11" s="83"/>
      <c r="Q11" s="84"/>
      <c r="R11" s="85"/>
      <c r="S11" s="83"/>
      <c r="T11" s="84"/>
      <c r="U11" s="85"/>
      <c r="V11" s="83"/>
      <c r="W11" s="84"/>
      <c r="X11" s="85"/>
      <c r="Y11" s="83"/>
      <c r="Z11" s="84"/>
      <c r="AA11" s="85"/>
      <c r="AB11" s="83" t="s">
        <v>43</v>
      </c>
      <c r="AC11" s="84" t="s">
        <v>42</v>
      </c>
      <c r="AD11" s="85"/>
      <c r="AE11" s="83" t="s">
        <v>43</v>
      </c>
      <c r="AF11" s="84" t="s">
        <v>42</v>
      </c>
      <c r="AG11" s="85"/>
      <c r="AH11" s="68"/>
      <c r="AI11" s="68"/>
    </row>
    <row r="12" spans="1:35" ht="12.75" customHeight="1">
      <c r="A12" s="44">
        <f>A8+1</f>
        <v>1</v>
      </c>
      <c r="B12" s="63">
        <v>1</v>
      </c>
      <c r="C12" s="46" t="s">
        <v>133</v>
      </c>
      <c r="D12" s="47" t="s">
        <v>134</v>
      </c>
      <c r="E12" s="48">
        <v>36417</v>
      </c>
      <c r="F12" s="49" t="s">
        <v>19</v>
      </c>
      <c r="G12" s="86" t="s">
        <v>43</v>
      </c>
      <c r="H12" s="87" t="s">
        <v>43</v>
      </c>
      <c r="I12" s="88" t="s">
        <v>43</v>
      </c>
      <c r="J12" s="86"/>
      <c r="K12" s="87"/>
      <c r="L12" s="88"/>
      <c r="M12" s="86"/>
      <c r="N12" s="87"/>
      <c r="O12" s="88"/>
      <c r="P12" s="86"/>
      <c r="Q12" s="87"/>
      <c r="R12" s="88"/>
      <c r="S12" s="86"/>
      <c r="T12" s="87"/>
      <c r="U12" s="88"/>
      <c r="V12" s="86"/>
      <c r="W12" s="87"/>
      <c r="X12" s="88"/>
      <c r="Y12" s="86"/>
      <c r="Z12" s="87"/>
      <c r="AA12" s="88"/>
      <c r="AB12" s="86"/>
      <c r="AC12" s="87"/>
      <c r="AD12" s="88"/>
      <c r="AE12" s="86"/>
      <c r="AF12" s="87"/>
      <c r="AG12" s="88"/>
      <c r="AH12" s="71" t="s">
        <v>309</v>
      </c>
      <c r="AI12" s="71">
        <f>IF(ISBLANK(AH12),"",INT(1.84523*(AH12*100-75)^1.348))</f>
        <v>783</v>
      </c>
    </row>
    <row r="13" spans="1:35" ht="12.75" customHeight="1" thickBot="1">
      <c r="A13" s="199">
        <f>A12</f>
        <v>1</v>
      </c>
      <c r="B13" s="64"/>
      <c r="C13" s="51"/>
      <c r="D13" s="52"/>
      <c r="E13" s="53"/>
      <c r="F13" s="54"/>
      <c r="G13" s="89"/>
      <c r="H13" s="90"/>
      <c r="I13" s="91"/>
      <c r="J13" s="89"/>
      <c r="K13" s="90"/>
      <c r="L13" s="91"/>
      <c r="M13" s="89"/>
      <c r="N13" s="90"/>
      <c r="O13" s="91"/>
      <c r="P13" s="89"/>
      <c r="Q13" s="90"/>
      <c r="R13" s="91"/>
      <c r="S13" s="89"/>
      <c r="T13" s="90"/>
      <c r="U13" s="91"/>
      <c r="V13" s="89"/>
      <c r="W13" s="90"/>
      <c r="X13" s="91"/>
      <c r="Y13" s="89"/>
      <c r="Z13" s="90"/>
      <c r="AA13" s="91"/>
      <c r="AB13" s="89"/>
      <c r="AC13" s="90"/>
      <c r="AD13" s="91"/>
      <c r="AE13" s="89"/>
      <c r="AF13" s="90"/>
      <c r="AG13" s="91"/>
      <c r="AH13" s="73"/>
      <c r="AI13" s="73"/>
    </row>
    <row r="14" spans="1:35" ht="12.75" customHeight="1">
      <c r="A14" s="169">
        <f>A15</f>
        <v>2</v>
      </c>
      <c r="B14" s="62"/>
      <c r="C14" s="40"/>
      <c r="D14" s="41"/>
      <c r="E14" s="42"/>
      <c r="F14" s="43"/>
      <c r="G14" s="83"/>
      <c r="H14" s="84"/>
      <c r="I14" s="85"/>
      <c r="J14" s="83"/>
      <c r="K14" s="84"/>
      <c r="L14" s="85"/>
      <c r="M14" s="83"/>
      <c r="N14" s="84"/>
      <c r="O14" s="85"/>
      <c r="P14" s="83"/>
      <c r="Q14" s="84"/>
      <c r="R14" s="85"/>
      <c r="S14" s="83" t="s">
        <v>42</v>
      </c>
      <c r="T14" s="84"/>
      <c r="U14" s="85"/>
      <c r="V14" s="83" t="s">
        <v>42</v>
      </c>
      <c r="W14" s="84"/>
      <c r="X14" s="85"/>
      <c r="Y14" s="83" t="s">
        <v>42</v>
      </c>
      <c r="Z14" s="84"/>
      <c r="AA14" s="85"/>
      <c r="AB14" s="83" t="s">
        <v>43</v>
      </c>
      <c r="AC14" s="84" t="s">
        <v>42</v>
      </c>
      <c r="AD14" s="85"/>
      <c r="AE14" s="83" t="s">
        <v>42</v>
      </c>
      <c r="AF14" s="84"/>
      <c r="AG14" s="85"/>
      <c r="AH14" s="68"/>
      <c r="AI14" s="68"/>
    </row>
    <row r="15" spans="1:35" ht="12.75" customHeight="1">
      <c r="A15" s="44">
        <f>A11+1</f>
        <v>2</v>
      </c>
      <c r="B15" s="63">
        <v>17</v>
      </c>
      <c r="C15" s="46" t="s">
        <v>158</v>
      </c>
      <c r="D15" s="47" t="s">
        <v>159</v>
      </c>
      <c r="E15" s="48">
        <v>36256</v>
      </c>
      <c r="F15" s="49" t="s">
        <v>20</v>
      </c>
      <c r="G15" s="86" t="s">
        <v>43</v>
      </c>
      <c r="H15" s="87" t="s">
        <v>43</v>
      </c>
      <c r="I15" s="88" t="s">
        <v>42</v>
      </c>
      <c r="J15" s="86" t="s">
        <v>42</v>
      </c>
      <c r="K15" s="87"/>
      <c r="L15" s="88"/>
      <c r="M15" s="86" t="s">
        <v>42</v>
      </c>
      <c r="N15" s="87"/>
      <c r="O15" s="88"/>
      <c r="P15" s="86" t="s">
        <v>43</v>
      </c>
      <c r="Q15" s="87" t="s">
        <v>42</v>
      </c>
      <c r="R15" s="88"/>
      <c r="S15" s="86" t="s">
        <v>43</v>
      </c>
      <c r="T15" s="87" t="s">
        <v>43</v>
      </c>
      <c r="U15" s="88" t="s">
        <v>43</v>
      </c>
      <c r="V15" s="86"/>
      <c r="W15" s="87"/>
      <c r="X15" s="88"/>
      <c r="Y15" s="86"/>
      <c r="Z15" s="87"/>
      <c r="AA15" s="88"/>
      <c r="AB15" s="86"/>
      <c r="AC15" s="87"/>
      <c r="AD15" s="88"/>
      <c r="AE15" s="86"/>
      <c r="AF15" s="87"/>
      <c r="AG15" s="88"/>
      <c r="AH15" s="71" t="s">
        <v>313</v>
      </c>
      <c r="AI15" s="71">
        <f>IF(ISBLANK(AH15),"",INT(1.84523*(AH15*100-75)^1.348))</f>
        <v>928</v>
      </c>
    </row>
    <row r="16" spans="1:35" ht="12.75" customHeight="1" thickBot="1">
      <c r="A16" s="199">
        <f>A15</f>
        <v>2</v>
      </c>
      <c r="B16" s="64"/>
      <c r="C16" s="51"/>
      <c r="D16" s="52"/>
      <c r="E16" s="53"/>
      <c r="F16" s="54"/>
      <c r="G16" s="89"/>
      <c r="H16" s="90"/>
      <c r="I16" s="91"/>
      <c r="J16" s="89"/>
      <c r="K16" s="90"/>
      <c r="L16" s="91"/>
      <c r="M16" s="89"/>
      <c r="N16" s="90"/>
      <c r="O16" s="91"/>
      <c r="P16" s="89"/>
      <c r="Q16" s="90"/>
      <c r="R16" s="91"/>
      <c r="S16" s="89"/>
      <c r="T16" s="90"/>
      <c r="U16" s="91"/>
      <c r="V16" s="89"/>
      <c r="W16" s="90"/>
      <c r="X16" s="91"/>
      <c r="Y16" s="89"/>
      <c r="Z16" s="90"/>
      <c r="AA16" s="91"/>
      <c r="AB16" s="89"/>
      <c r="AC16" s="90"/>
      <c r="AD16" s="91"/>
      <c r="AE16" s="89"/>
      <c r="AF16" s="90"/>
      <c r="AG16" s="91"/>
      <c r="AH16" s="73"/>
      <c r="AI16" s="73"/>
    </row>
    <row r="17" spans="1:35" ht="12.75" customHeight="1">
      <c r="A17" s="169">
        <f>A18</f>
        <v>3</v>
      </c>
      <c r="B17" s="62"/>
      <c r="C17" s="40"/>
      <c r="D17" s="41"/>
      <c r="E17" s="42"/>
      <c r="F17" s="43"/>
      <c r="G17" s="83" t="s">
        <v>42</v>
      </c>
      <c r="H17" s="84"/>
      <c r="I17" s="85"/>
      <c r="J17" s="83" t="s">
        <v>44</v>
      </c>
      <c r="K17" s="84"/>
      <c r="L17" s="85"/>
      <c r="M17" s="83" t="s">
        <v>42</v>
      </c>
      <c r="N17" s="84"/>
      <c r="O17" s="85"/>
      <c r="P17" s="83" t="s">
        <v>42</v>
      </c>
      <c r="Q17" s="84"/>
      <c r="R17" s="85"/>
      <c r="S17" s="83" t="s">
        <v>42</v>
      </c>
      <c r="T17" s="84"/>
      <c r="U17" s="85"/>
      <c r="V17" s="83" t="s">
        <v>43</v>
      </c>
      <c r="W17" s="84" t="s">
        <v>43</v>
      </c>
      <c r="X17" s="85" t="s">
        <v>43</v>
      </c>
      <c r="Y17" s="83"/>
      <c r="Z17" s="84"/>
      <c r="AA17" s="85"/>
      <c r="AB17" s="83"/>
      <c r="AC17" s="84"/>
      <c r="AD17" s="85"/>
      <c r="AE17" s="83"/>
      <c r="AF17" s="84"/>
      <c r="AG17" s="85"/>
      <c r="AH17" s="68"/>
      <c r="AI17" s="68"/>
    </row>
    <row r="18" spans="1:35" ht="12.75" customHeight="1">
      <c r="A18" s="44">
        <f>A14+1</f>
        <v>3</v>
      </c>
      <c r="B18" s="63">
        <v>120</v>
      </c>
      <c r="C18" s="46" t="s">
        <v>108</v>
      </c>
      <c r="D18" s="47" t="s">
        <v>109</v>
      </c>
      <c r="E18" s="48">
        <v>36786</v>
      </c>
      <c r="F18" s="49" t="s">
        <v>18</v>
      </c>
      <c r="G18" s="86"/>
      <c r="H18" s="87"/>
      <c r="I18" s="88"/>
      <c r="J18" s="86"/>
      <c r="K18" s="87"/>
      <c r="L18" s="88"/>
      <c r="M18" s="86"/>
      <c r="N18" s="87"/>
      <c r="O18" s="88"/>
      <c r="P18" s="86"/>
      <c r="Q18" s="87"/>
      <c r="R18" s="88"/>
      <c r="S18" s="86"/>
      <c r="T18" s="87"/>
      <c r="U18" s="88"/>
      <c r="V18" s="86"/>
      <c r="W18" s="87"/>
      <c r="X18" s="88"/>
      <c r="Y18" s="86"/>
      <c r="Z18" s="87"/>
      <c r="AA18" s="88"/>
      <c r="AB18" s="86"/>
      <c r="AC18" s="87"/>
      <c r="AD18" s="88"/>
      <c r="AE18" s="86"/>
      <c r="AF18" s="87"/>
      <c r="AG18" s="88"/>
      <c r="AH18" s="71" t="s">
        <v>305</v>
      </c>
      <c r="AI18" s="71">
        <f>IF(ISBLANK(AH18),"",INT(1.84523*(AH18*100-75)^1.348))</f>
        <v>644</v>
      </c>
    </row>
    <row r="19" spans="1:35" ht="12.75" customHeight="1" thickBot="1">
      <c r="A19" s="199">
        <f>A18</f>
        <v>3</v>
      </c>
      <c r="B19" s="64"/>
      <c r="C19" s="51"/>
      <c r="D19" s="52"/>
      <c r="E19" s="53"/>
      <c r="F19" s="54"/>
      <c r="G19" s="89"/>
      <c r="H19" s="90"/>
      <c r="I19" s="91"/>
      <c r="J19" s="89"/>
      <c r="K19" s="90"/>
      <c r="L19" s="91"/>
      <c r="M19" s="89"/>
      <c r="N19" s="90"/>
      <c r="O19" s="91"/>
      <c r="P19" s="89"/>
      <c r="Q19" s="90"/>
      <c r="R19" s="91"/>
      <c r="S19" s="89"/>
      <c r="T19" s="90"/>
      <c r="U19" s="91"/>
      <c r="V19" s="89"/>
      <c r="W19" s="90"/>
      <c r="X19" s="91"/>
      <c r="Y19" s="89"/>
      <c r="Z19" s="90"/>
      <c r="AA19" s="91"/>
      <c r="AB19" s="89"/>
      <c r="AC19" s="90"/>
      <c r="AD19" s="91"/>
      <c r="AE19" s="89"/>
      <c r="AF19" s="90"/>
      <c r="AG19" s="91"/>
      <c r="AH19" s="73"/>
      <c r="AI19" s="73"/>
    </row>
    <row r="20" spans="1:35" ht="12.75" customHeight="1">
      <c r="A20" s="169">
        <f>A21</f>
        <v>4</v>
      </c>
      <c r="B20" s="62"/>
      <c r="C20" s="40"/>
      <c r="D20" s="41"/>
      <c r="E20" s="42"/>
      <c r="F20" s="43"/>
      <c r="G20" s="83"/>
      <c r="H20" s="84"/>
      <c r="I20" s="85"/>
      <c r="J20" s="83"/>
      <c r="K20" s="84"/>
      <c r="L20" s="85"/>
      <c r="M20" s="83"/>
      <c r="N20" s="84"/>
      <c r="O20" s="85"/>
      <c r="P20" s="83"/>
      <c r="Q20" s="84"/>
      <c r="R20" s="85"/>
      <c r="S20" s="83"/>
      <c r="T20" s="84"/>
      <c r="U20" s="85"/>
      <c r="V20" s="83"/>
      <c r="W20" s="84"/>
      <c r="X20" s="85"/>
      <c r="Y20" s="83" t="s">
        <v>42</v>
      </c>
      <c r="Z20" s="84"/>
      <c r="AA20" s="85"/>
      <c r="AB20" s="83" t="s">
        <v>42</v>
      </c>
      <c r="AC20" s="84"/>
      <c r="AD20" s="85"/>
      <c r="AE20" s="83" t="s">
        <v>42</v>
      </c>
      <c r="AF20" s="84"/>
      <c r="AG20" s="85"/>
      <c r="AH20" s="68"/>
      <c r="AI20" s="68"/>
    </row>
    <row r="21" spans="1:35" ht="12.75" customHeight="1">
      <c r="A21" s="44">
        <f>A17+1</f>
        <v>4</v>
      </c>
      <c r="B21" s="63">
        <v>2</v>
      </c>
      <c r="C21" s="46" t="s">
        <v>135</v>
      </c>
      <c r="D21" s="47" t="s">
        <v>136</v>
      </c>
      <c r="E21" s="48">
        <v>36099</v>
      </c>
      <c r="F21" s="49" t="s">
        <v>19</v>
      </c>
      <c r="G21" s="86" t="s">
        <v>43</v>
      </c>
      <c r="H21" s="87" t="s">
        <v>43</v>
      </c>
      <c r="I21" s="88" t="s">
        <v>43</v>
      </c>
      <c r="J21" s="86"/>
      <c r="K21" s="87"/>
      <c r="L21" s="88"/>
      <c r="M21" s="86"/>
      <c r="N21" s="87"/>
      <c r="O21" s="88"/>
      <c r="P21" s="86"/>
      <c r="Q21" s="87"/>
      <c r="R21" s="88"/>
      <c r="S21" s="86"/>
      <c r="T21" s="87"/>
      <c r="U21" s="88"/>
      <c r="V21" s="86"/>
      <c r="W21" s="87"/>
      <c r="X21" s="88"/>
      <c r="Y21" s="86"/>
      <c r="Z21" s="87"/>
      <c r="AA21" s="88"/>
      <c r="AB21" s="86"/>
      <c r="AC21" s="87"/>
      <c r="AD21" s="88"/>
      <c r="AE21" s="86"/>
      <c r="AF21" s="87"/>
      <c r="AG21" s="88"/>
      <c r="AH21" s="71" t="s">
        <v>309</v>
      </c>
      <c r="AI21" s="71">
        <f>IF(ISBLANK(AH21),"",INT(1.84523*(AH21*100-75)^1.348))</f>
        <v>783</v>
      </c>
    </row>
    <row r="22" spans="1:35" ht="12.75" customHeight="1" thickBot="1">
      <c r="A22" s="199">
        <f>A21</f>
        <v>4</v>
      </c>
      <c r="B22" s="64"/>
      <c r="C22" s="51"/>
      <c r="D22" s="52"/>
      <c r="E22" s="53"/>
      <c r="F22" s="54"/>
      <c r="G22" s="89"/>
      <c r="H22" s="90"/>
      <c r="I22" s="91"/>
      <c r="J22" s="89"/>
      <c r="K22" s="90"/>
      <c r="L22" s="91"/>
      <c r="M22" s="89"/>
      <c r="N22" s="90"/>
      <c r="O22" s="91"/>
      <c r="P22" s="89"/>
      <c r="Q22" s="90"/>
      <c r="R22" s="91"/>
      <c r="S22" s="89"/>
      <c r="T22" s="90"/>
      <c r="U22" s="91"/>
      <c r="V22" s="89"/>
      <c r="W22" s="90"/>
      <c r="X22" s="91"/>
      <c r="Y22" s="89"/>
      <c r="Z22" s="90"/>
      <c r="AA22" s="91"/>
      <c r="AB22" s="89"/>
      <c r="AC22" s="90"/>
      <c r="AD22" s="91"/>
      <c r="AE22" s="89"/>
      <c r="AF22" s="90"/>
      <c r="AG22" s="91"/>
      <c r="AH22" s="73"/>
      <c r="AI22" s="73"/>
    </row>
    <row r="23" spans="1:35" ht="12.75" customHeight="1">
      <c r="A23" s="169">
        <f>A24</f>
        <v>5</v>
      </c>
      <c r="B23" s="62"/>
      <c r="C23" s="40"/>
      <c r="D23" s="41"/>
      <c r="E23" s="42"/>
      <c r="F23" s="43"/>
      <c r="G23" s="83"/>
      <c r="H23" s="84"/>
      <c r="I23" s="85"/>
      <c r="J23" s="83"/>
      <c r="K23" s="84"/>
      <c r="L23" s="85"/>
      <c r="M23" s="83" t="s">
        <v>43</v>
      </c>
      <c r="N23" s="84" t="s">
        <v>42</v>
      </c>
      <c r="O23" s="85"/>
      <c r="P23" s="83" t="s">
        <v>42</v>
      </c>
      <c r="Q23" s="84"/>
      <c r="R23" s="85"/>
      <c r="S23" s="83" t="s">
        <v>43</v>
      </c>
      <c r="T23" s="84" t="s">
        <v>42</v>
      </c>
      <c r="U23" s="85"/>
      <c r="V23" s="83" t="s">
        <v>42</v>
      </c>
      <c r="W23" s="84"/>
      <c r="X23" s="85"/>
      <c r="Y23" s="83" t="s">
        <v>43</v>
      </c>
      <c r="Z23" s="84" t="s">
        <v>42</v>
      </c>
      <c r="AA23" s="85"/>
      <c r="AB23" s="83" t="s">
        <v>43</v>
      </c>
      <c r="AC23" s="84" t="s">
        <v>44</v>
      </c>
      <c r="AD23" s="85" t="s">
        <v>44</v>
      </c>
      <c r="AE23" s="83"/>
      <c r="AF23" s="84"/>
      <c r="AG23" s="85"/>
      <c r="AH23" s="68"/>
      <c r="AI23" s="68"/>
    </row>
    <row r="24" spans="1:35" ht="12.75" customHeight="1">
      <c r="A24" s="44">
        <f>A20+1</f>
        <v>5</v>
      </c>
      <c r="B24" s="63">
        <v>18</v>
      </c>
      <c r="C24" s="46" t="s">
        <v>160</v>
      </c>
      <c r="D24" s="47" t="s">
        <v>161</v>
      </c>
      <c r="E24" s="48">
        <v>36327</v>
      </c>
      <c r="F24" s="49" t="s">
        <v>20</v>
      </c>
      <c r="G24" s="86"/>
      <c r="H24" s="87"/>
      <c r="I24" s="88"/>
      <c r="J24" s="86"/>
      <c r="K24" s="87"/>
      <c r="L24" s="88"/>
      <c r="M24" s="86"/>
      <c r="N24" s="87"/>
      <c r="O24" s="88"/>
      <c r="P24" s="86"/>
      <c r="Q24" s="87"/>
      <c r="R24" s="88"/>
      <c r="S24" s="86"/>
      <c r="T24" s="87"/>
      <c r="U24" s="88"/>
      <c r="V24" s="86"/>
      <c r="W24" s="87"/>
      <c r="X24" s="88"/>
      <c r="Y24" s="86"/>
      <c r="Z24" s="87"/>
      <c r="AA24" s="88"/>
      <c r="AB24" s="86"/>
      <c r="AC24" s="87"/>
      <c r="AD24" s="88"/>
      <c r="AE24" s="86"/>
      <c r="AF24" s="87"/>
      <c r="AG24" s="88"/>
      <c r="AH24" s="71" t="s">
        <v>307</v>
      </c>
      <c r="AI24" s="71">
        <f>IF(ISBLANK(AH24),"",INT(1.84523*(AH24*100-75)^1.348))</f>
        <v>712</v>
      </c>
    </row>
    <row r="25" spans="1:35" ht="12.75" customHeight="1" thickBot="1">
      <c r="A25" s="199">
        <f>A24</f>
        <v>5</v>
      </c>
      <c r="B25" s="64"/>
      <c r="C25" s="51"/>
      <c r="D25" s="52"/>
      <c r="E25" s="53"/>
      <c r="F25" s="54"/>
      <c r="G25" s="89"/>
      <c r="H25" s="90"/>
      <c r="I25" s="91"/>
      <c r="J25" s="89"/>
      <c r="K25" s="90"/>
      <c r="L25" s="91"/>
      <c r="M25" s="89"/>
      <c r="N25" s="90"/>
      <c r="O25" s="91"/>
      <c r="P25" s="89"/>
      <c r="Q25" s="90"/>
      <c r="R25" s="91"/>
      <c r="S25" s="89"/>
      <c r="T25" s="90"/>
      <c r="U25" s="91"/>
      <c r="V25" s="89"/>
      <c r="W25" s="90"/>
      <c r="X25" s="91"/>
      <c r="Y25" s="89"/>
      <c r="Z25" s="90"/>
      <c r="AA25" s="91"/>
      <c r="AB25" s="89"/>
      <c r="AC25" s="90"/>
      <c r="AD25" s="91"/>
      <c r="AE25" s="89"/>
      <c r="AF25" s="90"/>
      <c r="AG25" s="91"/>
      <c r="AH25" s="73"/>
      <c r="AI25" s="73"/>
    </row>
    <row r="26" spans="1:35" ht="12.75" customHeight="1">
      <c r="A26" s="169">
        <f>A27</f>
        <v>6</v>
      </c>
      <c r="B26" s="62"/>
      <c r="C26" s="40"/>
      <c r="D26" s="41"/>
      <c r="E26" s="42"/>
      <c r="F26" s="43"/>
      <c r="G26" s="83" t="s">
        <v>42</v>
      </c>
      <c r="H26" s="84"/>
      <c r="I26" s="85"/>
      <c r="J26" s="83" t="s">
        <v>42</v>
      </c>
      <c r="K26" s="84"/>
      <c r="L26" s="85"/>
      <c r="M26" s="83" t="s">
        <v>43</v>
      </c>
      <c r="N26" s="84" t="s">
        <v>42</v>
      </c>
      <c r="O26" s="85"/>
      <c r="P26" s="83" t="s">
        <v>43</v>
      </c>
      <c r="Q26" s="84" t="s">
        <v>43</v>
      </c>
      <c r="R26" s="85" t="s">
        <v>43</v>
      </c>
      <c r="S26" s="83"/>
      <c r="T26" s="84"/>
      <c r="U26" s="85"/>
      <c r="V26" s="83"/>
      <c r="W26" s="84"/>
      <c r="X26" s="85"/>
      <c r="Y26" s="83"/>
      <c r="Z26" s="84"/>
      <c r="AA26" s="85"/>
      <c r="AB26" s="83"/>
      <c r="AC26" s="84"/>
      <c r="AD26" s="85"/>
      <c r="AE26" s="83"/>
      <c r="AF26" s="84"/>
      <c r="AG26" s="85"/>
      <c r="AH26" s="68"/>
      <c r="AI26" s="68"/>
    </row>
    <row r="27" spans="1:35" ht="12.75" customHeight="1">
      <c r="A27" s="44">
        <f>A23+1</f>
        <v>6</v>
      </c>
      <c r="B27" s="63">
        <v>124</v>
      </c>
      <c r="C27" s="46" t="s">
        <v>110</v>
      </c>
      <c r="D27" s="47" t="s">
        <v>111</v>
      </c>
      <c r="E27" s="48">
        <v>36689</v>
      </c>
      <c r="F27" s="49" t="s">
        <v>18</v>
      </c>
      <c r="G27" s="86"/>
      <c r="H27" s="87"/>
      <c r="I27" s="88"/>
      <c r="J27" s="86"/>
      <c r="K27" s="87"/>
      <c r="L27" s="88"/>
      <c r="M27" s="86"/>
      <c r="N27" s="87"/>
      <c r="O27" s="88"/>
      <c r="P27" s="86"/>
      <c r="Q27" s="87"/>
      <c r="R27" s="88"/>
      <c r="S27" s="86"/>
      <c r="T27" s="87"/>
      <c r="U27" s="88"/>
      <c r="V27" s="86"/>
      <c r="W27" s="87"/>
      <c r="X27" s="88"/>
      <c r="Y27" s="86"/>
      <c r="Z27" s="87"/>
      <c r="AA27" s="88"/>
      <c r="AB27" s="86"/>
      <c r="AC27" s="87"/>
      <c r="AD27" s="88"/>
      <c r="AE27" s="86"/>
      <c r="AF27" s="87"/>
      <c r="AG27" s="88"/>
      <c r="AH27" s="71" t="s">
        <v>303</v>
      </c>
      <c r="AI27" s="71">
        <f>IF(ISBLANK(AH27),"",INT(1.84523*(AH27*100-75)^1.348))</f>
        <v>577</v>
      </c>
    </row>
    <row r="28" spans="1:35" ht="12.75" customHeight="1" thickBot="1">
      <c r="A28" s="199">
        <f>A27</f>
        <v>6</v>
      </c>
      <c r="B28" s="64"/>
      <c r="C28" s="51"/>
      <c r="D28" s="52"/>
      <c r="E28" s="53"/>
      <c r="F28" s="54"/>
      <c r="G28" s="89"/>
      <c r="H28" s="90"/>
      <c r="I28" s="91"/>
      <c r="J28" s="89"/>
      <c r="K28" s="90"/>
      <c r="L28" s="91"/>
      <c r="M28" s="89"/>
      <c r="N28" s="90"/>
      <c r="O28" s="91"/>
      <c r="P28" s="89"/>
      <c r="Q28" s="90"/>
      <c r="R28" s="91"/>
      <c r="S28" s="89"/>
      <c r="T28" s="90"/>
      <c r="U28" s="91"/>
      <c r="V28" s="89"/>
      <c r="W28" s="90"/>
      <c r="X28" s="91"/>
      <c r="Y28" s="89"/>
      <c r="Z28" s="90"/>
      <c r="AA28" s="91"/>
      <c r="AB28" s="89"/>
      <c r="AC28" s="90"/>
      <c r="AD28" s="91"/>
      <c r="AE28" s="89"/>
      <c r="AF28" s="90"/>
      <c r="AG28" s="91"/>
      <c r="AH28" s="73"/>
      <c r="AI28" s="73"/>
    </row>
    <row r="29" spans="1:35" ht="12.75" customHeight="1">
      <c r="A29" s="169">
        <f>A30</f>
        <v>7</v>
      </c>
      <c r="B29" s="62"/>
      <c r="C29" s="40"/>
      <c r="D29" s="41"/>
      <c r="E29" s="42"/>
      <c r="F29" s="43"/>
      <c r="G29" s="83"/>
      <c r="H29" s="84"/>
      <c r="I29" s="85"/>
      <c r="J29" s="83"/>
      <c r="K29" s="84"/>
      <c r="L29" s="85"/>
      <c r="M29" s="83"/>
      <c r="N29" s="84"/>
      <c r="O29" s="85"/>
      <c r="P29" s="83"/>
      <c r="Q29" s="84"/>
      <c r="R29" s="85"/>
      <c r="S29" s="83" t="s">
        <v>42</v>
      </c>
      <c r="T29" s="84"/>
      <c r="U29" s="85"/>
      <c r="V29" s="83" t="s">
        <v>42</v>
      </c>
      <c r="W29" s="84"/>
      <c r="X29" s="85"/>
      <c r="Y29" s="83" t="s">
        <v>42</v>
      </c>
      <c r="Z29" s="84"/>
      <c r="AA29" s="85"/>
      <c r="AB29" s="83" t="s">
        <v>42</v>
      </c>
      <c r="AC29" s="84"/>
      <c r="AD29" s="85"/>
      <c r="AE29" s="83" t="s">
        <v>43</v>
      </c>
      <c r="AF29" s="84" t="s">
        <v>43</v>
      </c>
      <c r="AG29" s="85" t="s">
        <v>43</v>
      </c>
      <c r="AH29" s="68"/>
      <c r="AI29" s="68"/>
    </row>
    <row r="30" spans="1:35" ht="12.75" customHeight="1">
      <c r="A30" s="44">
        <f>A26+1</f>
        <v>7</v>
      </c>
      <c r="B30" s="63">
        <v>3</v>
      </c>
      <c r="C30" s="46" t="s">
        <v>137</v>
      </c>
      <c r="D30" s="47" t="s">
        <v>138</v>
      </c>
      <c r="E30" s="48">
        <v>36300</v>
      </c>
      <c r="F30" s="49" t="s">
        <v>19</v>
      </c>
      <c r="G30" s="86"/>
      <c r="H30" s="87"/>
      <c r="I30" s="88"/>
      <c r="J30" s="86"/>
      <c r="K30" s="87"/>
      <c r="L30" s="88"/>
      <c r="M30" s="86"/>
      <c r="N30" s="87"/>
      <c r="O30" s="88"/>
      <c r="P30" s="86"/>
      <c r="Q30" s="87"/>
      <c r="R30" s="88"/>
      <c r="S30" s="86"/>
      <c r="T30" s="87"/>
      <c r="U30" s="88"/>
      <c r="V30" s="86"/>
      <c r="W30" s="87"/>
      <c r="X30" s="88"/>
      <c r="Y30" s="86"/>
      <c r="Z30" s="87"/>
      <c r="AA30" s="88"/>
      <c r="AB30" s="86"/>
      <c r="AC30" s="87"/>
      <c r="AD30" s="88"/>
      <c r="AE30" s="86"/>
      <c r="AF30" s="87"/>
      <c r="AG30" s="88"/>
      <c r="AH30" s="71" t="s">
        <v>308</v>
      </c>
      <c r="AI30" s="71">
        <f>IF(ISBLANK(AH30),"",INT(1.84523*(AH30*100-75)^1.348))</f>
        <v>747</v>
      </c>
    </row>
    <row r="31" spans="1:35" ht="12.75" customHeight="1" thickBot="1">
      <c r="A31" s="199">
        <f>A30</f>
        <v>7</v>
      </c>
      <c r="B31" s="64"/>
      <c r="C31" s="51"/>
      <c r="D31" s="52"/>
      <c r="E31" s="53"/>
      <c r="F31" s="54"/>
      <c r="G31" s="89"/>
      <c r="H31" s="90"/>
      <c r="I31" s="91"/>
      <c r="J31" s="89"/>
      <c r="K31" s="90"/>
      <c r="L31" s="91"/>
      <c r="M31" s="89"/>
      <c r="N31" s="90"/>
      <c r="O31" s="91"/>
      <c r="P31" s="89"/>
      <c r="Q31" s="90"/>
      <c r="R31" s="91"/>
      <c r="S31" s="89"/>
      <c r="T31" s="90"/>
      <c r="U31" s="91"/>
      <c r="V31" s="89"/>
      <c r="W31" s="90"/>
      <c r="X31" s="91"/>
      <c r="Y31" s="89"/>
      <c r="Z31" s="90"/>
      <c r="AA31" s="91"/>
      <c r="AB31" s="89"/>
      <c r="AC31" s="90"/>
      <c r="AD31" s="91"/>
      <c r="AE31" s="89"/>
      <c r="AF31" s="90"/>
      <c r="AG31" s="91"/>
      <c r="AH31" s="73"/>
      <c r="AI31" s="73"/>
    </row>
    <row r="32" spans="1:35" ht="12.75" customHeight="1">
      <c r="A32" s="169">
        <f>A33</f>
        <v>8</v>
      </c>
      <c r="B32" s="62"/>
      <c r="C32" s="40"/>
      <c r="D32" s="41"/>
      <c r="E32" s="42"/>
      <c r="F32" s="43"/>
      <c r="G32" s="83"/>
      <c r="H32" s="84"/>
      <c r="I32" s="85"/>
      <c r="J32" s="83"/>
      <c r="K32" s="84"/>
      <c r="L32" s="85"/>
      <c r="M32" s="83"/>
      <c r="N32" s="84"/>
      <c r="O32" s="85"/>
      <c r="P32" s="83"/>
      <c r="Q32" s="84"/>
      <c r="R32" s="85"/>
      <c r="S32" s="83" t="s">
        <v>42</v>
      </c>
      <c r="T32" s="84"/>
      <c r="U32" s="85"/>
      <c r="V32" s="83" t="s">
        <v>42</v>
      </c>
      <c r="W32" s="84"/>
      <c r="X32" s="85"/>
      <c r="Y32" s="83" t="s">
        <v>42</v>
      </c>
      <c r="Z32" s="84"/>
      <c r="AA32" s="85"/>
      <c r="AB32" s="83" t="s">
        <v>42</v>
      </c>
      <c r="AC32" s="84"/>
      <c r="AD32" s="85"/>
      <c r="AE32" s="83" t="s">
        <v>43</v>
      </c>
      <c r="AF32" s="84" t="s">
        <v>43</v>
      </c>
      <c r="AG32" s="85" t="s">
        <v>42</v>
      </c>
      <c r="AH32" s="68"/>
      <c r="AI32" s="68"/>
    </row>
    <row r="33" spans="1:35" ht="12.75" customHeight="1">
      <c r="A33" s="44">
        <f>A29+1</f>
        <v>8</v>
      </c>
      <c r="B33" s="63">
        <v>19</v>
      </c>
      <c r="C33" s="46" t="s">
        <v>162</v>
      </c>
      <c r="D33" s="47" t="s">
        <v>163</v>
      </c>
      <c r="E33" s="48">
        <v>36025</v>
      </c>
      <c r="F33" s="49" t="s">
        <v>20</v>
      </c>
      <c r="G33" s="86" t="s">
        <v>43</v>
      </c>
      <c r="H33" s="87" t="s">
        <v>43</v>
      </c>
      <c r="I33" s="88" t="s">
        <v>42</v>
      </c>
      <c r="J33" s="86" t="s">
        <v>43</v>
      </c>
      <c r="K33" s="87" t="s">
        <v>43</v>
      </c>
      <c r="L33" s="88" t="s">
        <v>43</v>
      </c>
      <c r="M33" s="86"/>
      <c r="N33" s="87"/>
      <c r="O33" s="88"/>
      <c r="P33" s="86"/>
      <c r="Q33" s="87"/>
      <c r="R33" s="88"/>
      <c r="S33" s="86"/>
      <c r="T33" s="87"/>
      <c r="U33" s="88"/>
      <c r="V33" s="86"/>
      <c r="W33" s="87"/>
      <c r="X33" s="88"/>
      <c r="Y33" s="86"/>
      <c r="Z33" s="87"/>
      <c r="AA33" s="88"/>
      <c r="AB33" s="86"/>
      <c r="AC33" s="87"/>
      <c r="AD33" s="88"/>
      <c r="AE33" s="86"/>
      <c r="AF33" s="87"/>
      <c r="AG33" s="88"/>
      <c r="AH33" s="71" t="s">
        <v>310</v>
      </c>
      <c r="AI33" s="71">
        <f>IF(ISBLANK(AH33),"",INT(1.84523*(AH33*100-75)^1.348))</f>
        <v>818</v>
      </c>
    </row>
    <row r="34" spans="1:35" ht="12.75" customHeight="1" thickBot="1">
      <c r="A34" s="199">
        <f>A33</f>
        <v>8</v>
      </c>
      <c r="B34" s="64"/>
      <c r="C34" s="51"/>
      <c r="D34" s="52"/>
      <c r="E34" s="53"/>
      <c r="F34" s="54"/>
      <c r="G34" s="89"/>
      <c r="H34" s="90"/>
      <c r="I34" s="91"/>
      <c r="J34" s="89"/>
      <c r="K34" s="90"/>
      <c r="L34" s="91"/>
      <c r="M34" s="89"/>
      <c r="N34" s="90"/>
      <c r="O34" s="91"/>
      <c r="P34" s="89"/>
      <c r="Q34" s="90"/>
      <c r="R34" s="91"/>
      <c r="S34" s="89"/>
      <c r="T34" s="90"/>
      <c r="U34" s="91"/>
      <c r="V34" s="89"/>
      <c r="W34" s="90"/>
      <c r="X34" s="91"/>
      <c r="Y34" s="89"/>
      <c r="Z34" s="90"/>
      <c r="AA34" s="91"/>
      <c r="AB34" s="89"/>
      <c r="AC34" s="90"/>
      <c r="AD34" s="91"/>
      <c r="AE34" s="89"/>
      <c r="AF34" s="90"/>
      <c r="AG34" s="91"/>
      <c r="AH34" s="73"/>
      <c r="AI34" s="73"/>
    </row>
    <row r="35" spans="1:35" ht="12.75" customHeight="1">
      <c r="A35" s="169">
        <f>A36</f>
        <v>9</v>
      </c>
      <c r="B35" s="62"/>
      <c r="C35" s="40"/>
      <c r="D35" s="41"/>
      <c r="E35" s="42"/>
      <c r="F35" s="43"/>
      <c r="G35" s="83" t="s">
        <v>43</v>
      </c>
      <c r="H35" s="84" t="s">
        <v>43</v>
      </c>
      <c r="I35" s="85" t="s">
        <v>43</v>
      </c>
      <c r="J35" s="83"/>
      <c r="K35" s="84"/>
      <c r="L35" s="85"/>
      <c r="M35" s="83"/>
      <c r="N35" s="84"/>
      <c r="O35" s="85"/>
      <c r="P35" s="83"/>
      <c r="Q35" s="84"/>
      <c r="R35" s="85"/>
      <c r="S35" s="83"/>
      <c r="T35" s="84"/>
      <c r="U35" s="85"/>
      <c r="V35" s="83"/>
      <c r="W35" s="84"/>
      <c r="X35" s="85"/>
      <c r="Y35" s="83"/>
      <c r="Z35" s="84"/>
      <c r="AA35" s="85"/>
      <c r="AB35" s="83"/>
      <c r="AC35" s="84"/>
      <c r="AD35" s="85"/>
      <c r="AE35" s="83"/>
      <c r="AF35" s="84"/>
      <c r="AG35" s="85"/>
      <c r="AH35" s="68"/>
      <c r="AI35" s="68"/>
    </row>
    <row r="36" spans="1:35" ht="12.75" customHeight="1">
      <c r="A36" s="44">
        <f>A32+1</f>
        <v>9</v>
      </c>
      <c r="B36" s="63">
        <v>125</v>
      </c>
      <c r="C36" s="46" t="s">
        <v>112</v>
      </c>
      <c r="D36" s="47" t="s">
        <v>113</v>
      </c>
      <c r="E36" s="48">
        <v>35962</v>
      </c>
      <c r="F36" s="49" t="s">
        <v>18</v>
      </c>
      <c r="G36" s="86"/>
      <c r="H36" s="87"/>
      <c r="I36" s="88"/>
      <c r="J36" s="86"/>
      <c r="K36" s="87"/>
      <c r="L36" s="88"/>
      <c r="M36" s="86"/>
      <c r="N36" s="87"/>
      <c r="O36" s="88"/>
      <c r="P36" s="86"/>
      <c r="Q36" s="87"/>
      <c r="R36" s="88"/>
      <c r="S36" s="86"/>
      <c r="T36" s="87"/>
      <c r="U36" s="88"/>
      <c r="V36" s="86"/>
      <c r="W36" s="87"/>
      <c r="X36" s="88"/>
      <c r="Y36" s="86"/>
      <c r="Z36" s="87"/>
      <c r="AA36" s="88"/>
      <c r="AB36" s="86"/>
      <c r="AC36" s="87"/>
      <c r="AD36" s="88"/>
      <c r="AE36" s="86"/>
      <c r="AF36" s="87"/>
      <c r="AG36" s="88"/>
      <c r="AH36" s="71" t="s">
        <v>37</v>
      </c>
      <c r="AI36" s="71"/>
    </row>
    <row r="37" spans="1:35" ht="12.75" customHeight="1" thickBot="1">
      <c r="A37" s="199">
        <f>A36</f>
        <v>9</v>
      </c>
      <c r="B37" s="64"/>
      <c r="C37" s="51"/>
      <c r="D37" s="52"/>
      <c r="E37" s="53"/>
      <c r="F37" s="54"/>
      <c r="G37" s="89"/>
      <c r="H37" s="90"/>
      <c r="I37" s="91"/>
      <c r="J37" s="89"/>
      <c r="K37" s="90"/>
      <c r="L37" s="91"/>
      <c r="M37" s="89"/>
      <c r="N37" s="90"/>
      <c r="O37" s="91"/>
      <c r="P37" s="89"/>
      <c r="Q37" s="90"/>
      <c r="R37" s="91"/>
      <c r="S37" s="89"/>
      <c r="T37" s="90"/>
      <c r="U37" s="91"/>
      <c r="V37" s="89"/>
      <c r="W37" s="90"/>
      <c r="X37" s="91"/>
      <c r="Y37" s="89"/>
      <c r="Z37" s="90"/>
      <c r="AA37" s="91"/>
      <c r="AB37" s="89"/>
      <c r="AC37" s="90"/>
      <c r="AD37" s="91"/>
      <c r="AE37" s="89"/>
      <c r="AF37" s="90"/>
      <c r="AG37" s="91"/>
      <c r="AH37" s="73"/>
      <c r="AI37" s="73"/>
    </row>
    <row r="38" spans="1:35" ht="12.75" customHeight="1">
      <c r="A38" s="169">
        <f>A39</f>
        <v>10</v>
      </c>
      <c r="B38" s="62"/>
      <c r="C38" s="40"/>
      <c r="D38" s="41"/>
      <c r="E38" s="42"/>
      <c r="F38" s="43"/>
      <c r="G38" s="83"/>
      <c r="H38" s="84"/>
      <c r="I38" s="85"/>
      <c r="J38" s="83"/>
      <c r="K38" s="84"/>
      <c r="L38" s="85"/>
      <c r="M38" s="83"/>
      <c r="N38" s="84"/>
      <c r="O38" s="85"/>
      <c r="P38" s="83"/>
      <c r="Q38" s="84"/>
      <c r="R38" s="85"/>
      <c r="S38" s="83" t="s">
        <v>42</v>
      </c>
      <c r="T38" s="84"/>
      <c r="U38" s="85"/>
      <c r="V38" s="83" t="s">
        <v>42</v>
      </c>
      <c r="W38" s="84"/>
      <c r="X38" s="85"/>
      <c r="Y38" s="83" t="s">
        <v>42</v>
      </c>
      <c r="Z38" s="84"/>
      <c r="AA38" s="85"/>
      <c r="AB38" s="83" t="s">
        <v>42</v>
      </c>
      <c r="AC38" s="84"/>
      <c r="AD38" s="85"/>
      <c r="AE38" s="83" t="s">
        <v>42</v>
      </c>
      <c r="AF38" s="84"/>
      <c r="AG38" s="85"/>
      <c r="AH38" s="68"/>
      <c r="AI38" s="68"/>
    </row>
    <row r="39" spans="1:35" ht="12.75" customHeight="1">
      <c r="A39" s="44">
        <f>A35+1</f>
        <v>10</v>
      </c>
      <c r="B39" s="63">
        <v>4</v>
      </c>
      <c r="C39" s="46" t="s">
        <v>139</v>
      </c>
      <c r="D39" s="47" t="s">
        <v>140</v>
      </c>
      <c r="E39" s="48">
        <v>36187</v>
      </c>
      <c r="F39" s="49" t="s">
        <v>19</v>
      </c>
      <c r="G39" s="86" t="s">
        <v>43</v>
      </c>
      <c r="H39" s="87" t="s">
        <v>43</v>
      </c>
      <c r="I39" s="88" t="s">
        <v>42</v>
      </c>
      <c r="J39" s="86" t="s">
        <v>43</v>
      </c>
      <c r="K39" s="87" t="s">
        <v>43</v>
      </c>
      <c r="L39" s="88" t="s">
        <v>43</v>
      </c>
      <c r="M39" s="86"/>
      <c r="N39" s="87"/>
      <c r="O39" s="88"/>
      <c r="P39" s="86"/>
      <c r="Q39" s="87"/>
      <c r="R39" s="88"/>
      <c r="S39" s="86"/>
      <c r="T39" s="87"/>
      <c r="U39" s="88"/>
      <c r="V39" s="86"/>
      <c r="W39" s="87"/>
      <c r="X39" s="88"/>
      <c r="Y39" s="86"/>
      <c r="Z39" s="87"/>
      <c r="AA39" s="88"/>
      <c r="AB39" s="86"/>
      <c r="AC39" s="87"/>
      <c r="AD39" s="88"/>
      <c r="AE39" s="86"/>
      <c r="AF39" s="87"/>
      <c r="AG39" s="88"/>
      <c r="AH39" s="71" t="s">
        <v>310</v>
      </c>
      <c r="AI39" s="71">
        <f>IF(ISBLANK(AH39),"",INT(1.84523*(AH39*100-75)^1.348))</f>
        <v>818</v>
      </c>
    </row>
    <row r="40" spans="1:35" ht="12.75" customHeight="1" thickBot="1">
      <c r="A40" s="199">
        <f>A39</f>
        <v>10</v>
      </c>
      <c r="B40" s="64"/>
      <c r="C40" s="51"/>
      <c r="D40" s="52"/>
      <c r="E40" s="53"/>
      <c r="F40" s="54"/>
      <c r="G40" s="89"/>
      <c r="H40" s="90"/>
      <c r="I40" s="91"/>
      <c r="J40" s="89"/>
      <c r="K40" s="90"/>
      <c r="L40" s="91"/>
      <c r="M40" s="89"/>
      <c r="N40" s="90"/>
      <c r="O40" s="91"/>
      <c r="P40" s="89"/>
      <c r="Q40" s="90"/>
      <c r="R40" s="91"/>
      <c r="S40" s="89"/>
      <c r="T40" s="90"/>
      <c r="U40" s="91"/>
      <c r="V40" s="89"/>
      <c r="W40" s="90"/>
      <c r="X40" s="91"/>
      <c r="Y40" s="89"/>
      <c r="Z40" s="90"/>
      <c r="AA40" s="91"/>
      <c r="AB40" s="89"/>
      <c r="AC40" s="90"/>
      <c r="AD40" s="91"/>
      <c r="AE40" s="89"/>
      <c r="AF40" s="90"/>
      <c r="AG40" s="91"/>
      <c r="AH40" s="73"/>
      <c r="AI40" s="73"/>
    </row>
    <row r="41" spans="1:35" ht="12.75" customHeight="1">
      <c r="A41" s="169">
        <f>A42</f>
        <v>11</v>
      </c>
      <c r="B41" s="62"/>
      <c r="C41" s="40"/>
      <c r="D41" s="41"/>
      <c r="E41" s="42"/>
      <c r="F41" s="43"/>
      <c r="G41" s="83"/>
      <c r="H41" s="84"/>
      <c r="I41" s="85"/>
      <c r="J41" s="83"/>
      <c r="K41" s="84"/>
      <c r="L41" s="85"/>
      <c r="M41" s="83"/>
      <c r="N41" s="84"/>
      <c r="O41" s="85"/>
      <c r="P41" s="83"/>
      <c r="Q41" s="84"/>
      <c r="R41" s="85"/>
      <c r="S41" s="83" t="s">
        <v>42</v>
      </c>
      <c r="T41" s="84"/>
      <c r="U41" s="85"/>
      <c r="V41" s="83" t="s">
        <v>43</v>
      </c>
      <c r="W41" s="84" t="s">
        <v>42</v>
      </c>
      <c r="X41" s="85"/>
      <c r="Y41" s="83" t="s">
        <v>42</v>
      </c>
      <c r="Z41" s="84"/>
      <c r="AA41" s="85"/>
      <c r="AB41" s="83" t="s">
        <v>42</v>
      </c>
      <c r="AC41" s="84"/>
      <c r="AD41" s="85"/>
      <c r="AE41" s="83" t="s">
        <v>43</v>
      </c>
      <c r="AF41" s="84" t="s">
        <v>43</v>
      </c>
      <c r="AG41" s="85" t="s">
        <v>43</v>
      </c>
      <c r="AH41" s="68"/>
      <c r="AI41" s="68"/>
    </row>
    <row r="42" spans="1:35" ht="12.75" customHeight="1">
      <c r="A42" s="44">
        <f>A38+1</f>
        <v>11</v>
      </c>
      <c r="B42" s="63">
        <v>20</v>
      </c>
      <c r="C42" s="46" t="s">
        <v>164</v>
      </c>
      <c r="D42" s="47" t="s">
        <v>165</v>
      </c>
      <c r="E42" s="48">
        <v>36064</v>
      </c>
      <c r="F42" s="49" t="s">
        <v>20</v>
      </c>
      <c r="G42" s="86"/>
      <c r="H42" s="87"/>
      <c r="I42" s="88"/>
      <c r="J42" s="86"/>
      <c r="K42" s="87"/>
      <c r="L42" s="88"/>
      <c r="M42" s="86"/>
      <c r="N42" s="87"/>
      <c r="O42" s="88"/>
      <c r="P42" s="86"/>
      <c r="Q42" s="87"/>
      <c r="R42" s="88"/>
      <c r="S42" s="86"/>
      <c r="T42" s="87"/>
      <c r="U42" s="88"/>
      <c r="V42" s="86"/>
      <c r="W42" s="87"/>
      <c r="X42" s="88"/>
      <c r="Y42" s="86"/>
      <c r="Z42" s="87"/>
      <c r="AA42" s="88"/>
      <c r="AB42" s="86"/>
      <c r="AC42" s="87"/>
      <c r="AD42" s="88"/>
      <c r="AE42" s="86"/>
      <c r="AF42" s="87"/>
      <c r="AG42" s="88"/>
      <c r="AH42" s="71" t="s">
        <v>308</v>
      </c>
      <c r="AI42" s="71">
        <f>IF(ISBLANK(AH42),"",INT(1.84523*(AH42*100-75)^1.348))</f>
        <v>747</v>
      </c>
    </row>
    <row r="43" spans="1:35" ht="12.75" customHeight="1" thickBot="1">
      <c r="A43" s="199">
        <f>A42</f>
        <v>11</v>
      </c>
      <c r="B43" s="64"/>
      <c r="C43" s="51"/>
      <c r="D43" s="52"/>
      <c r="E43" s="53"/>
      <c r="F43" s="54"/>
      <c r="G43" s="89"/>
      <c r="H43" s="90"/>
      <c r="I43" s="91"/>
      <c r="J43" s="89"/>
      <c r="K43" s="90"/>
      <c r="L43" s="91"/>
      <c r="M43" s="89"/>
      <c r="N43" s="90"/>
      <c r="O43" s="91"/>
      <c r="P43" s="89"/>
      <c r="Q43" s="90"/>
      <c r="R43" s="91"/>
      <c r="S43" s="89"/>
      <c r="T43" s="90"/>
      <c r="U43" s="91"/>
      <c r="V43" s="89"/>
      <c r="W43" s="90"/>
      <c r="X43" s="91"/>
      <c r="Y43" s="89"/>
      <c r="Z43" s="90"/>
      <c r="AA43" s="91"/>
      <c r="AB43" s="89"/>
      <c r="AC43" s="90"/>
      <c r="AD43" s="91"/>
      <c r="AE43" s="89"/>
      <c r="AF43" s="90"/>
      <c r="AG43" s="91"/>
      <c r="AH43" s="73"/>
      <c r="AI43" s="73"/>
    </row>
    <row r="44" spans="1:35" ht="12.75" customHeight="1">
      <c r="A44" s="169">
        <f>A45</f>
        <v>12</v>
      </c>
      <c r="B44" s="62"/>
      <c r="C44" s="40"/>
      <c r="D44" s="41"/>
      <c r="E44" s="42"/>
      <c r="F44" s="43"/>
      <c r="G44" s="83"/>
      <c r="H44" s="84"/>
      <c r="I44" s="85"/>
      <c r="J44" s="83"/>
      <c r="K44" s="84"/>
      <c r="L44" s="85"/>
      <c r="M44" s="83" t="s">
        <v>42</v>
      </c>
      <c r="N44" s="84"/>
      <c r="O44" s="85"/>
      <c r="P44" s="83" t="s">
        <v>42</v>
      </c>
      <c r="Q44" s="84"/>
      <c r="R44" s="85"/>
      <c r="S44" s="83" t="s">
        <v>42</v>
      </c>
      <c r="T44" s="84"/>
      <c r="U44" s="85"/>
      <c r="V44" s="83" t="s">
        <v>42</v>
      </c>
      <c r="W44" s="84"/>
      <c r="X44" s="85"/>
      <c r="Y44" s="83" t="s">
        <v>43</v>
      </c>
      <c r="Z44" s="84" t="s">
        <v>42</v>
      </c>
      <c r="AA44" s="85"/>
      <c r="AB44" s="83" t="s">
        <v>43</v>
      </c>
      <c r="AC44" s="84" t="s">
        <v>43</v>
      </c>
      <c r="AD44" s="85" t="s">
        <v>43</v>
      </c>
      <c r="AE44" s="83"/>
      <c r="AF44" s="84"/>
      <c r="AG44" s="85"/>
      <c r="AH44" s="68"/>
      <c r="AI44" s="68"/>
    </row>
    <row r="45" spans="1:35" ht="12.75" customHeight="1">
      <c r="A45" s="44">
        <f>A41+1</f>
        <v>12</v>
      </c>
      <c r="B45" s="63">
        <v>126</v>
      </c>
      <c r="C45" s="46" t="s">
        <v>114</v>
      </c>
      <c r="D45" s="47" t="s">
        <v>115</v>
      </c>
      <c r="E45" s="48">
        <v>36377</v>
      </c>
      <c r="F45" s="49" t="s">
        <v>18</v>
      </c>
      <c r="G45" s="86"/>
      <c r="H45" s="87"/>
      <c r="I45" s="88"/>
      <c r="J45" s="86"/>
      <c r="K45" s="87"/>
      <c r="L45" s="88"/>
      <c r="M45" s="86"/>
      <c r="N45" s="87"/>
      <c r="O45" s="88"/>
      <c r="P45" s="86"/>
      <c r="Q45" s="87"/>
      <c r="R45" s="88"/>
      <c r="S45" s="86"/>
      <c r="T45" s="87"/>
      <c r="U45" s="88"/>
      <c r="V45" s="86"/>
      <c r="W45" s="87"/>
      <c r="X45" s="88"/>
      <c r="Y45" s="86"/>
      <c r="Z45" s="87"/>
      <c r="AA45" s="88"/>
      <c r="AB45" s="86"/>
      <c r="AC45" s="87"/>
      <c r="AD45" s="88"/>
      <c r="AE45" s="86"/>
      <c r="AF45" s="87"/>
      <c r="AG45" s="88"/>
      <c r="AH45" s="71" t="s">
        <v>307</v>
      </c>
      <c r="AI45" s="71">
        <f>IF(ISBLANK(AH45),"",INT(1.84523*(AH45*100-75)^1.348))</f>
        <v>712</v>
      </c>
    </row>
    <row r="46" spans="1:35" ht="12.75" customHeight="1" thickBot="1">
      <c r="A46" s="199">
        <f>A45</f>
        <v>12</v>
      </c>
      <c r="B46" s="64"/>
      <c r="C46" s="51"/>
      <c r="D46" s="52"/>
      <c r="E46" s="53"/>
      <c r="F46" s="54"/>
      <c r="G46" s="89"/>
      <c r="H46" s="90"/>
      <c r="I46" s="91"/>
      <c r="J46" s="89"/>
      <c r="K46" s="90"/>
      <c r="L46" s="91"/>
      <c r="M46" s="89"/>
      <c r="N46" s="90"/>
      <c r="O46" s="91"/>
      <c r="P46" s="89"/>
      <c r="Q46" s="90"/>
      <c r="R46" s="91"/>
      <c r="S46" s="89"/>
      <c r="T46" s="90"/>
      <c r="U46" s="91"/>
      <c r="V46" s="89"/>
      <c r="W46" s="90"/>
      <c r="X46" s="91"/>
      <c r="Y46" s="89"/>
      <c r="Z46" s="90"/>
      <c r="AA46" s="91"/>
      <c r="AB46" s="89"/>
      <c r="AC46" s="90"/>
      <c r="AD46" s="91"/>
      <c r="AE46" s="89"/>
      <c r="AF46" s="90"/>
      <c r="AG46" s="91"/>
      <c r="AH46" s="73"/>
      <c r="AI46" s="73"/>
    </row>
    <row r="47" spans="1:35" ht="12.75" customHeight="1">
      <c r="A47" s="169">
        <f>A48</f>
        <v>13</v>
      </c>
      <c r="B47" s="62"/>
      <c r="C47" s="40"/>
      <c r="D47" s="41"/>
      <c r="E47" s="42"/>
      <c r="F47" s="43"/>
      <c r="G47" s="83" t="s">
        <v>42</v>
      </c>
      <c r="H47" s="84"/>
      <c r="I47" s="85"/>
      <c r="J47" s="83" t="s">
        <v>42</v>
      </c>
      <c r="K47" s="84"/>
      <c r="L47" s="85"/>
      <c r="M47" s="83" t="s">
        <v>42</v>
      </c>
      <c r="N47" s="84"/>
      <c r="O47" s="85"/>
      <c r="P47" s="83" t="s">
        <v>42</v>
      </c>
      <c r="Q47" s="84"/>
      <c r="R47" s="85"/>
      <c r="S47" s="83" t="s">
        <v>42</v>
      </c>
      <c r="T47" s="84"/>
      <c r="U47" s="85"/>
      <c r="V47" s="83" t="s">
        <v>43</v>
      </c>
      <c r="W47" s="84" t="s">
        <v>43</v>
      </c>
      <c r="X47" s="85" t="s">
        <v>42</v>
      </c>
      <c r="Y47" s="83" t="s">
        <v>42</v>
      </c>
      <c r="Z47" s="84"/>
      <c r="AA47" s="85"/>
      <c r="AB47" s="83" t="s">
        <v>43</v>
      </c>
      <c r="AC47" s="84" t="s">
        <v>43</v>
      </c>
      <c r="AD47" s="85" t="s">
        <v>43</v>
      </c>
      <c r="AE47" s="83"/>
      <c r="AF47" s="84"/>
      <c r="AG47" s="85"/>
      <c r="AH47" s="68"/>
      <c r="AI47" s="68"/>
    </row>
    <row r="48" spans="1:35" ht="12.75" customHeight="1">
      <c r="A48" s="44">
        <f>A44+1</f>
        <v>13</v>
      </c>
      <c r="B48" s="63">
        <v>127</v>
      </c>
      <c r="C48" s="46" t="s">
        <v>130</v>
      </c>
      <c r="D48" s="47" t="s">
        <v>131</v>
      </c>
      <c r="E48" s="48" t="s">
        <v>132</v>
      </c>
      <c r="F48" s="49" t="s">
        <v>18</v>
      </c>
      <c r="G48" s="86"/>
      <c r="H48" s="87"/>
      <c r="I48" s="88"/>
      <c r="J48" s="86"/>
      <c r="K48" s="87"/>
      <c r="L48" s="88"/>
      <c r="M48" s="86"/>
      <c r="N48" s="87"/>
      <c r="O48" s="88"/>
      <c r="P48" s="86"/>
      <c r="Q48" s="87"/>
      <c r="R48" s="88"/>
      <c r="S48" s="86"/>
      <c r="T48" s="87"/>
      <c r="U48" s="88"/>
      <c r="V48" s="86"/>
      <c r="W48" s="87"/>
      <c r="X48" s="88"/>
      <c r="Y48" s="86"/>
      <c r="Z48" s="87"/>
      <c r="AA48" s="88"/>
      <c r="AB48" s="86"/>
      <c r="AC48" s="87"/>
      <c r="AD48" s="88"/>
      <c r="AE48" s="86"/>
      <c r="AF48" s="87"/>
      <c r="AG48" s="88"/>
      <c r="AH48" s="71" t="s">
        <v>307</v>
      </c>
      <c r="AI48" s="71">
        <f>IF(ISBLANK(AH48),"",INT(1.84523*(AH48*100-75)^1.348))</f>
        <v>712</v>
      </c>
    </row>
    <row r="49" spans="1:35" ht="12.75" customHeight="1" thickBot="1">
      <c r="A49" s="199">
        <f>A48</f>
        <v>13</v>
      </c>
      <c r="B49" s="64"/>
      <c r="C49" s="51"/>
      <c r="D49" s="52"/>
      <c r="E49" s="53"/>
      <c r="F49" s="54"/>
      <c r="G49" s="89"/>
      <c r="H49" s="90"/>
      <c r="I49" s="91"/>
      <c r="J49" s="89"/>
      <c r="K49" s="90"/>
      <c r="L49" s="91"/>
      <c r="M49" s="89"/>
      <c r="N49" s="90"/>
      <c r="O49" s="91"/>
      <c r="P49" s="89"/>
      <c r="Q49" s="90"/>
      <c r="R49" s="91"/>
      <c r="S49" s="89"/>
      <c r="T49" s="90"/>
      <c r="U49" s="91"/>
      <c r="V49" s="89"/>
      <c r="W49" s="90"/>
      <c r="X49" s="91"/>
      <c r="Y49" s="89"/>
      <c r="Z49" s="90"/>
      <c r="AA49" s="91"/>
      <c r="AB49" s="89"/>
      <c r="AC49" s="90"/>
      <c r="AD49" s="91"/>
      <c r="AE49" s="89"/>
      <c r="AF49" s="90"/>
      <c r="AG49" s="91"/>
      <c r="AH49" s="73"/>
      <c r="AI49" s="73"/>
    </row>
    <row r="50" spans="1:17" s="3" customFormat="1" ht="18" customHeight="1">
      <c r="A50" s="1" t="s">
        <v>27</v>
      </c>
      <c r="B50" s="14"/>
      <c r="C50" s="1"/>
      <c r="D50" s="1"/>
      <c r="E50" s="1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s="3" customFormat="1" ht="18" customHeight="1">
      <c r="A51" s="128" t="s">
        <v>61</v>
      </c>
      <c r="B51" s="14"/>
      <c r="C51" s="1"/>
      <c r="D51" s="1"/>
      <c r="E51" s="1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s="3" customFormat="1" ht="18" customHeight="1">
      <c r="A52" s="127" t="s">
        <v>191</v>
      </c>
      <c r="B52" s="14"/>
      <c r="C52" s="1"/>
      <c r="D52" s="1"/>
      <c r="E52" s="1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34" s="3" customFormat="1" ht="17.25" customHeight="1">
      <c r="A53" s="38"/>
      <c r="B53" s="1"/>
      <c r="C53" s="2"/>
      <c r="D53" s="2"/>
      <c r="E53" s="2"/>
      <c r="F53" s="2"/>
      <c r="G53" s="2"/>
      <c r="H53" s="2"/>
      <c r="J53" s="2"/>
      <c r="K53" s="2"/>
      <c r="L53" s="2"/>
      <c r="M53" s="2"/>
      <c r="N53" s="2"/>
      <c r="O53" s="2"/>
      <c r="P53" s="2"/>
      <c r="Q53" s="2"/>
      <c r="S53" s="24"/>
      <c r="AH53" s="24"/>
    </row>
    <row r="54" spans="1:33" ht="14.25" customHeight="1">
      <c r="A54" s="5" t="s">
        <v>69</v>
      </c>
      <c r="B54" s="5"/>
      <c r="G54" s="4"/>
      <c r="H54" s="4"/>
      <c r="I54" s="4"/>
      <c r="J54" s="4"/>
      <c r="K54" s="6"/>
      <c r="L54" s="6"/>
      <c r="M54" s="6"/>
      <c r="N54" s="6"/>
      <c r="O54" s="6"/>
      <c r="P54" s="4"/>
      <c r="Q54" s="7"/>
      <c r="R54" s="67"/>
      <c r="S54" s="67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ht="18.75">
      <c r="A55" s="1" t="s">
        <v>70</v>
      </c>
      <c r="B55" s="1"/>
      <c r="C55" s="1"/>
      <c r="E55" s="8"/>
      <c r="G55" s="6"/>
      <c r="H55" s="4"/>
      <c r="I55" s="4"/>
      <c r="J55" s="4"/>
      <c r="K55" s="4"/>
      <c r="L55" s="6"/>
      <c r="M55" s="6"/>
      <c r="N55" s="6"/>
      <c r="O55" s="6"/>
      <c r="P55" s="6"/>
      <c r="Q55" s="4"/>
      <c r="R55" s="9"/>
      <c r="S55" s="67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3:33" s="75" customFormat="1" ht="16.5" thickBot="1">
      <c r="C56" s="5" t="s">
        <v>73</v>
      </c>
      <c r="E56" s="76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</row>
    <row r="57" spans="7:33" ht="13.5" thickBot="1">
      <c r="G57" s="302" t="s">
        <v>278</v>
      </c>
      <c r="H57" s="303"/>
      <c r="I57" s="304"/>
      <c r="J57" s="302" t="s">
        <v>279</v>
      </c>
      <c r="K57" s="303"/>
      <c r="L57" s="304"/>
      <c r="M57" s="302" t="s">
        <v>280</v>
      </c>
      <c r="N57" s="303"/>
      <c r="O57" s="304"/>
      <c r="P57" s="302" t="s">
        <v>281</v>
      </c>
      <c r="Q57" s="303"/>
      <c r="R57" s="304"/>
      <c r="S57" s="302" t="s">
        <v>282</v>
      </c>
      <c r="T57" s="303"/>
      <c r="U57" s="304"/>
      <c r="V57" s="302" t="s">
        <v>283</v>
      </c>
      <c r="W57" s="303"/>
      <c r="X57" s="304"/>
      <c r="Y57" s="302" t="s">
        <v>284</v>
      </c>
      <c r="Z57" s="303"/>
      <c r="AA57" s="304"/>
      <c r="AB57" s="302" t="s">
        <v>285</v>
      </c>
      <c r="AC57" s="303"/>
      <c r="AD57" s="304"/>
      <c r="AE57" s="302" t="s">
        <v>286</v>
      </c>
      <c r="AF57" s="303"/>
      <c r="AG57" s="304"/>
    </row>
    <row r="58" spans="1:35" s="70" customFormat="1" ht="13.5" customHeight="1" thickBot="1">
      <c r="A58" s="133" t="s">
        <v>41</v>
      </c>
      <c r="B58" s="79" t="s">
        <v>22</v>
      </c>
      <c r="C58" s="178" t="s">
        <v>15</v>
      </c>
      <c r="D58" s="196" t="s">
        <v>14</v>
      </c>
      <c r="E58" s="81" t="s">
        <v>17</v>
      </c>
      <c r="F58" s="192" t="s">
        <v>0</v>
      </c>
      <c r="G58" s="305" t="s">
        <v>287</v>
      </c>
      <c r="H58" s="306"/>
      <c r="I58" s="307"/>
      <c r="J58" s="305" t="s">
        <v>288</v>
      </c>
      <c r="K58" s="306"/>
      <c r="L58" s="307"/>
      <c r="M58" s="305" t="s">
        <v>289</v>
      </c>
      <c r="N58" s="306"/>
      <c r="O58" s="307"/>
      <c r="P58" s="305"/>
      <c r="Q58" s="306"/>
      <c r="R58" s="307"/>
      <c r="S58" s="305"/>
      <c r="T58" s="306"/>
      <c r="U58" s="307"/>
      <c r="V58" s="305"/>
      <c r="W58" s="306"/>
      <c r="X58" s="307"/>
      <c r="Y58" s="305"/>
      <c r="Z58" s="306"/>
      <c r="AA58" s="307"/>
      <c r="AB58" s="305"/>
      <c r="AC58" s="306"/>
      <c r="AD58" s="307"/>
      <c r="AE58" s="305"/>
      <c r="AF58" s="306"/>
      <c r="AG58" s="307"/>
      <c r="AH58" s="82" t="s">
        <v>13</v>
      </c>
      <c r="AI58" s="181" t="s">
        <v>12</v>
      </c>
    </row>
    <row r="59" spans="1:35" s="70" customFormat="1" ht="13.5" customHeight="1" thickBot="1">
      <c r="A59" s="170" t="s">
        <v>192</v>
      </c>
      <c r="B59" s="175" t="s">
        <v>82</v>
      </c>
      <c r="C59" s="172" t="s">
        <v>83</v>
      </c>
      <c r="D59" s="173" t="s">
        <v>93</v>
      </c>
      <c r="E59" s="177" t="s">
        <v>55</v>
      </c>
      <c r="F59" s="171" t="s">
        <v>56</v>
      </c>
      <c r="G59" s="302"/>
      <c r="H59" s="303"/>
      <c r="I59" s="304"/>
      <c r="J59" s="302"/>
      <c r="K59" s="303"/>
      <c r="L59" s="304"/>
      <c r="M59" s="302"/>
      <c r="N59" s="303"/>
      <c r="O59" s="304"/>
      <c r="P59" s="302"/>
      <c r="Q59" s="303"/>
      <c r="R59" s="304"/>
      <c r="S59" s="302"/>
      <c r="T59" s="303"/>
      <c r="U59" s="304"/>
      <c r="V59" s="302"/>
      <c r="W59" s="303"/>
      <c r="X59" s="304"/>
      <c r="Y59" s="302"/>
      <c r="Z59" s="303"/>
      <c r="AA59" s="304"/>
      <c r="AB59" s="302"/>
      <c r="AC59" s="303"/>
      <c r="AD59" s="304"/>
      <c r="AE59" s="302"/>
      <c r="AF59" s="303"/>
      <c r="AG59" s="304"/>
      <c r="AH59" s="175" t="s">
        <v>57</v>
      </c>
      <c r="AI59" s="174" t="s">
        <v>60</v>
      </c>
    </row>
    <row r="60" spans="1:35" s="75" customFormat="1" ht="12.75">
      <c r="A60" s="169">
        <f>A61</f>
        <v>1</v>
      </c>
      <c r="B60" s="39"/>
      <c r="C60" s="40"/>
      <c r="D60" s="41"/>
      <c r="E60" s="42"/>
      <c r="F60" s="43"/>
      <c r="G60" s="95"/>
      <c r="H60" s="96"/>
      <c r="I60" s="97"/>
      <c r="J60" s="95"/>
      <c r="K60" s="96"/>
      <c r="L60" s="97"/>
      <c r="M60" s="95"/>
      <c r="N60" s="96"/>
      <c r="O60" s="97"/>
      <c r="P60" s="95"/>
      <c r="Q60" s="96"/>
      <c r="R60" s="97"/>
      <c r="S60" s="95"/>
      <c r="T60" s="96"/>
      <c r="U60" s="97"/>
      <c r="V60" s="95"/>
      <c r="W60" s="96"/>
      <c r="X60" s="97"/>
      <c r="Y60" s="95" t="s">
        <v>42</v>
      </c>
      <c r="Z60" s="96"/>
      <c r="AA60" s="97"/>
      <c r="AB60" s="95" t="s">
        <v>42</v>
      </c>
      <c r="AC60" s="96"/>
      <c r="AD60" s="97"/>
      <c r="AE60" s="95" t="s">
        <v>42</v>
      </c>
      <c r="AF60" s="96"/>
      <c r="AG60" s="97"/>
      <c r="AH60" s="68"/>
      <c r="AI60" s="68"/>
    </row>
    <row r="61" spans="1:35" s="75" customFormat="1" ht="12.75">
      <c r="A61" s="44">
        <f>A57+1</f>
        <v>1</v>
      </c>
      <c r="B61" s="45">
        <v>21</v>
      </c>
      <c r="C61" s="46" t="s">
        <v>166</v>
      </c>
      <c r="D61" s="47" t="s">
        <v>167</v>
      </c>
      <c r="E61" s="48">
        <v>35581</v>
      </c>
      <c r="F61" s="49" t="s">
        <v>20</v>
      </c>
      <c r="G61" s="98" t="s">
        <v>43</v>
      </c>
      <c r="H61" s="99" t="s">
        <v>42</v>
      </c>
      <c r="I61" s="100"/>
      <c r="J61" s="98" t="s">
        <v>42</v>
      </c>
      <c r="K61" s="99"/>
      <c r="L61" s="100"/>
      <c r="M61" s="98" t="s">
        <v>43</v>
      </c>
      <c r="N61" s="99" t="s">
        <v>43</v>
      </c>
      <c r="O61" s="100" t="s">
        <v>43</v>
      </c>
      <c r="P61" s="98"/>
      <c r="Q61" s="99"/>
      <c r="R61" s="100"/>
      <c r="S61" s="98"/>
      <c r="T61" s="99"/>
      <c r="U61" s="100"/>
      <c r="V61" s="98"/>
      <c r="W61" s="99"/>
      <c r="X61" s="100"/>
      <c r="Y61" s="98"/>
      <c r="Z61" s="99"/>
      <c r="AA61" s="100"/>
      <c r="AB61" s="98"/>
      <c r="AC61" s="99"/>
      <c r="AD61" s="100"/>
      <c r="AE61" s="98"/>
      <c r="AF61" s="99"/>
      <c r="AG61" s="100"/>
      <c r="AH61" s="71" t="s">
        <v>288</v>
      </c>
      <c r="AI61" s="71">
        <f>IF(ISBLANK(AH61),"",INT(1.84523*(AH61*100-75)^1.348))</f>
        <v>736</v>
      </c>
    </row>
    <row r="62" spans="1:35" s="75" customFormat="1" ht="13.5" thickBot="1">
      <c r="A62" s="199">
        <f>A61</f>
        <v>1</v>
      </c>
      <c r="B62" s="50"/>
      <c r="C62" s="51"/>
      <c r="D62" s="52"/>
      <c r="E62" s="53"/>
      <c r="F62" s="54"/>
      <c r="G62" s="101"/>
      <c r="H62" s="102"/>
      <c r="I62" s="103"/>
      <c r="J62" s="101"/>
      <c r="K62" s="102"/>
      <c r="L62" s="103"/>
      <c r="M62" s="101"/>
      <c r="N62" s="102"/>
      <c r="O62" s="103"/>
      <c r="P62" s="101"/>
      <c r="Q62" s="102"/>
      <c r="R62" s="103"/>
      <c r="S62" s="101"/>
      <c r="T62" s="102"/>
      <c r="U62" s="103"/>
      <c r="V62" s="101"/>
      <c r="W62" s="102"/>
      <c r="X62" s="103"/>
      <c r="Y62" s="101"/>
      <c r="Z62" s="102"/>
      <c r="AA62" s="103"/>
      <c r="AB62" s="101"/>
      <c r="AC62" s="102"/>
      <c r="AD62" s="103"/>
      <c r="AE62" s="101"/>
      <c r="AF62" s="102"/>
      <c r="AG62" s="103"/>
      <c r="AH62" s="73"/>
      <c r="AI62" s="73"/>
    </row>
    <row r="63" spans="1:35" s="75" customFormat="1" ht="12.75">
      <c r="A63" s="169">
        <f>A64</f>
        <v>2</v>
      </c>
      <c r="B63" s="39"/>
      <c r="C63" s="40"/>
      <c r="D63" s="41"/>
      <c r="E63" s="42"/>
      <c r="F63" s="43"/>
      <c r="G63" s="95"/>
      <c r="H63" s="96"/>
      <c r="I63" s="97"/>
      <c r="J63" s="95"/>
      <c r="K63" s="96"/>
      <c r="L63" s="97"/>
      <c r="M63" s="95"/>
      <c r="N63" s="96"/>
      <c r="O63" s="97"/>
      <c r="P63" s="95"/>
      <c r="Q63" s="96"/>
      <c r="R63" s="97"/>
      <c r="S63" s="95"/>
      <c r="T63" s="96"/>
      <c r="U63" s="97"/>
      <c r="V63" s="95"/>
      <c r="W63" s="96"/>
      <c r="X63" s="97"/>
      <c r="Y63" s="95" t="s">
        <v>43</v>
      </c>
      <c r="Z63" s="96" t="s">
        <v>42</v>
      </c>
      <c r="AA63" s="97"/>
      <c r="AB63" s="95" t="s">
        <v>42</v>
      </c>
      <c r="AC63" s="96"/>
      <c r="AD63" s="97"/>
      <c r="AE63" s="95" t="s">
        <v>43</v>
      </c>
      <c r="AF63" s="96" t="s">
        <v>42</v>
      </c>
      <c r="AG63" s="97"/>
      <c r="AH63" s="68"/>
      <c r="AI63" s="68"/>
    </row>
    <row r="64" spans="1:35" s="75" customFormat="1" ht="12.75">
      <c r="A64" s="44">
        <f>A60+1</f>
        <v>2</v>
      </c>
      <c r="B64" s="45">
        <v>128</v>
      </c>
      <c r="C64" s="46" t="s">
        <v>30</v>
      </c>
      <c r="D64" s="47" t="s">
        <v>31</v>
      </c>
      <c r="E64" s="48">
        <v>35598</v>
      </c>
      <c r="F64" s="49" t="s">
        <v>18</v>
      </c>
      <c r="G64" s="98" t="s">
        <v>43</v>
      </c>
      <c r="H64" s="99" t="s">
        <v>42</v>
      </c>
      <c r="I64" s="100"/>
      <c r="J64" s="98" t="s">
        <v>43</v>
      </c>
      <c r="K64" s="99" t="s">
        <v>42</v>
      </c>
      <c r="L64" s="100"/>
      <c r="M64" s="98" t="s">
        <v>43</v>
      </c>
      <c r="N64" s="99" t="s">
        <v>43</v>
      </c>
      <c r="O64" s="100" t="s">
        <v>43</v>
      </c>
      <c r="P64" s="98"/>
      <c r="Q64" s="99"/>
      <c r="R64" s="100"/>
      <c r="S64" s="98"/>
      <c r="T64" s="99"/>
      <c r="U64" s="100"/>
      <c r="V64" s="98"/>
      <c r="W64" s="99"/>
      <c r="X64" s="100"/>
      <c r="Y64" s="98"/>
      <c r="Z64" s="99"/>
      <c r="AA64" s="100"/>
      <c r="AB64" s="98"/>
      <c r="AC64" s="99"/>
      <c r="AD64" s="100"/>
      <c r="AE64" s="98"/>
      <c r="AF64" s="99"/>
      <c r="AG64" s="100"/>
      <c r="AH64" s="71" t="s">
        <v>288</v>
      </c>
      <c r="AI64" s="71">
        <f>IF(ISBLANK(AH64),"",INT(1.84523*(AH64*100-75)^1.348))</f>
        <v>736</v>
      </c>
    </row>
    <row r="65" spans="1:35" s="75" customFormat="1" ht="13.5" thickBot="1">
      <c r="A65" s="199">
        <f>A64</f>
        <v>2</v>
      </c>
      <c r="B65" s="50"/>
      <c r="C65" s="51"/>
      <c r="D65" s="52"/>
      <c r="E65" s="53"/>
      <c r="F65" s="54"/>
      <c r="G65" s="101"/>
      <c r="H65" s="102"/>
      <c r="I65" s="103"/>
      <c r="J65" s="101"/>
      <c r="K65" s="102"/>
      <c r="L65" s="103"/>
      <c r="M65" s="101"/>
      <c r="N65" s="102"/>
      <c r="O65" s="103"/>
      <c r="P65" s="101"/>
      <c r="Q65" s="102"/>
      <c r="R65" s="103"/>
      <c r="S65" s="101"/>
      <c r="T65" s="102"/>
      <c r="U65" s="103"/>
      <c r="V65" s="101"/>
      <c r="W65" s="102"/>
      <c r="X65" s="103"/>
      <c r="Y65" s="101"/>
      <c r="Z65" s="102"/>
      <c r="AA65" s="103"/>
      <c r="AB65" s="101"/>
      <c r="AC65" s="102"/>
      <c r="AD65" s="103"/>
      <c r="AE65" s="101"/>
      <c r="AF65" s="102"/>
      <c r="AG65" s="103"/>
      <c r="AH65" s="73"/>
      <c r="AI65" s="73"/>
    </row>
    <row r="66" spans="1:35" s="75" customFormat="1" ht="12.75">
      <c r="A66" s="169">
        <f>A67</f>
        <v>3</v>
      </c>
      <c r="B66" s="39"/>
      <c r="C66" s="40"/>
      <c r="D66" s="41"/>
      <c r="E66" s="42"/>
      <c r="F66" s="43"/>
      <c r="G66" s="95"/>
      <c r="H66" s="96"/>
      <c r="I66" s="97"/>
      <c r="J66" s="95"/>
      <c r="K66" s="96"/>
      <c r="L66" s="97"/>
      <c r="M66" s="95" t="s">
        <v>42</v>
      </c>
      <c r="N66" s="96"/>
      <c r="O66" s="97"/>
      <c r="P66" s="95" t="s">
        <v>42</v>
      </c>
      <c r="Q66" s="96"/>
      <c r="R66" s="97"/>
      <c r="S66" s="95" t="s">
        <v>43</v>
      </c>
      <c r="T66" s="96" t="s">
        <v>42</v>
      </c>
      <c r="U66" s="97"/>
      <c r="V66" s="95" t="s">
        <v>43</v>
      </c>
      <c r="W66" s="96" t="s">
        <v>43</v>
      </c>
      <c r="X66" s="97" t="s">
        <v>42</v>
      </c>
      <c r="Y66" s="95" t="s">
        <v>43</v>
      </c>
      <c r="Z66" s="96" t="s">
        <v>43</v>
      </c>
      <c r="AA66" s="97" t="s">
        <v>43</v>
      </c>
      <c r="AB66" s="95"/>
      <c r="AC66" s="96"/>
      <c r="AD66" s="97"/>
      <c r="AE66" s="95"/>
      <c r="AF66" s="96"/>
      <c r="AG66" s="97"/>
      <c r="AH66" s="68"/>
      <c r="AI66" s="68"/>
    </row>
    <row r="67" spans="1:35" s="75" customFormat="1" ht="12.75">
      <c r="A67" s="44">
        <f>A63+1</f>
        <v>3</v>
      </c>
      <c r="B67" s="45">
        <v>6</v>
      </c>
      <c r="C67" s="46" t="s">
        <v>143</v>
      </c>
      <c r="D67" s="47" t="s">
        <v>144</v>
      </c>
      <c r="E67" s="48">
        <v>35721</v>
      </c>
      <c r="F67" s="49" t="s">
        <v>19</v>
      </c>
      <c r="G67" s="98"/>
      <c r="H67" s="99"/>
      <c r="I67" s="100"/>
      <c r="J67" s="98"/>
      <c r="K67" s="99"/>
      <c r="L67" s="100"/>
      <c r="M67" s="98"/>
      <c r="N67" s="99"/>
      <c r="O67" s="100"/>
      <c r="P67" s="98"/>
      <c r="Q67" s="99"/>
      <c r="R67" s="100"/>
      <c r="S67" s="98"/>
      <c r="T67" s="99"/>
      <c r="U67" s="100"/>
      <c r="V67" s="98"/>
      <c r="W67" s="99"/>
      <c r="X67" s="100"/>
      <c r="Y67" s="98"/>
      <c r="Z67" s="99"/>
      <c r="AA67" s="100"/>
      <c r="AB67" s="98"/>
      <c r="AC67" s="99"/>
      <c r="AD67" s="100"/>
      <c r="AE67" s="98"/>
      <c r="AF67" s="99"/>
      <c r="AG67" s="100"/>
      <c r="AH67" s="71" t="s">
        <v>283</v>
      </c>
      <c r="AI67" s="71">
        <f>IF(ISBLANK(AH67),"",INT(1.84523*(AH67*100-75)^1.348))</f>
        <v>566</v>
      </c>
    </row>
    <row r="68" spans="1:35" s="75" customFormat="1" ht="13.5" thickBot="1">
      <c r="A68" s="199">
        <f>A67</f>
        <v>3</v>
      </c>
      <c r="B68" s="50"/>
      <c r="C68" s="51"/>
      <c r="D68" s="52"/>
      <c r="E68" s="53"/>
      <c r="F68" s="54"/>
      <c r="G68" s="101"/>
      <c r="H68" s="102"/>
      <c r="I68" s="103"/>
      <c r="J68" s="101"/>
      <c r="K68" s="102"/>
      <c r="L68" s="103"/>
      <c r="M68" s="101"/>
      <c r="N68" s="102"/>
      <c r="O68" s="103"/>
      <c r="P68" s="101"/>
      <c r="Q68" s="102"/>
      <c r="R68" s="103"/>
      <c r="S68" s="101"/>
      <c r="T68" s="102"/>
      <c r="U68" s="103"/>
      <c r="V68" s="101"/>
      <c r="W68" s="102"/>
      <c r="X68" s="103"/>
      <c r="Y68" s="101"/>
      <c r="Z68" s="102"/>
      <c r="AA68" s="103"/>
      <c r="AB68" s="101"/>
      <c r="AC68" s="102"/>
      <c r="AD68" s="103"/>
      <c r="AE68" s="101"/>
      <c r="AF68" s="102"/>
      <c r="AG68" s="103"/>
      <c r="AH68" s="73"/>
      <c r="AI68" s="73"/>
    </row>
    <row r="69" spans="1:35" s="75" customFormat="1" ht="12.75">
      <c r="A69" s="169">
        <f>A70</f>
        <v>4</v>
      </c>
      <c r="B69" s="39"/>
      <c r="C69" s="40"/>
      <c r="D69" s="41"/>
      <c r="E69" s="42"/>
      <c r="F69" s="43"/>
      <c r="G69" s="95"/>
      <c r="H69" s="96"/>
      <c r="I69" s="97"/>
      <c r="J69" s="95"/>
      <c r="K69" s="96"/>
      <c r="L69" s="97"/>
      <c r="M69" s="95"/>
      <c r="N69" s="96"/>
      <c r="O69" s="97"/>
      <c r="P69" s="95"/>
      <c r="Q69" s="96"/>
      <c r="R69" s="97"/>
      <c r="S69" s="95"/>
      <c r="T69" s="96"/>
      <c r="U69" s="97"/>
      <c r="V69" s="95"/>
      <c r="W69" s="96"/>
      <c r="X69" s="97"/>
      <c r="Y69" s="95" t="s">
        <v>42</v>
      </c>
      <c r="Z69" s="96"/>
      <c r="AA69" s="97"/>
      <c r="AB69" s="95" t="s">
        <v>42</v>
      </c>
      <c r="AC69" s="96"/>
      <c r="AD69" s="97"/>
      <c r="AE69" s="95" t="s">
        <v>43</v>
      </c>
      <c r="AF69" s="96" t="s">
        <v>42</v>
      </c>
      <c r="AG69" s="97"/>
      <c r="AH69" s="68"/>
      <c r="AI69" s="68"/>
    </row>
    <row r="70" spans="1:35" s="75" customFormat="1" ht="12.75">
      <c r="A70" s="44">
        <f>A66+1</f>
        <v>4</v>
      </c>
      <c r="B70" s="45">
        <v>22</v>
      </c>
      <c r="C70" s="46" t="s">
        <v>168</v>
      </c>
      <c r="D70" s="47" t="s">
        <v>169</v>
      </c>
      <c r="E70" s="48">
        <v>35537</v>
      </c>
      <c r="F70" s="49" t="s">
        <v>20</v>
      </c>
      <c r="G70" s="98" t="s">
        <v>43</v>
      </c>
      <c r="H70" s="99" t="s">
        <v>43</v>
      </c>
      <c r="I70" s="100" t="s">
        <v>43</v>
      </c>
      <c r="J70" s="98"/>
      <c r="K70" s="99"/>
      <c r="L70" s="100"/>
      <c r="M70" s="98"/>
      <c r="N70" s="99"/>
      <c r="O70" s="100"/>
      <c r="P70" s="98"/>
      <c r="Q70" s="99"/>
      <c r="R70" s="100"/>
      <c r="S70" s="98"/>
      <c r="T70" s="99"/>
      <c r="U70" s="100"/>
      <c r="V70" s="98"/>
      <c r="W70" s="99"/>
      <c r="X70" s="100"/>
      <c r="Y70" s="98"/>
      <c r="Z70" s="99"/>
      <c r="AA70" s="100"/>
      <c r="AB70" s="98"/>
      <c r="AC70" s="99"/>
      <c r="AD70" s="100"/>
      <c r="AE70" s="98"/>
      <c r="AF70" s="99"/>
      <c r="AG70" s="100"/>
      <c r="AH70" s="71" t="s">
        <v>286</v>
      </c>
      <c r="AI70" s="71">
        <f>IF(ISBLANK(AH70),"",INT(1.84523*(AH70*100-75)^1.348))</f>
        <v>666</v>
      </c>
    </row>
    <row r="71" spans="1:35" s="75" customFormat="1" ht="13.5" thickBot="1">
      <c r="A71" s="199">
        <f>A70</f>
        <v>4</v>
      </c>
      <c r="B71" s="50"/>
      <c r="C71" s="51"/>
      <c r="D71" s="52"/>
      <c r="E71" s="53"/>
      <c r="F71" s="54"/>
      <c r="G71" s="101"/>
      <c r="H71" s="102"/>
      <c r="I71" s="103"/>
      <c r="J71" s="101"/>
      <c r="K71" s="102"/>
      <c r="L71" s="103"/>
      <c r="M71" s="101"/>
      <c r="N71" s="102"/>
      <c r="O71" s="103"/>
      <c r="P71" s="101"/>
      <c r="Q71" s="102"/>
      <c r="R71" s="103"/>
      <c r="S71" s="101"/>
      <c r="T71" s="102"/>
      <c r="U71" s="103"/>
      <c r="V71" s="101"/>
      <c r="W71" s="102"/>
      <c r="X71" s="103"/>
      <c r="Y71" s="101"/>
      <c r="Z71" s="102"/>
      <c r="AA71" s="103"/>
      <c r="AB71" s="101"/>
      <c r="AC71" s="102"/>
      <c r="AD71" s="103"/>
      <c r="AE71" s="101"/>
      <c r="AF71" s="102"/>
      <c r="AG71" s="103"/>
      <c r="AH71" s="73"/>
      <c r="AI71" s="73"/>
    </row>
    <row r="72" spans="1:35" s="75" customFormat="1" ht="12.75">
      <c r="A72" s="169">
        <f>A73</f>
        <v>5</v>
      </c>
      <c r="B72" s="39"/>
      <c r="C72" s="40"/>
      <c r="D72" s="41"/>
      <c r="E72" s="42"/>
      <c r="F72" s="43"/>
      <c r="G72" s="95"/>
      <c r="H72" s="96"/>
      <c r="I72" s="97"/>
      <c r="J72" s="95"/>
      <c r="K72" s="96"/>
      <c r="L72" s="97"/>
      <c r="M72" s="95"/>
      <c r="N72" s="96"/>
      <c r="O72" s="97"/>
      <c r="P72" s="95"/>
      <c r="Q72" s="96"/>
      <c r="R72" s="97"/>
      <c r="S72" s="95"/>
      <c r="T72" s="96"/>
      <c r="U72" s="97"/>
      <c r="V72" s="95"/>
      <c r="W72" s="96"/>
      <c r="X72" s="97"/>
      <c r="Y72" s="95" t="s">
        <v>42</v>
      </c>
      <c r="Z72" s="96"/>
      <c r="AA72" s="97"/>
      <c r="AB72" s="95" t="s">
        <v>42</v>
      </c>
      <c r="AC72" s="96"/>
      <c r="AD72" s="97"/>
      <c r="AE72" s="95" t="s">
        <v>42</v>
      </c>
      <c r="AF72" s="96"/>
      <c r="AG72" s="97"/>
      <c r="AH72" s="68"/>
      <c r="AI72" s="68"/>
    </row>
    <row r="73" spans="1:35" s="75" customFormat="1" ht="12.75">
      <c r="A73" s="44">
        <f>A69+1</f>
        <v>5</v>
      </c>
      <c r="B73" s="45">
        <v>129</v>
      </c>
      <c r="C73" s="46" t="s">
        <v>32</v>
      </c>
      <c r="D73" s="47" t="s">
        <v>33</v>
      </c>
      <c r="E73" s="48">
        <v>35437</v>
      </c>
      <c r="F73" s="49" t="s">
        <v>18</v>
      </c>
      <c r="G73" s="98" t="s">
        <v>42</v>
      </c>
      <c r="H73" s="99"/>
      <c r="I73" s="100"/>
      <c r="J73" s="98" t="s">
        <v>43</v>
      </c>
      <c r="K73" s="99" t="s">
        <v>42</v>
      </c>
      <c r="L73" s="100"/>
      <c r="M73" s="98" t="s">
        <v>43</v>
      </c>
      <c r="N73" s="99" t="s">
        <v>43</v>
      </c>
      <c r="O73" s="100" t="s">
        <v>43</v>
      </c>
      <c r="P73" s="98"/>
      <c r="Q73" s="99"/>
      <c r="R73" s="100"/>
      <c r="S73" s="98"/>
      <c r="T73" s="99"/>
      <c r="U73" s="100"/>
      <c r="V73" s="98"/>
      <c r="W73" s="99"/>
      <c r="X73" s="100"/>
      <c r="Y73" s="98"/>
      <c r="Z73" s="99"/>
      <c r="AA73" s="100"/>
      <c r="AB73" s="98"/>
      <c r="AC73" s="99"/>
      <c r="AD73" s="100"/>
      <c r="AE73" s="98"/>
      <c r="AF73" s="99"/>
      <c r="AG73" s="100"/>
      <c r="AH73" s="71" t="s">
        <v>288</v>
      </c>
      <c r="AI73" s="71">
        <f>IF(ISBLANK(AH73),"",INT(1.84523*(AH73*100-75)^1.348))</f>
        <v>736</v>
      </c>
    </row>
    <row r="74" spans="1:35" s="75" customFormat="1" ht="13.5" thickBot="1">
      <c r="A74" s="199">
        <f>A73</f>
        <v>5</v>
      </c>
      <c r="B74" s="50"/>
      <c r="C74" s="51"/>
      <c r="D74" s="52"/>
      <c r="E74" s="53"/>
      <c r="F74" s="54"/>
      <c r="G74" s="101"/>
      <c r="H74" s="102"/>
      <c r="I74" s="103"/>
      <c r="J74" s="101"/>
      <c r="K74" s="102"/>
      <c r="L74" s="103"/>
      <c r="M74" s="101"/>
      <c r="N74" s="102"/>
      <c r="O74" s="103"/>
      <c r="P74" s="101"/>
      <c r="Q74" s="102"/>
      <c r="R74" s="103"/>
      <c r="S74" s="101"/>
      <c r="T74" s="102"/>
      <c r="U74" s="103"/>
      <c r="V74" s="101"/>
      <c r="W74" s="102"/>
      <c r="X74" s="103"/>
      <c r="Y74" s="101"/>
      <c r="Z74" s="102"/>
      <c r="AA74" s="103"/>
      <c r="AB74" s="101"/>
      <c r="AC74" s="102"/>
      <c r="AD74" s="103"/>
      <c r="AE74" s="101"/>
      <c r="AF74" s="102"/>
      <c r="AG74" s="103"/>
      <c r="AH74" s="73"/>
      <c r="AI74" s="73"/>
    </row>
    <row r="75" spans="1:35" s="75" customFormat="1" ht="12.75">
      <c r="A75" s="169">
        <f>A76</f>
        <v>6</v>
      </c>
      <c r="B75" s="39"/>
      <c r="C75" s="40"/>
      <c r="D75" s="41"/>
      <c r="E75" s="42"/>
      <c r="F75" s="43"/>
      <c r="G75" s="95"/>
      <c r="H75" s="96"/>
      <c r="I75" s="97"/>
      <c r="J75" s="95"/>
      <c r="K75" s="96"/>
      <c r="L75" s="97"/>
      <c r="M75" s="95"/>
      <c r="N75" s="96"/>
      <c r="O75" s="97"/>
      <c r="P75" s="95" t="s">
        <v>43</v>
      </c>
      <c r="Q75" s="96" t="s">
        <v>42</v>
      </c>
      <c r="R75" s="97"/>
      <c r="S75" s="95" t="s">
        <v>42</v>
      </c>
      <c r="T75" s="96"/>
      <c r="U75" s="97"/>
      <c r="V75" s="95" t="s">
        <v>42</v>
      </c>
      <c r="W75" s="96"/>
      <c r="X75" s="97"/>
      <c r="Y75" s="95" t="s">
        <v>43</v>
      </c>
      <c r="Z75" s="96" t="s">
        <v>43</v>
      </c>
      <c r="AA75" s="97" t="s">
        <v>43</v>
      </c>
      <c r="AB75" s="95"/>
      <c r="AC75" s="96"/>
      <c r="AD75" s="97"/>
      <c r="AE75" s="95"/>
      <c r="AF75" s="96"/>
      <c r="AG75" s="97"/>
      <c r="AH75" s="68"/>
      <c r="AI75" s="68"/>
    </row>
    <row r="76" spans="1:35" s="75" customFormat="1" ht="12.75">
      <c r="A76" s="44">
        <f>A72+1</f>
        <v>6</v>
      </c>
      <c r="B76" s="45">
        <v>23</v>
      </c>
      <c r="C76" s="46" t="s">
        <v>170</v>
      </c>
      <c r="D76" s="47" t="s">
        <v>171</v>
      </c>
      <c r="E76" s="48">
        <v>35227</v>
      </c>
      <c r="F76" s="49" t="s">
        <v>20</v>
      </c>
      <c r="G76" s="98"/>
      <c r="H76" s="99"/>
      <c r="I76" s="100"/>
      <c r="J76" s="98"/>
      <c r="K76" s="99"/>
      <c r="L76" s="100"/>
      <c r="M76" s="98"/>
      <c r="N76" s="99"/>
      <c r="O76" s="100"/>
      <c r="P76" s="98"/>
      <c r="Q76" s="99"/>
      <c r="R76" s="100"/>
      <c r="S76" s="98"/>
      <c r="T76" s="99"/>
      <c r="U76" s="100"/>
      <c r="V76" s="98"/>
      <c r="W76" s="99"/>
      <c r="X76" s="100"/>
      <c r="Y76" s="98"/>
      <c r="Z76" s="99"/>
      <c r="AA76" s="100"/>
      <c r="AB76" s="98"/>
      <c r="AC76" s="99"/>
      <c r="AD76" s="100"/>
      <c r="AE76" s="98"/>
      <c r="AF76" s="99"/>
      <c r="AG76" s="100"/>
      <c r="AH76" s="71" t="s">
        <v>283</v>
      </c>
      <c r="AI76" s="71">
        <f>IF(ISBLANK(AH76),"",INT(1.84523*(AH76*100-75)^1.348))</f>
        <v>566</v>
      </c>
    </row>
    <row r="77" spans="1:35" s="75" customFormat="1" ht="13.5" thickBot="1">
      <c r="A77" s="199">
        <f>A76</f>
        <v>6</v>
      </c>
      <c r="B77" s="50"/>
      <c r="C77" s="51"/>
      <c r="D77" s="52"/>
      <c r="E77" s="53"/>
      <c r="F77" s="54"/>
      <c r="G77" s="101"/>
      <c r="H77" s="102"/>
      <c r="I77" s="103"/>
      <c r="J77" s="101"/>
      <c r="K77" s="102"/>
      <c r="L77" s="103"/>
      <c r="M77" s="101"/>
      <c r="N77" s="102"/>
      <c r="O77" s="103"/>
      <c r="P77" s="101"/>
      <c r="Q77" s="102"/>
      <c r="R77" s="103"/>
      <c r="S77" s="101"/>
      <c r="T77" s="102"/>
      <c r="U77" s="103"/>
      <c r="V77" s="101"/>
      <c r="W77" s="102"/>
      <c r="X77" s="103"/>
      <c r="Y77" s="101"/>
      <c r="Z77" s="102"/>
      <c r="AA77" s="103"/>
      <c r="AB77" s="101"/>
      <c r="AC77" s="102"/>
      <c r="AD77" s="103"/>
      <c r="AE77" s="101"/>
      <c r="AF77" s="102"/>
      <c r="AG77" s="103"/>
      <c r="AH77" s="73"/>
      <c r="AI77" s="73"/>
    </row>
    <row r="78" spans="1:35" s="75" customFormat="1" ht="12.75">
      <c r="A78" s="169">
        <f>A79</f>
        <v>7</v>
      </c>
      <c r="B78" s="39"/>
      <c r="C78" s="40"/>
      <c r="D78" s="41"/>
      <c r="E78" s="42"/>
      <c r="F78" s="43"/>
      <c r="G78" s="95"/>
      <c r="H78" s="96"/>
      <c r="I78" s="97"/>
      <c r="J78" s="95"/>
      <c r="K78" s="96"/>
      <c r="L78" s="97"/>
      <c r="M78" s="95"/>
      <c r="N78" s="96"/>
      <c r="O78" s="97"/>
      <c r="P78" s="95"/>
      <c r="Q78" s="96"/>
      <c r="R78" s="97"/>
      <c r="S78" s="95"/>
      <c r="T78" s="96"/>
      <c r="U78" s="97"/>
      <c r="V78" s="95"/>
      <c r="W78" s="96"/>
      <c r="X78" s="97"/>
      <c r="Y78" s="95"/>
      <c r="Z78" s="96"/>
      <c r="AA78" s="97"/>
      <c r="AB78" s="95" t="s">
        <v>43</v>
      </c>
      <c r="AC78" s="96" t="s">
        <v>42</v>
      </c>
      <c r="AD78" s="97"/>
      <c r="AE78" s="95" t="s">
        <v>42</v>
      </c>
      <c r="AF78" s="96"/>
      <c r="AG78" s="97"/>
      <c r="AH78" s="68"/>
      <c r="AI78" s="68"/>
    </row>
    <row r="79" spans="1:35" s="75" customFormat="1" ht="12.75">
      <c r="A79" s="44">
        <f>A75+1</f>
        <v>7</v>
      </c>
      <c r="B79" s="45">
        <v>133</v>
      </c>
      <c r="C79" s="46" t="s">
        <v>117</v>
      </c>
      <c r="D79" s="47" t="s">
        <v>116</v>
      </c>
      <c r="E79" s="48">
        <v>35509</v>
      </c>
      <c r="F79" s="49" t="s">
        <v>18</v>
      </c>
      <c r="G79" s="98" t="s">
        <v>43</v>
      </c>
      <c r="H79" s="99" t="s">
        <v>42</v>
      </c>
      <c r="I79" s="100"/>
      <c r="J79" s="98" t="s">
        <v>42</v>
      </c>
      <c r="K79" s="99"/>
      <c r="L79" s="100"/>
      <c r="M79" s="98" t="s">
        <v>43</v>
      </c>
      <c r="N79" s="99" t="s">
        <v>43</v>
      </c>
      <c r="O79" s="100" t="s">
        <v>43</v>
      </c>
      <c r="P79" s="98"/>
      <c r="Q79" s="99"/>
      <c r="R79" s="100"/>
      <c r="S79" s="98"/>
      <c r="T79" s="99"/>
      <c r="U79" s="100"/>
      <c r="V79" s="98"/>
      <c r="W79" s="99"/>
      <c r="X79" s="100"/>
      <c r="Y79" s="98"/>
      <c r="Z79" s="99"/>
      <c r="AA79" s="100"/>
      <c r="AB79" s="98"/>
      <c r="AC79" s="99"/>
      <c r="AD79" s="100"/>
      <c r="AE79" s="98"/>
      <c r="AF79" s="99"/>
      <c r="AG79" s="100"/>
      <c r="AH79" s="71" t="s">
        <v>288</v>
      </c>
      <c r="AI79" s="71">
        <f>IF(ISBLANK(AH79),"",INT(1.84523*(AH79*100-75)^1.348))</f>
        <v>736</v>
      </c>
    </row>
    <row r="80" spans="1:35" s="75" customFormat="1" ht="13.5" thickBot="1">
      <c r="A80" s="199">
        <f>A79</f>
        <v>7</v>
      </c>
      <c r="B80" s="50"/>
      <c r="C80" s="51"/>
      <c r="D80" s="52"/>
      <c r="E80" s="53"/>
      <c r="F80" s="54"/>
      <c r="G80" s="101"/>
      <c r="H80" s="102"/>
      <c r="I80" s="103"/>
      <c r="J80" s="101"/>
      <c r="K80" s="102"/>
      <c r="L80" s="103"/>
      <c r="M80" s="101"/>
      <c r="N80" s="102"/>
      <c r="O80" s="103"/>
      <c r="P80" s="101"/>
      <c r="Q80" s="102"/>
      <c r="R80" s="103"/>
      <c r="S80" s="101"/>
      <c r="T80" s="102"/>
      <c r="U80" s="103"/>
      <c r="V80" s="101"/>
      <c r="W80" s="102"/>
      <c r="X80" s="103"/>
      <c r="Y80" s="101"/>
      <c r="Z80" s="102"/>
      <c r="AA80" s="103"/>
      <c r="AB80" s="101"/>
      <c r="AC80" s="102"/>
      <c r="AD80" s="103"/>
      <c r="AE80" s="101"/>
      <c r="AF80" s="102"/>
      <c r="AG80" s="103"/>
      <c r="AH80" s="73"/>
      <c r="AI80" s="73"/>
    </row>
    <row r="81" spans="1:35" s="75" customFormat="1" ht="12.75">
      <c r="A81" s="169">
        <f>A82</f>
        <v>8</v>
      </c>
      <c r="B81" s="39"/>
      <c r="C81" s="40"/>
      <c r="D81" s="41"/>
      <c r="E81" s="42"/>
      <c r="F81" s="43"/>
      <c r="G81" s="95"/>
      <c r="H81" s="96"/>
      <c r="I81" s="97"/>
      <c r="J81" s="95"/>
      <c r="K81" s="96"/>
      <c r="L81" s="97"/>
      <c r="M81" s="95"/>
      <c r="N81" s="96"/>
      <c r="O81" s="97"/>
      <c r="P81" s="95"/>
      <c r="Q81" s="96"/>
      <c r="R81" s="97"/>
      <c r="S81" s="95" t="s">
        <v>42</v>
      </c>
      <c r="T81" s="96"/>
      <c r="U81" s="97"/>
      <c r="V81" s="95" t="s">
        <v>43</v>
      </c>
      <c r="W81" s="96" t="s">
        <v>42</v>
      </c>
      <c r="X81" s="97"/>
      <c r="Y81" s="95" t="s">
        <v>43</v>
      </c>
      <c r="Z81" s="96" t="s">
        <v>43</v>
      </c>
      <c r="AA81" s="97" t="s">
        <v>43</v>
      </c>
      <c r="AB81" s="95"/>
      <c r="AC81" s="96"/>
      <c r="AD81" s="97"/>
      <c r="AE81" s="95"/>
      <c r="AF81" s="96"/>
      <c r="AG81" s="97"/>
      <c r="AH81" s="68"/>
      <c r="AI81" s="68"/>
    </row>
    <row r="82" spans="1:35" s="75" customFormat="1" ht="12.75">
      <c r="A82" s="44">
        <f>A78+1</f>
        <v>8</v>
      </c>
      <c r="B82" s="45">
        <v>24</v>
      </c>
      <c r="C82" s="46" t="s">
        <v>172</v>
      </c>
      <c r="D82" s="47" t="s">
        <v>173</v>
      </c>
      <c r="E82" s="48">
        <v>35491</v>
      </c>
      <c r="F82" s="49" t="s">
        <v>20</v>
      </c>
      <c r="G82" s="98"/>
      <c r="H82" s="99"/>
      <c r="I82" s="100"/>
      <c r="J82" s="98"/>
      <c r="K82" s="99"/>
      <c r="L82" s="100"/>
      <c r="M82" s="98"/>
      <c r="N82" s="99"/>
      <c r="O82" s="100"/>
      <c r="P82" s="98"/>
      <c r="Q82" s="99"/>
      <c r="R82" s="100"/>
      <c r="S82" s="98"/>
      <c r="T82" s="99"/>
      <c r="U82" s="100"/>
      <c r="V82" s="98"/>
      <c r="W82" s="99"/>
      <c r="X82" s="100"/>
      <c r="Y82" s="98"/>
      <c r="Z82" s="99"/>
      <c r="AA82" s="100"/>
      <c r="AB82" s="98"/>
      <c r="AC82" s="99"/>
      <c r="AD82" s="100"/>
      <c r="AE82" s="98"/>
      <c r="AF82" s="99"/>
      <c r="AG82" s="100"/>
      <c r="AH82" s="71" t="s">
        <v>283</v>
      </c>
      <c r="AI82" s="71">
        <f>IF(ISBLANK(AH82),"",INT(1.84523*(AH82*100-75)^1.348))</f>
        <v>566</v>
      </c>
    </row>
    <row r="83" spans="1:35" s="75" customFormat="1" ht="13.5" thickBot="1">
      <c r="A83" s="199">
        <f>A82</f>
        <v>8</v>
      </c>
      <c r="B83" s="50"/>
      <c r="C83" s="51"/>
      <c r="D83" s="52"/>
      <c r="E83" s="53"/>
      <c r="F83" s="54"/>
      <c r="G83" s="101"/>
      <c r="H83" s="102"/>
      <c r="I83" s="103"/>
      <c r="J83" s="101"/>
      <c r="K83" s="102"/>
      <c r="L83" s="103"/>
      <c r="M83" s="101"/>
      <c r="N83" s="102"/>
      <c r="O83" s="103"/>
      <c r="P83" s="101"/>
      <c r="Q83" s="102"/>
      <c r="R83" s="103"/>
      <c r="S83" s="101"/>
      <c r="T83" s="102"/>
      <c r="U83" s="103"/>
      <c r="V83" s="101"/>
      <c r="W83" s="102"/>
      <c r="X83" s="103"/>
      <c r="Y83" s="101"/>
      <c r="Z83" s="102"/>
      <c r="AA83" s="103"/>
      <c r="AB83" s="101"/>
      <c r="AC83" s="102"/>
      <c r="AD83" s="103"/>
      <c r="AE83" s="101"/>
      <c r="AF83" s="102"/>
      <c r="AG83" s="103"/>
      <c r="AH83" s="73"/>
      <c r="AI83" s="73"/>
    </row>
    <row r="84" spans="1:35" s="75" customFormat="1" ht="12.75">
      <c r="A84" s="169">
        <f>A85</f>
        <v>9</v>
      </c>
      <c r="B84" s="39"/>
      <c r="C84" s="40"/>
      <c r="D84" s="41"/>
      <c r="E84" s="42"/>
      <c r="F84" s="43"/>
      <c r="G84" s="95" t="s">
        <v>42</v>
      </c>
      <c r="H84" s="96"/>
      <c r="I84" s="97"/>
      <c r="J84" s="95" t="s">
        <v>43</v>
      </c>
      <c r="K84" s="96" t="s">
        <v>42</v>
      </c>
      <c r="L84" s="97"/>
      <c r="M84" s="95" t="s">
        <v>43</v>
      </c>
      <c r="N84" s="96" t="s">
        <v>42</v>
      </c>
      <c r="O84" s="97"/>
      <c r="P84" s="95" t="s">
        <v>42</v>
      </c>
      <c r="Q84" s="96"/>
      <c r="R84" s="97"/>
      <c r="S84" s="95" t="s">
        <v>42</v>
      </c>
      <c r="T84" s="96"/>
      <c r="U84" s="97"/>
      <c r="V84" s="95" t="s">
        <v>43</v>
      </c>
      <c r="W84" s="96" t="s">
        <v>43</v>
      </c>
      <c r="X84" s="97" t="s">
        <v>42</v>
      </c>
      <c r="Y84" s="95" t="s">
        <v>43</v>
      </c>
      <c r="Z84" s="96" t="s">
        <v>43</v>
      </c>
      <c r="AA84" s="97" t="s">
        <v>43</v>
      </c>
      <c r="AB84" s="95"/>
      <c r="AC84" s="96"/>
      <c r="AD84" s="97"/>
      <c r="AE84" s="95"/>
      <c r="AF84" s="96"/>
      <c r="AG84" s="97"/>
      <c r="AH84" s="68"/>
      <c r="AI84" s="68"/>
    </row>
    <row r="85" spans="1:35" s="75" customFormat="1" ht="12.75" customHeight="1">
      <c r="A85" s="44">
        <f>A81+1</f>
        <v>9</v>
      </c>
      <c r="B85" s="45">
        <v>5</v>
      </c>
      <c r="C85" s="46" t="s">
        <v>141</v>
      </c>
      <c r="D85" s="47" t="s">
        <v>142</v>
      </c>
      <c r="E85" s="48">
        <v>35656</v>
      </c>
      <c r="F85" s="49" t="s">
        <v>19</v>
      </c>
      <c r="G85" s="98"/>
      <c r="H85" s="99"/>
      <c r="I85" s="100"/>
      <c r="J85" s="98"/>
      <c r="K85" s="99"/>
      <c r="L85" s="100"/>
      <c r="M85" s="98"/>
      <c r="N85" s="99"/>
      <c r="O85" s="100"/>
      <c r="P85" s="98"/>
      <c r="Q85" s="99"/>
      <c r="R85" s="100"/>
      <c r="S85" s="98"/>
      <c r="T85" s="99"/>
      <c r="U85" s="100"/>
      <c r="V85" s="98"/>
      <c r="W85" s="99"/>
      <c r="X85" s="100"/>
      <c r="Y85" s="98"/>
      <c r="Z85" s="99"/>
      <c r="AA85" s="100"/>
      <c r="AB85" s="98"/>
      <c r="AC85" s="99"/>
      <c r="AD85" s="100"/>
      <c r="AE85" s="98"/>
      <c r="AF85" s="99"/>
      <c r="AG85" s="100"/>
      <c r="AH85" s="71" t="s">
        <v>283</v>
      </c>
      <c r="AI85" s="71">
        <f>IF(ISBLANK(AH85),"",INT(1.84523*(AH85*100-75)^1.348))</f>
        <v>566</v>
      </c>
    </row>
    <row r="86" spans="1:35" s="75" customFormat="1" ht="12" customHeight="1" thickBot="1">
      <c r="A86" s="199">
        <f>A85</f>
        <v>9</v>
      </c>
      <c r="B86" s="50"/>
      <c r="C86" s="51"/>
      <c r="D86" s="52"/>
      <c r="E86" s="53"/>
      <c r="F86" s="54"/>
      <c r="G86" s="101"/>
      <c r="H86" s="102"/>
      <c r="I86" s="103"/>
      <c r="J86" s="101"/>
      <c r="K86" s="102"/>
      <c r="L86" s="103"/>
      <c r="M86" s="101"/>
      <c r="N86" s="102"/>
      <c r="O86" s="103"/>
      <c r="P86" s="101"/>
      <c r="Q86" s="102"/>
      <c r="R86" s="103"/>
      <c r="S86" s="101"/>
      <c r="T86" s="102"/>
      <c r="U86" s="103"/>
      <c r="V86" s="101"/>
      <c r="W86" s="102"/>
      <c r="X86" s="103"/>
      <c r="Y86" s="101"/>
      <c r="Z86" s="102"/>
      <c r="AA86" s="103"/>
      <c r="AB86" s="101"/>
      <c r="AC86" s="102"/>
      <c r="AD86" s="103"/>
      <c r="AE86" s="101"/>
      <c r="AF86" s="102"/>
      <c r="AG86" s="103"/>
      <c r="AH86" s="73"/>
      <c r="AI86" s="73"/>
    </row>
    <row r="87" spans="1:35" s="75" customFormat="1" ht="12" customHeight="1">
      <c r="A87" s="182"/>
      <c r="B87" s="187"/>
      <c r="C87" s="46"/>
      <c r="D87" s="186"/>
      <c r="E87" s="185"/>
      <c r="F87" s="184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84"/>
      <c r="AI87" s="184"/>
    </row>
    <row r="88" spans="1:35" s="75" customFormat="1" ht="12" customHeight="1">
      <c r="A88" s="182"/>
      <c r="B88" s="187"/>
      <c r="C88" s="46"/>
      <c r="D88" s="186"/>
      <c r="E88" s="185"/>
      <c r="F88" s="184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84"/>
      <c r="AI88" s="184"/>
    </row>
    <row r="89" spans="1:35" s="75" customFormat="1" ht="12" customHeight="1">
      <c r="A89" s="182"/>
      <c r="B89" s="187"/>
      <c r="C89" s="46"/>
      <c r="D89" s="186"/>
      <c r="E89" s="185"/>
      <c r="F89" s="184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84"/>
      <c r="AI89" s="184"/>
    </row>
    <row r="90" spans="1:35" s="75" customFormat="1" ht="12" customHeight="1">
      <c r="A90" s="182"/>
      <c r="B90" s="187"/>
      <c r="C90" s="46"/>
      <c r="D90" s="186"/>
      <c r="E90" s="185"/>
      <c r="F90" s="184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84"/>
      <c r="AI90" s="184"/>
    </row>
    <row r="91" spans="1:35" s="75" customFormat="1" ht="12" customHeight="1">
      <c r="A91" s="182"/>
      <c r="B91" s="187"/>
      <c r="C91" s="46"/>
      <c r="D91" s="186"/>
      <c r="E91" s="185"/>
      <c r="F91" s="184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84"/>
      <c r="AI91" s="184"/>
    </row>
    <row r="92" spans="1:35" s="75" customFormat="1" ht="12" customHeight="1">
      <c r="A92" s="182"/>
      <c r="B92" s="187"/>
      <c r="C92" s="46"/>
      <c r="D92" s="186"/>
      <c r="E92" s="185"/>
      <c r="F92" s="184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84"/>
      <c r="AI92" s="184"/>
    </row>
    <row r="93" spans="1:35" s="75" customFormat="1" ht="12" customHeight="1">
      <c r="A93" s="182"/>
      <c r="B93" s="187"/>
      <c r="C93" s="46"/>
      <c r="D93" s="186"/>
      <c r="E93" s="185"/>
      <c r="F93" s="184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84"/>
      <c r="AI93" s="184"/>
    </row>
    <row r="94" spans="1:35" s="75" customFormat="1" ht="12" customHeight="1">
      <c r="A94" s="182"/>
      <c r="B94" s="187"/>
      <c r="C94" s="46"/>
      <c r="D94" s="186"/>
      <c r="E94" s="185"/>
      <c r="F94" s="184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84"/>
      <c r="AI94" s="184"/>
    </row>
    <row r="95" spans="1:35" s="75" customFormat="1" ht="12" customHeight="1">
      <c r="A95" s="182"/>
      <c r="B95" s="187"/>
      <c r="C95" s="46"/>
      <c r="D95" s="186"/>
      <c r="E95" s="185"/>
      <c r="F95" s="184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84"/>
      <c r="AI95" s="184"/>
    </row>
    <row r="96" spans="1:35" s="75" customFormat="1" ht="12" customHeight="1">
      <c r="A96" s="182"/>
      <c r="B96" s="187"/>
      <c r="C96" s="46"/>
      <c r="D96" s="186"/>
      <c r="E96" s="185"/>
      <c r="F96" s="184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84"/>
      <c r="AI96" s="184"/>
    </row>
    <row r="97" spans="1:35" s="75" customFormat="1" ht="12" customHeight="1">
      <c r="A97" s="182"/>
      <c r="B97" s="187"/>
      <c r="C97" s="46"/>
      <c r="D97" s="186"/>
      <c r="E97" s="185"/>
      <c r="F97" s="184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84"/>
      <c r="AI97" s="184"/>
    </row>
    <row r="98" spans="1:35" s="75" customFormat="1" ht="12" customHeight="1">
      <c r="A98" s="182"/>
      <c r="B98" s="187"/>
      <c r="C98" s="46"/>
      <c r="D98" s="186"/>
      <c r="E98" s="185"/>
      <c r="F98" s="184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84"/>
      <c r="AI98" s="184"/>
    </row>
    <row r="99" spans="1:17" s="3" customFormat="1" ht="18" customHeight="1">
      <c r="A99" s="1" t="s">
        <v>27</v>
      </c>
      <c r="B99" s="14"/>
      <c r="C99" s="1"/>
      <c r="D99" s="1"/>
      <c r="E99" s="1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s="3" customFormat="1" ht="18" customHeight="1">
      <c r="A100" s="128" t="s">
        <v>61</v>
      </c>
      <c r="B100" s="14"/>
      <c r="C100" s="1"/>
      <c r="D100" s="1"/>
      <c r="E100" s="1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s="3" customFormat="1" ht="18" customHeight="1">
      <c r="A101" s="127" t="s">
        <v>191</v>
      </c>
      <c r="B101" s="14"/>
      <c r="C101" s="1"/>
      <c r="D101" s="1"/>
      <c r="E101" s="1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34" s="3" customFormat="1" ht="17.25" customHeight="1">
      <c r="A102" s="1"/>
      <c r="B102" s="1"/>
      <c r="C102" s="2"/>
      <c r="D102" s="2"/>
      <c r="E102" s="2"/>
      <c r="F102" s="2"/>
      <c r="G102" s="2"/>
      <c r="H102" s="2"/>
      <c r="J102" s="2"/>
      <c r="K102" s="2"/>
      <c r="L102" s="2"/>
      <c r="M102" s="2"/>
      <c r="N102" s="2"/>
      <c r="O102" s="2"/>
      <c r="P102" s="2"/>
      <c r="Q102" s="2"/>
      <c r="S102" s="24"/>
      <c r="AH102" s="24"/>
    </row>
    <row r="103" spans="1:33" ht="14.25" customHeight="1">
      <c r="A103" s="5" t="s">
        <v>67</v>
      </c>
      <c r="B103" s="5"/>
      <c r="G103" s="4"/>
      <c r="H103" s="4"/>
      <c r="I103" s="4"/>
      <c r="J103" s="4"/>
      <c r="K103" s="6"/>
      <c r="L103" s="6"/>
      <c r="M103" s="6"/>
      <c r="N103" s="6"/>
      <c r="O103" s="6"/>
      <c r="P103" s="4"/>
      <c r="Q103" s="7"/>
      <c r="R103" s="67"/>
      <c r="S103" s="67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1:33" ht="18.75">
      <c r="A104" s="1" t="s">
        <v>71</v>
      </c>
      <c r="B104" s="1"/>
      <c r="C104" s="1"/>
      <c r="E104" s="8"/>
      <c r="G104" s="6"/>
      <c r="H104" s="4"/>
      <c r="I104" s="4"/>
      <c r="J104" s="4"/>
      <c r="K104" s="4"/>
      <c r="L104" s="6"/>
      <c r="M104" s="6"/>
      <c r="N104" s="6"/>
      <c r="O104" s="6"/>
      <c r="P104" s="6"/>
      <c r="Q104" s="4"/>
      <c r="R104" s="9"/>
      <c r="S104" s="67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3:33" s="75" customFormat="1" ht="16.5" thickBot="1">
      <c r="C105" s="5" t="s">
        <v>73</v>
      </c>
      <c r="E105" s="76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</row>
    <row r="106" spans="7:33" ht="13.5" thickBot="1">
      <c r="G106" s="302" t="s">
        <v>374</v>
      </c>
      <c r="H106" s="303"/>
      <c r="I106" s="304"/>
      <c r="J106" s="302" t="s">
        <v>375</v>
      </c>
      <c r="K106" s="303"/>
      <c r="L106" s="304"/>
      <c r="M106" s="302" t="s">
        <v>376</v>
      </c>
      <c r="N106" s="303"/>
      <c r="O106" s="304"/>
      <c r="P106" s="302" t="s">
        <v>377</v>
      </c>
      <c r="Q106" s="303"/>
      <c r="R106" s="304"/>
      <c r="S106" s="302" t="s">
        <v>371</v>
      </c>
      <c r="T106" s="303"/>
      <c r="U106" s="304"/>
      <c r="V106" s="302" t="s">
        <v>378</v>
      </c>
      <c r="W106" s="303"/>
      <c r="X106" s="304"/>
      <c r="Y106" s="302" t="s">
        <v>379</v>
      </c>
      <c r="Z106" s="303"/>
      <c r="AA106" s="304"/>
      <c r="AB106" s="302" t="s">
        <v>380</v>
      </c>
      <c r="AC106" s="303"/>
      <c r="AD106" s="304"/>
      <c r="AE106" s="302" t="s">
        <v>381</v>
      </c>
      <c r="AF106" s="303"/>
      <c r="AG106" s="304"/>
    </row>
    <row r="107" spans="1:35" s="70" customFormat="1" ht="13.5" customHeight="1" thickBot="1">
      <c r="A107" s="133" t="s">
        <v>41</v>
      </c>
      <c r="B107" s="79" t="s">
        <v>22</v>
      </c>
      <c r="C107" s="178" t="s">
        <v>15</v>
      </c>
      <c r="D107" s="196" t="s">
        <v>14</v>
      </c>
      <c r="E107" s="81" t="s">
        <v>17</v>
      </c>
      <c r="F107" s="192" t="s">
        <v>0</v>
      </c>
      <c r="G107" s="305" t="s">
        <v>373</v>
      </c>
      <c r="H107" s="306"/>
      <c r="I107" s="307"/>
      <c r="J107" s="305" t="s">
        <v>370</v>
      </c>
      <c r="K107" s="306"/>
      <c r="L107" s="307"/>
      <c r="M107" s="305" t="s">
        <v>372</v>
      </c>
      <c r="N107" s="306"/>
      <c r="O107" s="307"/>
      <c r="P107" s="305" t="s">
        <v>367</v>
      </c>
      <c r="Q107" s="306"/>
      <c r="R107" s="307"/>
      <c r="S107" s="305" t="s">
        <v>369</v>
      </c>
      <c r="T107" s="306"/>
      <c r="U107" s="307"/>
      <c r="V107" s="305" t="s">
        <v>366</v>
      </c>
      <c r="W107" s="306"/>
      <c r="X107" s="307"/>
      <c r="Y107" s="305" t="s">
        <v>365</v>
      </c>
      <c r="Z107" s="306"/>
      <c r="AA107" s="307"/>
      <c r="AB107" s="305" t="s">
        <v>382</v>
      </c>
      <c r="AC107" s="306"/>
      <c r="AD107" s="307"/>
      <c r="AE107" s="305" t="s">
        <v>368</v>
      </c>
      <c r="AF107" s="306"/>
      <c r="AG107" s="307"/>
      <c r="AH107" s="82" t="s">
        <v>13</v>
      </c>
      <c r="AI107" s="181" t="s">
        <v>12</v>
      </c>
    </row>
    <row r="108" spans="1:35" s="70" customFormat="1" ht="13.5" customHeight="1" thickBot="1">
      <c r="A108" s="170" t="s">
        <v>192</v>
      </c>
      <c r="B108" s="175" t="s">
        <v>82</v>
      </c>
      <c r="C108" s="172" t="s">
        <v>83</v>
      </c>
      <c r="D108" s="173" t="s">
        <v>93</v>
      </c>
      <c r="E108" s="177" t="s">
        <v>55</v>
      </c>
      <c r="F108" s="171" t="s">
        <v>56</v>
      </c>
      <c r="G108" s="302" t="s">
        <v>383</v>
      </c>
      <c r="H108" s="303"/>
      <c r="I108" s="304"/>
      <c r="J108" s="302"/>
      <c r="K108" s="303"/>
      <c r="L108" s="304"/>
      <c r="M108" s="302"/>
      <c r="N108" s="303"/>
      <c r="O108" s="304"/>
      <c r="P108" s="302"/>
      <c r="Q108" s="303"/>
      <c r="R108" s="304"/>
      <c r="S108" s="302"/>
      <c r="T108" s="303"/>
      <c r="U108" s="304"/>
      <c r="V108" s="302"/>
      <c r="W108" s="303"/>
      <c r="X108" s="304"/>
      <c r="Y108" s="302"/>
      <c r="Z108" s="303"/>
      <c r="AA108" s="304"/>
      <c r="AB108" s="302"/>
      <c r="AC108" s="303"/>
      <c r="AD108" s="304"/>
      <c r="AE108" s="302"/>
      <c r="AF108" s="303"/>
      <c r="AG108" s="304"/>
      <c r="AH108" s="175" t="s">
        <v>57</v>
      </c>
      <c r="AI108" s="174" t="s">
        <v>60</v>
      </c>
    </row>
    <row r="109" spans="1:35" s="75" customFormat="1" ht="12" customHeight="1">
      <c r="A109" s="169">
        <f>A110</f>
        <v>1</v>
      </c>
      <c r="B109" s="45"/>
      <c r="C109" s="46"/>
      <c r="D109" s="47"/>
      <c r="E109" s="48"/>
      <c r="F109" s="49"/>
      <c r="G109" s="95"/>
      <c r="H109" s="96"/>
      <c r="I109" s="97"/>
      <c r="J109" s="95"/>
      <c r="K109" s="96"/>
      <c r="L109" s="97"/>
      <c r="M109" s="95"/>
      <c r="N109" s="96"/>
      <c r="O109" s="97"/>
      <c r="P109" s="95"/>
      <c r="Q109" s="96"/>
      <c r="R109" s="97"/>
      <c r="S109" s="95"/>
      <c r="T109" s="96"/>
      <c r="U109" s="97"/>
      <c r="V109" s="95" t="s">
        <v>42</v>
      </c>
      <c r="W109" s="96"/>
      <c r="X109" s="97"/>
      <c r="Y109" s="95" t="s">
        <v>44</v>
      </c>
      <c r="Z109" s="96"/>
      <c r="AA109" s="97"/>
      <c r="AB109" s="95" t="s">
        <v>42</v>
      </c>
      <c r="AC109" s="96"/>
      <c r="AD109" s="97"/>
      <c r="AE109" s="95" t="s">
        <v>43</v>
      </c>
      <c r="AF109" s="96" t="s">
        <v>42</v>
      </c>
      <c r="AG109" s="97"/>
      <c r="AH109" s="68"/>
      <c r="AI109" s="68"/>
    </row>
    <row r="110" spans="1:35" s="75" customFormat="1" ht="12" customHeight="1">
      <c r="A110" s="44">
        <f>A106+1</f>
        <v>1</v>
      </c>
      <c r="B110" s="45">
        <v>8</v>
      </c>
      <c r="C110" s="46" t="s">
        <v>147</v>
      </c>
      <c r="D110" s="47" t="s">
        <v>148</v>
      </c>
      <c r="E110" s="48">
        <v>36036</v>
      </c>
      <c r="F110" s="49" t="s">
        <v>19</v>
      </c>
      <c r="G110" s="98" t="s">
        <v>42</v>
      </c>
      <c r="H110" s="99"/>
      <c r="I110" s="100"/>
      <c r="J110" s="98" t="s">
        <v>42</v>
      </c>
      <c r="K110" s="99"/>
      <c r="L110" s="100"/>
      <c r="M110" s="98" t="s">
        <v>43</v>
      </c>
      <c r="N110" s="99" t="s">
        <v>43</v>
      </c>
      <c r="O110" s="100" t="s">
        <v>43</v>
      </c>
      <c r="P110" s="98"/>
      <c r="Q110" s="99"/>
      <c r="R110" s="100"/>
      <c r="S110" s="98"/>
      <c r="T110" s="99"/>
      <c r="U110" s="100"/>
      <c r="V110" s="98"/>
      <c r="W110" s="99"/>
      <c r="X110" s="100"/>
      <c r="Y110" s="98"/>
      <c r="Z110" s="99"/>
      <c r="AA110" s="100"/>
      <c r="AB110" s="98"/>
      <c r="AC110" s="99"/>
      <c r="AD110" s="100"/>
      <c r="AE110" s="98"/>
      <c r="AF110" s="99"/>
      <c r="AG110" s="100"/>
      <c r="AH110" s="71" t="s">
        <v>370</v>
      </c>
      <c r="AI110" s="71">
        <f>IF(ISBLANK(AH110),"",TRUNC(0.8465*(AH110*100-75)^1.42))</f>
        <v>627</v>
      </c>
    </row>
    <row r="111" spans="1:35" s="75" customFormat="1" ht="12" customHeight="1" thickBot="1">
      <c r="A111" s="199">
        <f>A110</f>
        <v>1</v>
      </c>
      <c r="B111" s="50"/>
      <c r="C111" s="51"/>
      <c r="D111" s="52"/>
      <c r="E111" s="53"/>
      <c r="F111" s="194"/>
      <c r="G111" s="101"/>
      <c r="H111" s="102"/>
      <c r="I111" s="103"/>
      <c r="J111" s="101"/>
      <c r="K111" s="102"/>
      <c r="L111" s="103"/>
      <c r="M111" s="101"/>
      <c r="N111" s="102"/>
      <c r="O111" s="103"/>
      <c r="P111" s="101"/>
      <c r="Q111" s="102"/>
      <c r="R111" s="103"/>
      <c r="S111" s="101"/>
      <c r="T111" s="102"/>
      <c r="U111" s="103"/>
      <c r="V111" s="101"/>
      <c r="W111" s="102"/>
      <c r="X111" s="103"/>
      <c r="Y111" s="101"/>
      <c r="Z111" s="102"/>
      <c r="AA111" s="103"/>
      <c r="AB111" s="101"/>
      <c r="AC111" s="102"/>
      <c r="AD111" s="103"/>
      <c r="AE111" s="101"/>
      <c r="AF111" s="102"/>
      <c r="AG111" s="103"/>
      <c r="AH111" s="73"/>
      <c r="AI111" s="73"/>
    </row>
    <row r="112" spans="1:35" s="75" customFormat="1" ht="12" customHeight="1">
      <c r="A112" s="200">
        <f>A113</f>
        <v>2</v>
      </c>
      <c r="B112" s="45"/>
      <c r="C112" s="46"/>
      <c r="D112" s="47"/>
      <c r="E112" s="48"/>
      <c r="F112" s="43"/>
      <c r="G112" s="95"/>
      <c r="H112" s="96"/>
      <c r="I112" s="97"/>
      <c r="J112" s="95"/>
      <c r="K112" s="96"/>
      <c r="L112" s="97"/>
      <c r="M112" s="95"/>
      <c r="N112" s="96"/>
      <c r="O112" s="97"/>
      <c r="P112" s="95"/>
      <c r="Q112" s="96"/>
      <c r="R112" s="97"/>
      <c r="S112" s="95"/>
      <c r="T112" s="96"/>
      <c r="U112" s="97"/>
      <c r="V112" s="95"/>
      <c r="W112" s="96"/>
      <c r="X112" s="97"/>
      <c r="Y112" s="95"/>
      <c r="Z112" s="96"/>
      <c r="AA112" s="97"/>
      <c r="AB112" s="95" t="s">
        <v>42</v>
      </c>
      <c r="AC112" s="96"/>
      <c r="AD112" s="97"/>
      <c r="AE112" s="95" t="s">
        <v>42</v>
      </c>
      <c r="AF112" s="96"/>
      <c r="AG112" s="97"/>
      <c r="AH112" s="68"/>
      <c r="AI112" s="68"/>
    </row>
    <row r="113" spans="1:35" s="75" customFormat="1" ht="12" customHeight="1">
      <c r="A113" s="44">
        <f>A109+1</f>
        <v>2</v>
      </c>
      <c r="B113" s="45">
        <v>26</v>
      </c>
      <c r="C113" s="46" t="s">
        <v>176</v>
      </c>
      <c r="D113" s="47" t="s">
        <v>177</v>
      </c>
      <c r="E113" s="48">
        <v>35804</v>
      </c>
      <c r="F113" s="49" t="s">
        <v>20</v>
      </c>
      <c r="G113" s="98" t="s">
        <v>42</v>
      </c>
      <c r="H113" s="99"/>
      <c r="I113" s="100"/>
      <c r="J113" s="98" t="s">
        <v>42</v>
      </c>
      <c r="K113" s="99"/>
      <c r="L113" s="100"/>
      <c r="M113" s="98" t="s">
        <v>43</v>
      </c>
      <c r="N113" s="99" t="s">
        <v>43</v>
      </c>
      <c r="O113" s="100" t="s">
        <v>42</v>
      </c>
      <c r="P113" s="98" t="s">
        <v>42</v>
      </c>
      <c r="Q113" s="99"/>
      <c r="R113" s="100"/>
      <c r="S113" s="98" t="s">
        <v>42</v>
      </c>
      <c r="T113" s="99"/>
      <c r="U113" s="100"/>
      <c r="V113" s="98" t="s">
        <v>43</v>
      </c>
      <c r="W113" s="99" t="s">
        <v>43</v>
      </c>
      <c r="X113" s="100" t="s">
        <v>42</v>
      </c>
      <c r="Y113" s="98" t="s">
        <v>43</v>
      </c>
      <c r="Z113" s="99" t="s">
        <v>43</v>
      </c>
      <c r="AA113" s="100" t="s">
        <v>43</v>
      </c>
      <c r="AB113" s="98"/>
      <c r="AC113" s="99"/>
      <c r="AD113" s="100"/>
      <c r="AE113" s="98"/>
      <c r="AF113" s="99"/>
      <c r="AG113" s="100"/>
      <c r="AH113" s="71" t="s">
        <v>366</v>
      </c>
      <c r="AI113" s="71">
        <f>IF(ISBLANK(AH113),"",TRUNC(0.8465*(AH113*100-75)^1.42))</f>
        <v>731</v>
      </c>
    </row>
    <row r="114" spans="1:35" s="75" customFormat="1" ht="12" customHeight="1" thickBot="1">
      <c r="A114" s="207">
        <f>A113</f>
        <v>2</v>
      </c>
      <c r="B114" s="50"/>
      <c r="C114" s="51"/>
      <c r="D114" s="52"/>
      <c r="E114" s="53"/>
      <c r="F114" s="194"/>
      <c r="G114" s="101"/>
      <c r="H114" s="102"/>
      <c r="I114" s="103"/>
      <c r="J114" s="101"/>
      <c r="K114" s="102"/>
      <c r="L114" s="103"/>
      <c r="M114" s="101"/>
      <c r="N114" s="102"/>
      <c r="O114" s="103"/>
      <c r="P114" s="101"/>
      <c r="Q114" s="102"/>
      <c r="R114" s="103"/>
      <c r="S114" s="101"/>
      <c r="T114" s="102"/>
      <c r="U114" s="103"/>
      <c r="V114" s="101"/>
      <c r="W114" s="102"/>
      <c r="X114" s="103"/>
      <c r="Y114" s="101"/>
      <c r="Z114" s="102"/>
      <c r="AA114" s="103"/>
      <c r="AB114" s="101"/>
      <c r="AC114" s="102"/>
      <c r="AD114" s="103"/>
      <c r="AE114" s="101"/>
      <c r="AF114" s="102"/>
      <c r="AG114" s="103"/>
      <c r="AH114" s="73"/>
      <c r="AI114" s="73"/>
    </row>
    <row r="115" spans="1:35" s="75" customFormat="1" ht="12" customHeight="1">
      <c r="A115" s="200">
        <f>A116</f>
        <v>3</v>
      </c>
      <c r="B115" s="45"/>
      <c r="C115" s="46"/>
      <c r="D115" s="47"/>
      <c r="E115" s="48"/>
      <c r="F115" s="49"/>
      <c r="G115" s="95"/>
      <c r="H115" s="96"/>
      <c r="I115" s="97"/>
      <c r="J115" s="95"/>
      <c r="K115" s="96"/>
      <c r="L115" s="97"/>
      <c r="M115" s="95"/>
      <c r="N115" s="96"/>
      <c r="O115" s="97"/>
      <c r="P115" s="95"/>
      <c r="Q115" s="96"/>
      <c r="R115" s="97"/>
      <c r="S115" s="95"/>
      <c r="T115" s="96"/>
      <c r="U115" s="97"/>
      <c r="V115" s="95" t="s">
        <v>42</v>
      </c>
      <c r="W115" s="96"/>
      <c r="X115" s="97"/>
      <c r="Y115" s="95" t="s">
        <v>44</v>
      </c>
      <c r="Z115" s="96"/>
      <c r="AA115" s="97"/>
      <c r="AB115" s="95" t="s">
        <v>42</v>
      </c>
      <c r="AC115" s="96"/>
      <c r="AD115" s="97"/>
      <c r="AE115" s="95" t="s">
        <v>42</v>
      </c>
      <c r="AF115" s="96"/>
      <c r="AG115" s="97"/>
      <c r="AH115" s="68"/>
      <c r="AI115" s="68"/>
    </row>
    <row r="116" spans="1:35" s="75" customFormat="1" ht="12" customHeight="1">
      <c r="A116" s="44">
        <f>A112+1</f>
        <v>3</v>
      </c>
      <c r="B116" s="45">
        <v>137</v>
      </c>
      <c r="C116" s="46" t="s">
        <v>126</v>
      </c>
      <c r="D116" s="47" t="s">
        <v>127</v>
      </c>
      <c r="E116" s="48">
        <v>35827</v>
      </c>
      <c r="F116" s="49" t="s">
        <v>18</v>
      </c>
      <c r="G116" s="98" t="s">
        <v>42</v>
      </c>
      <c r="H116" s="99"/>
      <c r="I116" s="100"/>
      <c r="J116" s="98" t="s">
        <v>42</v>
      </c>
      <c r="K116" s="99"/>
      <c r="L116" s="100"/>
      <c r="M116" s="98" t="s">
        <v>43</v>
      </c>
      <c r="N116" s="99" t="s">
        <v>42</v>
      </c>
      <c r="O116" s="100"/>
      <c r="P116" s="98" t="s">
        <v>43</v>
      </c>
      <c r="Q116" s="99" t="s">
        <v>42</v>
      </c>
      <c r="R116" s="100"/>
      <c r="S116" s="98" t="s">
        <v>43</v>
      </c>
      <c r="T116" s="99" t="s">
        <v>43</v>
      </c>
      <c r="U116" s="100" t="s">
        <v>42</v>
      </c>
      <c r="V116" s="98" t="s">
        <v>43</v>
      </c>
      <c r="W116" s="99" t="s">
        <v>43</v>
      </c>
      <c r="X116" s="100" t="s">
        <v>43</v>
      </c>
      <c r="Y116" s="98"/>
      <c r="Z116" s="99"/>
      <c r="AA116" s="100"/>
      <c r="AB116" s="98"/>
      <c r="AC116" s="99"/>
      <c r="AD116" s="100"/>
      <c r="AE116" s="98"/>
      <c r="AF116" s="99"/>
      <c r="AG116" s="100"/>
      <c r="AH116" s="71" t="s">
        <v>369</v>
      </c>
      <c r="AI116" s="71">
        <f>IF(ISBLANK(AH116),"",TRUNC(0.8465*(AH116*100-75)^1.42))</f>
        <v>705</v>
      </c>
    </row>
    <row r="117" spans="1:35" s="75" customFormat="1" ht="12" customHeight="1" thickBot="1">
      <c r="A117" s="207">
        <f>A116</f>
        <v>3</v>
      </c>
      <c r="B117" s="50"/>
      <c r="C117" s="51"/>
      <c r="D117" s="52"/>
      <c r="E117" s="53"/>
      <c r="F117" s="194"/>
      <c r="G117" s="101"/>
      <c r="H117" s="102"/>
      <c r="I117" s="103"/>
      <c r="J117" s="101"/>
      <c r="K117" s="102"/>
      <c r="L117" s="103"/>
      <c r="M117" s="101"/>
      <c r="N117" s="102"/>
      <c r="O117" s="103"/>
      <c r="P117" s="101"/>
      <c r="Q117" s="102"/>
      <c r="R117" s="103"/>
      <c r="S117" s="101"/>
      <c r="T117" s="102"/>
      <c r="U117" s="103"/>
      <c r="V117" s="101"/>
      <c r="W117" s="102"/>
      <c r="X117" s="103"/>
      <c r="Y117" s="101"/>
      <c r="Z117" s="102"/>
      <c r="AA117" s="103"/>
      <c r="AB117" s="101"/>
      <c r="AC117" s="102"/>
      <c r="AD117" s="103"/>
      <c r="AE117" s="101"/>
      <c r="AF117" s="102"/>
      <c r="AG117" s="103"/>
      <c r="AH117" s="73"/>
      <c r="AI117" s="73"/>
    </row>
    <row r="118" spans="1:35" s="75" customFormat="1" ht="12" customHeight="1">
      <c r="A118" s="200">
        <f>A119</f>
        <v>4</v>
      </c>
      <c r="B118" s="45"/>
      <c r="C118" s="46"/>
      <c r="D118" s="47"/>
      <c r="E118" s="48"/>
      <c r="F118" s="49"/>
      <c r="G118" s="95"/>
      <c r="H118" s="96"/>
      <c r="I118" s="97"/>
      <c r="J118" s="95"/>
      <c r="K118" s="96"/>
      <c r="L118" s="97"/>
      <c r="M118" s="95"/>
      <c r="N118" s="96"/>
      <c r="O118" s="97"/>
      <c r="P118" s="95"/>
      <c r="Q118" s="96"/>
      <c r="R118" s="97"/>
      <c r="S118" s="95"/>
      <c r="T118" s="96"/>
      <c r="U118" s="97"/>
      <c r="V118" s="95"/>
      <c r="W118" s="96"/>
      <c r="X118" s="97"/>
      <c r="Y118" s="95"/>
      <c r="Z118" s="96"/>
      <c r="AA118" s="97"/>
      <c r="AB118" s="95" t="s">
        <v>43</v>
      </c>
      <c r="AC118" s="96" t="s">
        <v>42</v>
      </c>
      <c r="AD118" s="97"/>
      <c r="AE118" s="95" t="s">
        <v>43</v>
      </c>
      <c r="AF118" s="96" t="s">
        <v>42</v>
      </c>
      <c r="AG118" s="97"/>
      <c r="AH118" s="68"/>
      <c r="AI118" s="68"/>
    </row>
    <row r="119" spans="1:35" s="75" customFormat="1" ht="12" customHeight="1">
      <c r="A119" s="44">
        <f>A115+1</f>
        <v>4</v>
      </c>
      <c r="B119" s="45">
        <v>9</v>
      </c>
      <c r="C119" s="46" t="s">
        <v>149</v>
      </c>
      <c r="D119" s="47" t="s">
        <v>150</v>
      </c>
      <c r="E119" s="48">
        <v>36252</v>
      </c>
      <c r="F119" s="49" t="s">
        <v>19</v>
      </c>
      <c r="G119" s="98" t="s">
        <v>42</v>
      </c>
      <c r="H119" s="99"/>
      <c r="I119" s="100"/>
      <c r="J119" s="98" t="s">
        <v>43</v>
      </c>
      <c r="K119" s="99" t="s">
        <v>43</v>
      </c>
      <c r="L119" s="100" t="s">
        <v>43</v>
      </c>
      <c r="M119" s="98"/>
      <c r="N119" s="99"/>
      <c r="O119" s="100"/>
      <c r="P119" s="98"/>
      <c r="Q119" s="99"/>
      <c r="R119" s="100"/>
      <c r="S119" s="98"/>
      <c r="T119" s="99"/>
      <c r="U119" s="100"/>
      <c r="V119" s="98"/>
      <c r="W119" s="99"/>
      <c r="X119" s="100"/>
      <c r="Y119" s="98"/>
      <c r="Z119" s="99"/>
      <c r="AA119" s="100"/>
      <c r="AB119" s="98"/>
      <c r="AC119" s="99"/>
      <c r="AD119" s="100"/>
      <c r="AE119" s="98"/>
      <c r="AF119" s="99"/>
      <c r="AG119" s="100"/>
      <c r="AH119" s="71" t="s">
        <v>373</v>
      </c>
      <c r="AI119" s="71">
        <f>IF(ISBLANK(AH119),"",TRUNC(0.8465*(AH119*100-75)^1.42))</f>
        <v>602</v>
      </c>
    </row>
    <row r="120" spans="1:35" s="75" customFormat="1" ht="12" customHeight="1" thickBot="1">
      <c r="A120" s="207">
        <f>A119</f>
        <v>4</v>
      </c>
      <c r="B120" s="50"/>
      <c r="C120" s="51"/>
      <c r="D120" s="52"/>
      <c r="E120" s="53"/>
      <c r="F120" s="194"/>
      <c r="G120" s="101"/>
      <c r="H120" s="102"/>
      <c r="I120" s="103"/>
      <c r="J120" s="101"/>
      <c r="K120" s="102"/>
      <c r="L120" s="103"/>
      <c r="M120" s="101"/>
      <c r="N120" s="102"/>
      <c r="O120" s="103"/>
      <c r="P120" s="101"/>
      <c r="Q120" s="102"/>
      <c r="R120" s="103"/>
      <c r="S120" s="101"/>
      <c r="T120" s="102"/>
      <c r="U120" s="103"/>
      <c r="V120" s="101"/>
      <c r="W120" s="102"/>
      <c r="X120" s="103"/>
      <c r="Y120" s="101"/>
      <c r="Z120" s="102"/>
      <c r="AA120" s="103"/>
      <c r="AB120" s="101"/>
      <c r="AC120" s="102"/>
      <c r="AD120" s="103"/>
      <c r="AE120" s="101"/>
      <c r="AF120" s="102"/>
      <c r="AG120" s="103"/>
      <c r="AH120" s="73"/>
      <c r="AI120" s="73"/>
    </row>
    <row r="121" spans="1:35" s="75" customFormat="1" ht="12" customHeight="1">
      <c r="A121" s="200">
        <f>A122</f>
        <v>5</v>
      </c>
      <c r="B121" s="45"/>
      <c r="C121" s="46"/>
      <c r="D121" s="47"/>
      <c r="E121" s="48"/>
      <c r="F121" s="43"/>
      <c r="G121" s="95"/>
      <c r="H121" s="96"/>
      <c r="I121" s="97"/>
      <c r="J121" s="95"/>
      <c r="K121" s="96"/>
      <c r="L121" s="97"/>
      <c r="M121" s="95"/>
      <c r="N121" s="96"/>
      <c r="O121" s="97"/>
      <c r="P121" s="95"/>
      <c r="Q121" s="96"/>
      <c r="R121" s="97"/>
      <c r="S121" s="95"/>
      <c r="T121" s="96"/>
      <c r="U121" s="97"/>
      <c r="V121" s="95"/>
      <c r="W121" s="96"/>
      <c r="X121" s="97"/>
      <c r="Y121" s="95"/>
      <c r="Z121" s="96"/>
      <c r="AA121" s="97"/>
      <c r="AB121" s="95" t="s">
        <v>42</v>
      </c>
      <c r="AC121" s="96"/>
      <c r="AD121" s="97"/>
      <c r="AE121" s="95" t="s">
        <v>44</v>
      </c>
      <c r="AF121" s="96"/>
      <c r="AG121" s="97"/>
      <c r="AH121" s="68"/>
      <c r="AI121" s="68"/>
    </row>
    <row r="122" spans="1:35" s="75" customFormat="1" ht="12" customHeight="1">
      <c r="A122" s="44">
        <f>A118+1</f>
        <v>5</v>
      </c>
      <c r="B122" s="45">
        <v>27</v>
      </c>
      <c r="C122" s="46" t="s">
        <v>178</v>
      </c>
      <c r="D122" s="47" t="s">
        <v>179</v>
      </c>
      <c r="E122" s="48">
        <v>36072</v>
      </c>
      <c r="F122" s="49" t="s">
        <v>20</v>
      </c>
      <c r="G122" s="98" t="s">
        <v>43</v>
      </c>
      <c r="H122" s="99" t="s">
        <v>42</v>
      </c>
      <c r="I122" s="100"/>
      <c r="J122" s="98" t="s">
        <v>42</v>
      </c>
      <c r="K122" s="99"/>
      <c r="L122" s="100"/>
      <c r="M122" s="98" t="s">
        <v>42</v>
      </c>
      <c r="N122" s="99"/>
      <c r="O122" s="100"/>
      <c r="P122" s="98" t="s">
        <v>42</v>
      </c>
      <c r="Q122" s="99"/>
      <c r="R122" s="100"/>
      <c r="S122" s="98" t="s">
        <v>43</v>
      </c>
      <c r="T122" s="99" t="s">
        <v>43</v>
      </c>
      <c r="U122" s="100" t="s">
        <v>43</v>
      </c>
      <c r="V122" s="98"/>
      <c r="W122" s="99"/>
      <c r="X122" s="100"/>
      <c r="Y122" s="98"/>
      <c r="Z122" s="99"/>
      <c r="AA122" s="100"/>
      <c r="AB122" s="98"/>
      <c r="AC122" s="99"/>
      <c r="AD122" s="100"/>
      <c r="AE122" s="98"/>
      <c r="AF122" s="99"/>
      <c r="AG122" s="100"/>
      <c r="AH122" s="71" t="s">
        <v>367</v>
      </c>
      <c r="AI122" s="71">
        <f>IF(ISBLANK(AH122),"",TRUNC(0.8465*(AH122*100-75)^1.42))</f>
        <v>679</v>
      </c>
    </row>
    <row r="123" spans="1:35" s="75" customFormat="1" ht="12" customHeight="1" thickBot="1">
      <c r="A123" s="207">
        <f>A122</f>
        <v>5</v>
      </c>
      <c r="B123" s="50"/>
      <c r="C123" s="51"/>
      <c r="D123" s="52"/>
      <c r="E123" s="53"/>
      <c r="F123" s="194"/>
      <c r="G123" s="101"/>
      <c r="H123" s="102"/>
      <c r="I123" s="103"/>
      <c r="J123" s="101"/>
      <c r="K123" s="102"/>
      <c r="L123" s="103"/>
      <c r="M123" s="101"/>
      <c r="N123" s="102"/>
      <c r="O123" s="103"/>
      <c r="P123" s="101"/>
      <c r="Q123" s="102"/>
      <c r="R123" s="103"/>
      <c r="S123" s="101"/>
      <c r="T123" s="102"/>
      <c r="U123" s="103"/>
      <c r="V123" s="101"/>
      <c r="W123" s="102"/>
      <c r="X123" s="103"/>
      <c r="Y123" s="101"/>
      <c r="Z123" s="102"/>
      <c r="AA123" s="103"/>
      <c r="AB123" s="101"/>
      <c r="AC123" s="102"/>
      <c r="AD123" s="103"/>
      <c r="AE123" s="101"/>
      <c r="AF123" s="102"/>
      <c r="AG123" s="103"/>
      <c r="AH123" s="73"/>
      <c r="AI123" s="73"/>
    </row>
    <row r="124" spans="1:35" s="75" customFormat="1" ht="12" customHeight="1">
      <c r="A124" s="200">
        <f>A125</f>
        <v>6</v>
      </c>
      <c r="B124" s="45"/>
      <c r="C124" s="46"/>
      <c r="D124" s="47"/>
      <c r="E124" s="48"/>
      <c r="F124" s="49"/>
      <c r="G124" s="95" t="s">
        <v>42</v>
      </c>
      <c r="H124" s="96"/>
      <c r="I124" s="97"/>
      <c r="J124" s="95" t="s">
        <v>43</v>
      </c>
      <c r="K124" s="96" t="s">
        <v>43</v>
      </c>
      <c r="L124" s="97" t="s">
        <v>42</v>
      </c>
      <c r="M124" s="95" t="s">
        <v>43</v>
      </c>
      <c r="N124" s="96" t="s">
        <v>42</v>
      </c>
      <c r="O124" s="97"/>
      <c r="P124" s="95" t="s">
        <v>42</v>
      </c>
      <c r="Q124" s="96"/>
      <c r="R124" s="97"/>
      <c r="S124" s="95" t="s">
        <v>42</v>
      </c>
      <c r="T124" s="96"/>
      <c r="U124" s="97"/>
      <c r="V124" s="95" t="s">
        <v>43</v>
      </c>
      <c r="W124" s="96" t="s">
        <v>43</v>
      </c>
      <c r="X124" s="97" t="s">
        <v>43</v>
      </c>
      <c r="Y124" s="95"/>
      <c r="Z124" s="96"/>
      <c r="AA124" s="97"/>
      <c r="AB124" s="95"/>
      <c r="AC124" s="96"/>
      <c r="AD124" s="97"/>
      <c r="AE124" s="95"/>
      <c r="AF124" s="96"/>
      <c r="AG124" s="97"/>
      <c r="AH124" s="68"/>
      <c r="AI124" s="68"/>
    </row>
    <row r="125" spans="1:35" s="75" customFormat="1" ht="12" customHeight="1">
      <c r="A125" s="44">
        <f>A121+1</f>
        <v>6</v>
      </c>
      <c r="B125" s="45">
        <v>138</v>
      </c>
      <c r="C125" s="46" t="s">
        <v>34</v>
      </c>
      <c r="D125" s="47" t="s">
        <v>128</v>
      </c>
      <c r="E125" s="48">
        <v>35866</v>
      </c>
      <c r="F125" s="49" t="s">
        <v>18</v>
      </c>
      <c r="G125" s="98"/>
      <c r="H125" s="99"/>
      <c r="I125" s="100"/>
      <c r="J125" s="98"/>
      <c r="K125" s="99"/>
      <c r="L125" s="100"/>
      <c r="M125" s="98"/>
      <c r="N125" s="99"/>
      <c r="O125" s="100"/>
      <c r="P125" s="98"/>
      <c r="Q125" s="99"/>
      <c r="R125" s="100"/>
      <c r="S125" s="98"/>
      <c r="T125" s="99"/>
      <c r="U125" s="100"/>
      <c r="V125" s="98"/>
      <c r="W125" s="99"/>
      <c r="X125" s="100"/>
      <c r="Y125" s="98"/>
      <c r="Z125" s="99"/>
      <c r="AA125" s="100"/>
      <c r="AB125" s="98"/>
      <c r="AC125" s="99"/>
      <c r="AD125" s="100"/>
      <c r="AE125" s="98"/>
      <c r="AF125" s="99"/>
      <c r="AG125" s="100"/>
      <c r="AH125" s="71" t="s">
        <v>371</v>
      </c>
      <c r="AI125" s="71">
        <f>IF(ISBLANK(AH125),"",TRUNC(0.8465*(AH125*100-75)^1.42))</f>
        <v>480</v>
      </c>
    </row>
    <row r="126" spans="1:35" s="75" customFormat="1" ht="12" customHeight="1" thickBot="1">
      <c r="A126" s="207">
        <f>A125</f>
        <v>6</v>
      </c>
      <c r="B126" s="50"/>
      <c r="C126" s="51"/>
      <c r="D126" s="52"/>
      <c r="E126" s="53"/>
      <c r="F126" s="194"/>
      <c r="G126" s="101"/>
      <c r="H126" s="102"/>
      <c r="I126" s="103"/>
      <c r="J126" s="101"/>
      <c r="K126" s="102"/>
      <c r="L126" s="103"/>
      <c r="M126" s="101"/>
      <c r="N126" s="102"/>
      <c r="O126" s="103"/>
      <c r="P126" s="101"/>
      <c r="Q126" s="102"/>
      <c r="R126" s="103"/>
      <c r="S126" s="101"/>
      <c r="T126" s="102"/>
      <c r="U126" s="103"/>
      <c r="V126" s="101"/>
      <c r="W126" s="102"/>
      <c r="X126" s="103"/>
      <c r="Y126" s="101"/>
      <c r="Z126" s="102"/>
      <c r="AA126" s="103"/>
      <c r="AB126" s="101"/>
      <c r="AC126" s="102"/>
      <c r="AD126" s="103"/>
      <c r="AE126" s="101"/>
      <c r="AF126" s="102"/>
      <c r="AG126" s="103"/>
      <c r="AH126" s="73"/>
      <c r="AI126" s="73"/>
    </row>
    <row r="127" spans="1:35" s="75" customFormat="1" ht="12" customHeight="1">
      <c r="A127" s="200">
        <f>A128</f>
        <v>7</v>
      </c>
      <c r="B127" s="45"/>
      <c r="C127" s="46"/>
      <c r="D127" s="47"/>
      <c r="E127" s="48"/>
      <c r="F127" s="49"/>
      <c r="G127" s="95" t="s">
        <v>42</v>
      </c>
      <c r="H127" s="96"/>
      <c r="I127" s="97"/>
      <c r="J127" s="95" t="s">
        <v>43</v>
      </c>
      <c r="K127" s="96" t="s">
        <v>42</v>
      </c>
      <c r="L127" s="97"/>
      <c r="M127" s="95" t="s">
        <v>42</v>
      </c>
      <c r="N127" s="96"/>
      <c r="O127" s="97"/>
      <c r="P127" s="95" t="s">
        <v>42</v>
      </c>
      <c r="Q127" s="96"/>
      <c r="R127" s="97"/>
      <c r="S127" s="95" t="s">
        <v>43</v>
      </c>
      <c r="T127" s="96" t="s">
        <v>42</v>
      </c>
      <c r="U127" s="97"/>
      <c r="V127" s="95" t="s">
        <v>43</v>
      </c>
      <c r="W127" s="96" t="s">
        <v>43</v>
      </c>
      <c r="X127" s="97" t="s">
        <v>43</v>
      </c>
      <c r="Y127" s="95"/>
      <c r="Z127" s="96"/>
      <c r="AA127" s="97"/>
      <c r="AB127" s="95"/>
      <c r="AC127" s="96"/>
      <c r="AD127" s="97"/>
      <c r="AE127" s="95"/>
      <c r="AF127" s="96"/>
      <c r="AG127" s="97"/>
      <c r="AH127" s="68"/>
      <c r="AI127" s="68"/>
    </row>
    <row r="128" spans="1:35" s="75" customFormat="1" ht="12" customHeight="1">
      <c r="A128" s="44">
        <f>A124+1</f>
        <v>7</v>
      </c>
      <c r="B128" s="45">
        <v>10</v>
      </c>
      <c r="C128" s="46" t="s">
        <v>29</v>
      </c>
      <c r="D128" s="47" t="s">
        <v>151</v>
      </c>
      <c r="E128" s="48">
        <v>35901</v>
      </c>
      <c r="F128" s="49" t="s">
        <v>19</v>
      </c>
      <c r="G128" s="98"/>
      <c r="H128" s="99"/>
      <c r="I128" s="100"/>
      <c r="J128" s="98"/>
      <c r="K128" s="99"/>
      <c r="L128" s="100"/>
      <c r="M128" s="98"/>
      <c r="N128" s="99"/>
      <c r="O128" s="100"/>
      <c r="P128" s="98"/>
      <c r="Q128" s="99"/>
      <c r="R128" s="100"/>
      <c r="S128" s="98"/>
      <c r="T128" s="99"/>
      <c r="U128" s="100"/>
      <c r="V128" s="98"/>
      <c r="W128" s="99"/>
      <c r="X128" s="100"/>
      <c r="Y128" s="98"/>
      <c r="Z128" s="99"/>
      <c r="AA128" s="100"/>
      <c r="AB128" s="98"/>
      <c r="AC128" s="99"/>
      <c r="AD128" s="100"/>
      <c r="AE128" s="98"/>
      <c r="AF128" s="99"/>
      <c r="AG128" s="100"/>
      <c r="AH128" s="71" t="s">
        <v>371</v>
      </c>
      <c r="AI128" s="71">
        <f>IF(ISBLANK(AH128),"",TRUNC(0.8465*(AH128*100-75)^1.42))</f>
        <v>480</v>
      </c>
    </row>
    <row r="129" spans="1:35" s="75" customFormat="1" ht="12" customHeight="1" thickBot="1">
      <c r="A129" s="207">
        <f>A128</f>
        <v>7</v>
      </c>
      <c r="B129" s="50"/>
      <c r="C129" s="51"/>
      <c r="D129" s="52"/>
      <c r="E129" s="53"/>
      <c r="F129" s="194"/>
      <c r="G129" s="101"/>
      <c r="H129" s="102"/>
      <c r="I129" s="103"/>
      <c r="J129" s="101"/>
      <c r="K129" s="102"/>
      <c r="L129" s="103"/>
      <c r="M129" s="101"/>
      <c r="N129" s="102"/>
      <c r="O129" s="103"/>
      <c r="P129" s="101"/>
      <c r="Q129" s="102"/>
      <c r="R129" s="103"/>
      <c r="S129" s="101"/>
      <c r="T129" s="102"/>
      <c r="U129" s="103"/>
      <c r="V129" s="101"/>
      <c r="W129" s="102"/>
      <c r="X129" s="103"/>
      <c r="Y129" s="101"/>
      <c r="Z129" s="102"/>
      <c r="AA129" s="103"/>
      <c r="AB129" s="101"/>
      <c r="AC129" s="102"/>
      <c r="AD129" s="103"/>
      <c r="AE129" s="101"/>
      <c r="AF129" s="102"/>
      <c r="AG129" s="103"/>
      <c r="AH129" s="73"/>
      <c r="AI129" s="73"/>
    </row>
    <row r="130" spans="1:35" s="75" customFormat="1" ht="12" customHeight="1">
      <c r="A130" s="200">
        <f>A131</f>
        <v>8</v>
      </c>
      <c r="B130" s="45"/>
      <c r="C130" s="46"/>
      <c r="D130" s="47"/>
      <c r="E130" s="48"/>
      <c r="F130" s="43"/>
      <c r="G130" s="95"/>
      <c r="H130" s="96"/>
      <c r="I130" s="97"/>
      <c r="J130" s="95"/>
      <c r="K130" s="96"/>
      <c r="L130" s="97"/>
      <c r="M130" s="95"/>
      <c r="N130" s="96"/>
      <c r="O130" s="97"/>
      <c r="P130" s="95"/>
      <c r="Q130" s="96"/>
      <c r="R130" s="97"/>
      <c r="S130" s="95"/>
      <c r="T130" s="96"/>
      <c r="U130" s="97"/>
      <c r="V130" s="95"/>
      <c r="W130" s="96"/>
      <c r="X130" s="97"/>
      <c r="Y130" s="95" t="s">
        <v>42</v>
      </c>
      <c r="Z130" s="96"/>
      <c r="AA130" s="97"/>
      <c r="AB130" s="95" t="s">
        <v>42</v>
      </c>
      <c r="AC130" s="96"/>
      <c r="AD130" s="97"/>
      <c r="AE130" s="95" t="s">
        <v>43</v>
      </c>
      <c r="AF130" s="96" t="s">
        <v>42</v>
      </c>
      <c r="AG130" s="97"/>
      <c r="AH130" s="68"/>
      <c r="AI130" s="68"/>
    </row>
    <row r="131" spans="1:35" s="75" customFormat="1" ht="12" customHeight="1">
      <c r="A131" s="44">
        <f>A127+1</f>
        <v>8</v>
      </c>
      <c r="B131" s="45">
        <v>28</v>
      </c>
      <c r="C131" s="46" t="s">
        <v>180</v>
      </c>
      <c r="D131" s="47" t="s">
        <v>181</v>
      </c>
      <c r="E131" s="48">
        <v>35839</v>
      </c>
      <c r="F131" s="49" t="s">
        <v>20</v>
      </c>
      <c r="G131" s="98" t="s">
        <v>42</v>
      </c>
      <c r="H131" s="99"/>
      <c r="I131" s="100"/>
      <c r="J131" s="98" t="s">
        <v>42</v>
      </c>
      <c r="K131" s="99"/>
      <c r="L131" s="100"/>
      <c r="M131" s="98" t="s">
        <v>43</v>
      </c>
      <c r="N131" s="99" t="s">
        <v>42</v>
      </c>
      <c r="O131" s="100"/>
      <c r="P131" s="98" t="s">
        <v>43</v>
      </c>
      <c r="Q131" s="99" t="s">
        <v>43</v>
      </c>
      <c r="R131" s="100" t="s">
        <v>43</v>
      </c>
      <c r="S131" s="98"/>
      <c r="T131" s="99"/>
      <c r="U131" s="100"/>
      <c r="V131" s="98"/>
      <c r="W131" s="99"/>
      <c r="X131" s="100"/>
      <c r="Y131" s="98"/>
      <c r="Z131" s="99"/>
      <c r="AA131" s="100"/>
      <c r="AB131" s="98"/>
      <c r="AC131" s="99"/>
      <c r="AD131" s="100"/>
      <c r="AE131" s="98"/>
      <c r="AF131" s="99"/>
      <c r="AG131" s="100"/>
      <c r="AH131" s="71" t="s">
        <v>372</v>
      </c>
      <c r="AI131" s="71">
        <f>IF(ISBLANK(AH131),"",TRUNC(0.8465*(AH131*100-75)^1.42))</f>
        <v>653</v>
      </c>
    </row>
    <row r="132" spans="1:35" s="75" customFormat="1" ht="12" customHeight="1" thickBot="1">
      <c r="A132" s="207">
        <f>A131</f>
        <v>8</v>
      </c>
      <c r="B132" s="50"/>
      <c r="C132" s="51"/>
      <c r="D132" s="52"/>
      <c r="E132" s="53"/>
      <c r="F132" s="194"/>
      <c r="G132" s="101"/>
      <c r="H132" s="102"/>
      <c r="I132" s="103"/>
      <c r="J132" s="101"/>
      <c r="K132" s="102"/>
      <c r="L132" s="103"/>
      <c r="M132" s="101"/>
      <c r="N132" s="102"/>
      <c r="O132" s="103"/>
      <c r="P132" s="101"/>
      <c r="Q132" s="102"/>
      <c r="R132" s="103"/>
      <c r="S132" s="101"/>
      <c r="T132" s="102"/>
      <c r="U132" s="103"/>
      <c r="V132" s="101"/>
      <c r="W132" s="102"/>
      <c r="X132" s="103"/>
      <c r="Y132" s="101"/>
      <c r="Z132" s="102"/>
      <c r="AA132" s="103"/>
      <c r="AB132" s="101"/>
      <c r="AC132" s="102"/>
      <c r="AD132" s="103"/>
      <c r="AE132" s="101"/>
      <c r="AF132" s="102"/>
      <c r="AG132" s="103"/>
      <c r="AH132" s="73"/>
      <c r="AI132" s="73"/>
    </row>
    <row r="133" spans="1:35" s="75" customFormat="1" ht="12" customHeight="1">
      <c r="A133" s="200">
        <f>A134</f>
        <v>9</v>
      </c>
      <c r="B133" s="45"/>
      <c r="C133" s="46"/>
      <c r="D133" s="47"/>
      <c r="E133" s="48"/>
      <c r="F133" s="49"/>
      <c r="G133" s="95"/>
      <c r="H133" s="96"/>
      <c r="I133" s="97"/>
      <c r="J133" s="95"/>
      <c r="K133" s="96"/>
      <c r="L133" s="97"/>
      <c r="M133" s="95"/>
      <c r="N133" s="96"/>
      <c r="O133" s="97"/>
      <c r="P133" s="95"/>
      <c r="Q133" s="96"/>
      <c r="R133" s="97"/>
      <c r="S133" s="95"/>
      <c r="T133" s="96"/>
      <c r="U133" s="97"/>
      <c r="V133" s="95"/>
      <c r="W133" s="96"/>
      <c r="X133" s="97"/>
      <c r="Y133" s="95"/>
      <c r="Z133" s="96"/>
      <c r="AA133" s="97"/>
      <c r="AB133" s="95" t="s">
        <v>42</v>
      </c>
      <c r="AC133" s="96"/>
      <c r="AD133" s="97"/>
      <c r="AE133" s="95" t="s">
        <v>42</v>
      </c>
      <c r="AF133" s="96"/>
      <c r="AG133" s="97"/>
      <c r="AH133" s="68"/>
      <c r="AI133" s="68"/>
    </row>
    <row r="134" spans="1:35" s="75" customFormat="1" ht="12" customHeight="1">
      <c r="A134" s="44">
        <f>A130+1</f>
        <v>9</v>
      </c>
      <c r="B134" s="45">
        <v>140</v>
      </c>
      <c r="C134" s="46" t="s">
        <v>199</v>
      </c>
      <c r="D134" s="47" t="s">
        <v>129</v>
      </c>
      <c r="E134" s="48">
        <v>36283</v>
      </c>
      <c r="F134" s="49" t="s">
        <v>18</v>
      </c>
      <c r="G134" s="98" t="s">
        <v>42</v>
      </c>
      <c r="H134" s="99"/>
      <c r="I134" s="100"/>
      <c r="J134" s="98" t="s">
        <v>43</v>
      </c>
      <c r="K134" s="99" t="s">
        <v>42</v>
      </c>
      <c r="L134" s="100"/>
      <c r="M134" s="98" t="s">
        <v>43</v>
      </c>
      <c r="N134" s="99" t="s">
        <v>43</v>
      </c>
      <c r="O134" s="100" t="s">
        <v>43</v>
      </c>
      <c r="P134" s="98"/>
      <c r="Q134" s="99"/>
      <c r="R134" s="100"/>
      <c r="S134" s="98"/>
      <c r="T134" s="99"/>
      <c r="U134" s="100"/>
      <c r="V134" s="98"/>
      <c r="W134" s="99"/>
      <c r="X134" s="100"/>
      <c r="Y134" s="98"/>
      <c r="Z134" s="99"/>
      <c r="AA134" s="100"/>
      <c r="AB134" s="98"/>
      <c r="AC134" s="99"/>
      <c r="AD134" s="100"/>
      <c r="AE134" s="98"/>
      <c r="AF134" s="99"/>
      <c r="AG134" s="100"/>
      <c r="AH134" s="71" t="s">
        <v>370</v>
      </c>
      <c r="AI134" s="71">
        <f>IF(ISBLANK(AH134),"",TRUNC(0.8465*(AH134*100-75)^1.42))</f>
        <v>627</v>
      </c>
    </row>
    <row r="135" spans="1:35" s="75" customFormat="1" ht="12" customHeight="1" thickBot="1">
      <c r="A135" s="207">
        <f>A134</f>
        <v>9</v>
      </c>
      <c r="B135" s="50"/>
      <c r="C135" s="51"/>
      <c r="D135" s="52"/>
      <c r="E135" s="53"/>
      <c r="F135" s="194"/>
      <c r="G135" s="101"/>
      <c r="H135" s="102"/>
      <c r="I135" s="103"/>
      <c r="J135" s="101"/>
      <c r="K135" s="102"/>
      <c r="L135" s="103"/>
      <c r="M135" s="101"/>
      <c r="N135" s="102"/>
      <c r="O135" s="103"/>
      <c r="P135" s="101"/>
      <c r="Q135" s="102"/>
      <c r="R135" s="103"/>
      <c r="S135" s="101"/>
      <c r="T135" s="102"/>
      <c r="U135" s="103"/>
      <c r="V135" s="101"/>
      <c r="W135" s="102"/>
      <c r="X135" s="103"/>
      <c r="Y135" s="101"/>
      <c r="Z135" s="102"/>
      <c r="AA135" s="103"/>
      <c r="AB135" s="101"/>
      <c r="AC135" s="102"/>
      <c r="AD135" s="103"/>
      <c r="AE135" s="101"/>
      <c r="AF135" s="102"/>
      <c r="AG135" s="103"/>
      <c r="AH135" s="73"/>
      <c r="AI135" s="73"/>
    </row>
    <row r="136" spans="1:35" s="75" customFormat="1" ht="12" customHeight="1">
      <c r="A136" s="200">
        <f>A137</f>
        <v>10</v>
      </c>
      <c r="B136" s="45"/>
      <c r="C136" s="46"/>
      <c r="D136" s="47"/>
      <c r="E136" s="48"/>
      <c r="F136" s="49"/>
      <c r="G136" s="95"/>
      <c r="H136" s="96"/>
      <c r="I136" s="97"/>
      <c r="J136" s="95"/>
      <c r="K136" s="96"/>
      <c r="L136" s="97"/>
      <c r="M136" s="95"/>
      <c r="N136" s="96"/>
      <c r="O136" s="97"/>
      <c r="P136" s="95"/>
      <c r="Q136" s="96"/>
      <c r="R136" s="97"/>
      <c r="S136" s="95"/>
      <c r="T136" s="96"/>
      <c r="U136" s="97"/>
      <c r="V136" s="95"/>
      <c r="W136" s="96"/>
      <c r="X136" s="97"/>
      <c r="Y136" s="95"/>
      <c r="Z136" s="96"/>
      <c r="AA136" s="97"/>
      <c r="AB136" s="95" t="s">
        <v>42</v>
      </c>
      <c r="AC136" s="96"/>
      <c r="AD136" s="97"/>
      <c r="AE136" s="95" t="s">
        <v>44</v>
      </c>
      <c r="AF136" s="96"/>
      <c r="AG136" s="97"/>
      <c r="AH136" s="68"/>
      <c r="AI136" s="68"/>
    </row>
    <row r="137" spans="1:35" s="75" customFormat="1" ht="12" customHeight="1">
      <c r="A137" s="44">
        <f>A133+1</f>
        <v>10</v>
      </c>
      <c r="B137" s="45">
        <v>7</v>
      </c>
      <c r="C137" s="46" t="s">
        <v>145</v>
      </c>
      <c r="D137" s="47" t="s">
        <v>146</v>
      </c>
      <c r="E137" s="48">
        <v>35986</v>
      </c>
      <c r="F137" s="49" t="s">
        <v>19</v>
      </c>
      <c r="G137" s="98" t="s">
        <v>42</v>
      </c>
      <c r="H137" s="99"/>
      <c r="I137" s="100"/>
      <c r="J137" s="98" t="s">
        <v>43</v>
      </c>
      <c r="K137" s="99" t="s">
        <v>43</v>
      </c>
      <c r="L137" s="100" t="s">
        <v>42</v>
      </c>
      <c r="M137" s="98" t="s">
        <v>42</v>
      </c>
      <c r="N137" s="99"/>
      <c r="O137" s="100"/>
      <c r="P137" s="98" t="s">
        <v>42</v>
      </c>
      <c r="Q137" s="99"/>
      <c r="R137" s="100"/>
      <c r="S137" s="98" t="s">
        <v>43</v>
      </c>
      <c r="T137" s="99" t="s">
        <v>43</v>
      </c>
      <c r="U137" s="100" t="s">
        <v>43</v>
      </c>
      <c r="V137" s="98"/>
      <c r="W137" s="99"/>
      <c r="X137" s="100"/>
      <c r="Y137" s="98"/>
      <c r="Z137" s="99"/>
      <c r="AA137" s="100"/>
      <c r="AB137" s="98"/>
      <c r="AC137" s="99"/>
      <c r="AD137" s="100"/>
      <c r="AE137" s="98"/>
      <c r="AF137" s="99"/>
      <c r="AG137" s="100"/>
      <c r="AH137" s="71" t="s">
        <v>367</v>
      </c>
      <c r="AI137" s="71">
        <f>IF(ISBLANK(AH137),"",TRUNC(0.8465*(AH137*100-75)^1.42))</f>
        <v>679</v>
      </c>
    </row>
    <row r="138" spans="1:35" s="75" customFormat="1" ht="12" customHeight="1" thickBot="1">
      <c r="A138" s="207">
        <f>A137</f>
        <v>10</v>
      </c>
      <c r="B138" s="50"/>
      <c r="C138" s="51"/>
      <c r="D138" s="52"/>
      <c r="E138" s="53"/>
      <c r="F138" s="194"/>
      <c r="G138" s="101"/>
      <c r="H138" s="102"/>
      <c r="I138" s="103"/>
      <c r="J138" s="101"/>
      <c r="K138" s="102"/>
      <c r="L138" s="103"/>
      <c r="M138" s="101"/>
      <c r="N138" s="102"/>
      <c r="O138" s="103"/>
      <c r="P138" s="101"/>
      <c r="Q138" s="102"/>
      <c r="R138" s="103"/>
      <c r="S138" s="101"/>
      <c r="T138" s="102"/>
      <c r="U138" s="103"/>
      <c r="V138" s="101"/>
      <c r="W138" s="102"/>
      <c r="X138" s="103"/>
      <c r="Y138" s="101"/>
      <c r="Z138" s="102"/>
      <c r="AA138" s="103"/>
      <c r="AB138" s="101"/>
      <c r="AC138" s="102"/>
      <c r="AD138" s="103"/>
      <c r="AE138" s="101"/>
      <c r="AF138" s="102"/>
      <c r="AG138" s="103"/>
      <c r="AH138" s="73"/>
      <c r="AI138" s="73"/>
    </row>
    <row r="139" spans="1:35" s="75" customFormat="1" ht="12" customHeight="1">
      <c r="A139" s="200">
        <f>A140</f>
        <v>11</v>
      </c>
      <c r="B139" s="45"/>
      <c r="C139" s="46"/>
      <c r="D139" s="47"/>
      <c r="E139" s="48"/>
      <c r="F139" s="43"/>
      <c r="G139" s="95"/>
      <c r="H139" s="96"/>
      <c r="I139" s="97"/>
      <c r="J139" s="95"/>
      <c r="K139" s="96"/>
      <c r="L139" s="97"/>
      <c r="M139" s="95"/>
      <c r="N139" s="96"/>
      <c r="O139" s="97"/>
      <c r="P139" s="95"/>
      <c r="Q139" s="96"/>
      <c r="R139" s="97"/>
      <c r="S139" s="95"/>
      <c r="T139" s="96"/>
      <c r="U139" s="97"/>
      <c r="V139" s="95"/>
      <c r="W139" s="96"/>
      <c r="X139" s="97"/>
      <c r="Y139" s="95"/>
      <c r="Z139" s="96"/>
      <c r="AA139" s="97"/>
      <c r="AB139" s="95"/>
      <c r="AC139" s="96"/>
      <c r="AD139" s="97"/>
      <c r="AE139" s="95"/>
      <c r="AF139" s="96"/>
      <c r="AG139" s="97"/>
      <c r="AH139" s="68"/>
      <c r="AI139" s="68"/>
    </row>
    <row r="140" spans="1:35" s="75" customFormat="1" ht="12" customHeight="1">
      <c r="A140" s="44">
        <f>A136+1</f>
        <v>11</v>
      </c>
      <c r="B140" s="45">
        <v>25</v>
      </c>
      <c r="C140" s="46" t="s">
        <v>174</v>
      </c>
      <c r="D140" s="47" t="s">
        <v>175</v>
      </c>
      <c r="E140" s="48">
        <v>36056</v>
      </c>
      <c r="F140" s="49" t="s">
        <v>20</v>
      </c>
      <c r="G140" s="98"/>
      <c r="H140" s="99"/>
      <c r="I140" s="100"/>
      <c r="J140" s="98" t="s">
        <v>42</v>
      </c>
      <c r="K140" s="99"/>
      <c r="L140" s="100"/>
      <c r="M140" s="98" t="s">
        <v>44</v>
      </c>
      <c r="N140" s="99"/>
      <c r="O140" s="100"/>
      <c r="P140" s="98" t="s">
        <v>42</v>
      </c>
      <c r="Q140" s="99"/>
      <c r="R140" s="100"/>
      <c r="S140" s="98" t="s">
        <v>42</v>
      </c>
      <c r="T140" s="99"/>
      <c r="U140" s="100"/>
      <c r="V140" s="98" t="s">
        <v>43</v>
      </c>
      <c r="W140" s="99" t="s">
        <v>42</v>
      </c>
      <c r="X140" s="100"/>
      <c r="Y140" s="98" t="s">
        <v>43</v>
      </c>
      <c r="Z140" s="99" t="s">
        <v>42</v>
      </c>
      <c r="AA140" s="100"/>
      <c r="AB140" s="98" t="s">
        <v>43</v>
      </c>
      <c r="AC140" s="99" t="s">
        <v>43</v>
      </c>
      <c r="AD140" s="100" t="s">
        <v>43</v>
      </c>
      <c r="AE140" s="98"/>
      <c r="AF140" s="99"/>
      <c r="AG140" s="100"/>
      <c r="AH140" s="71" t="s">
        <v>365</v>
      </c>
      <c r="AI140" s="71">
        <f>IF(ISBLANK(AH140),"",TRUNC(0.8465*(AH140*100-75)^1.42))</f>
        <v>758</v>
      </c>
    </row>
    <row r="141" spans="1:35" s="75" customFormat="1" ht="12" customHeight="1" thickBot="1">
      <c r="A141" s="207">
        <f>A140</f>
        <v>11</v>
      </c>
      <c r="B141" s="50"/>
      <c r="C141" s="51"/>
      <c r="D141" s="52"/>
      <c r="E141" s="53"/>
      <c r="F141" s="194"/>
      <c r="G141" s="101"/>
      <c r="H141" s="102"/>
      <c r="I141" s="103"/>
      <c r="J141" s="101"/>
      <c r="K141" s="102"/>
      <c r="L141" s="103"/>
      <c r="M141" s="101"/>
      <c r="N141" s="102"/>
      <c r="O141" s="103"/>
      <c r="P141" s="101"/>
      <c r="Q141" s="102"/>
      <c r="R141" s="103"/>
      <c r="S141" s="101"/>
      <c r="T141" s="102"/>
      <c r="U141" s="103"/>
      <c r="V141" s="101"/>
      <c r="W141" s="102"/>
      <c r="X141" s="103"/>
      <c r="Y141" s="101"/>
      <c r="Z141" s="102"/>
      <c r="AA141" s="103"/>
      <c r="AB141" s="101"/>
      <c r="AC141" s="102"/>
      <c r="AD141" s="103"/>
      <c r="AE141" s="101"/>
      <c r="AF141" s="102"/>
      <c r="AG141" s="103"/>
      <c r="AH141" s="73"/>
      <c r="AI141" s="73"/>
    </row>
    <row r="142" spans="1:35" s="75" customFormat="1" ht="12" customHeight="1">
      <c r="A142" s="200">
        <f>A143</f>
        <v>12</v>
      </c>
      <c r="B142" s="45"/>
      <c r="C142" s="46"/>
      <c r="D142" s="47"/>
      <c r="E142" s="48"/>
      <c r="F142" s="49"/>
      <c r="G142" s="95"/>
      <c r="H142" s="96"/>
      <c r="I142" s="97"/>
      <c r="J142" s="95"/>
      <c r="K142" s="96"/>
      <c r="L142" s="97"/>
      <c r="M142" s="95"/>
      <c r="N142" s="96"/>
      <c r="O142" s="97"/>
      <c r="P142" s="95"/>
      <c r="Q142" s="96"/>
      <c r="R142" s="97"/>
      <c r="S142" s="95"/>
      <c r="T142" s="96"/>
      <c r="U142" s="97"/>
      <c r="V142" s="95" t="s">
        <v>42</v>
      </c>
      <c r="W142" s="96"/>
      <c r="X142" s="97"/>
      <c r="Y142" s="95" t="s">
        <v>44</v>
      </c>
      <c r="Z142" s="96"/>
      <c r="AA142" s="97"/>
      <c r="AB142" s="95" t="s">
        <v>42</v>
      </c>
      <c r="AC142" s="96"/>
      <c r="AD142" s="97"/>
      <c r="AE142" s="95" t="s">
        <v>42</v>
      </c>
      <c r="AF142" s="96"/>
      <c r="AG142" s="97"/>
      <c r="AH142" s="68"/>
      <c r="AI142" s="68"/>
    </row>
    <row r="143" spans="1:35" s="75" customFormat="1" ht="12" customHeight="1">
      <c r="A143" s="44">
        <f>A139+1</f>
        <v>12</v>
      </c>
      <c r="B143" s="45">
        <v>136</v>
      </c>
      <c r="C143" s="46" t="s">
        <v>124</v>
      </c>
      <c r="D143" s="47" t="s">
        <v>125</v>
      </c>
      <c r="E143" s="48">
        <v>35972</v>
      </c>
      <c r="F143" s="49" t="s">
        <v>18</v>
      </c>
      <c r="G143" s="98" t="s">
        <v>42</v>
      </c>
      <c r="H143" s="99"/>
      <c r="I143" s="100"/>
      <c r="J143" s="98" t="s">
        <v>42</v>
      </c>
      <c r="K143" s="99"/>
      <c r="L143" s="100"/>
      <c r="M143" s="98" t="s">
        <v>42</v>
      </c>
      <c r="N143" s="99"/>
      <c r="O143" s="100"/>
      <c r="P143" s="98" t="s">
        <v>42</v>
      </c>
      <c r="Q143" s="99"/>
      <c r="R143" s="100"/>
      <c r="S143" s="98" t="s">
        <v>43</v>
      </c>
      <c r="T143" s="99" t="s">
        <v>43</v>
      </c>
      <c r="U143" s="100" t="s">
        <v>42</v>
      </c>
      <c r="V143" s="98" t="s">
        <v>43</v>
      </c>
      <c r="W143" s="99" t="s">
        <v>42</v>
      </c>
      <c r="X143" s="100"/>
      <c r="Y143" s="98" t="s">
        <v>43</v>
      </c>
      <c r="Z143" s="99" t="s">
        <v>42</v>
      </c>
      <c r="AA143" s="100"/>
      <c r="AB143" s="98" t="s">
        <v>42</v>
      </c>
      <c r="AC143" s="99"/>
      <c r="AD143" s="100"/>
      <c r="AE143" s="98" t="s">
        <v>43</v>
      </c>
      <c r="AF143" s="99" t="s">
        <v>42</v>
      </c>
      <c r="AG143" s="100"/>
      <c r="AH143" s="71" t="s">
        <v>368</v>
      </c>
      <c r="AI143" s="71">
        <f>IF(ISBLANK(AH143),"",TRUNC(0.8465*(AH143*100-75)^1.42))</f>
        <v>813</v>
      </c>
    </row>
    <row r="144" spans="1:35" s="75" customFormat="1" ht="12" customHeight="1" thickBot="1">
      <c r="A144" s="207">
        <f>A143</f>
        <v>12</v>
      </c>
      <c r="B144" s="50"/>
      <c r="C144" s="51"/>
      <c r="D144" s="52"/>
      <c r="E144" s="53"/>
      <c r="F144" s="194"/>
      <c r="G144" s="101" t="s">
        <v>43</v>
      </c>
      <c r="H144" s="102" t="s">
        <v>43</v>
      </c>
      <c r="I144" s="103" t="s">
        <v>43</v>
      </c>
      <c r="J144" s="101"/>
      <c r="K144" s="102"/>
      <c r="L144" s="103"/>
      <c r="M144" s="101"/>
      <c r="N144" s="102"/>
      <c r="O144" s="103"/>
      <c r="P144" s="101"/>
      <c r="Q144" s="102"/>
      <c r="R144" s="103"/>
      <c r="S144" s="101"/>
      <c r="T144" s="102"/>
      <c r="U144" s="103"/>
      <c r="V144" s="101"/>
      <c r="W144" s="102"/>
      <c r="X144" s="103"/>
      <c r="Y144" s="101"/>
      <c r="Z144" s="102"/>
      <c r="AA144" s="103"/>
      <c r="AB144" s="101"/>
      <c r="AC144" s="102"/>
      <c r="AD144" s="103"/>
      <c r="AE144" s="101"/>
      <c r="AF144" s="102"/>
      <c r="AG144" s="103"/>
      <c r="AH144" s="73"/>
      <c r="AI144" s="73"/>
    </row>
    <row r="145" spans="1:35" s="75" customFormat="1" ht="12" customHeight="1">
      <c r="A145" s="182"/>
      <c r="B145" s="187"/>
      <c r="C145" s="46"/>
      <c r="D145" s="186"/>
      <c r="E145" s="185"/>
      <c r="F145" s="20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195"/>
      <c r="AB145" s="195"/>
      <c r="AC145" s="195"/>
      <c r="AD145" s="195"/>
      <c r="AE145" s="195"/>
      <c r="AF145" s="195"/>
      <c r="AG145" s="195"/>
      <c r="AH145" s="184"/>
      <c r="AI145" s="184"/>
    </row>
    <row r="146" spans="1:35" s="75" customFormat="1" ht="12" customHeight="1">
      <c r="A146" s="182"/>
      <c r="B146" s="187"/>
      <c r="C146" s="46"/>
      <c r="D146" s="186"/>
      <c r="E146" s="185"/>
      <c r="F146" s="20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195"/>
      <c r="AB146" s="195"/>
      <c r="AC146" s="195"/>
      <c r="AD146" s="195"/>
      <c r="AE146" s="195"/>
      <c r="AF146" s="195"/>
      <c r="AG146" s="195"/>
      <c r="AH146" s="184"/>
      <c r="AI146" s="184"/>
    </row>
    <row r="147" spans="1:35" s="75" customFormat="1" ht="12" customHeight="1">
      <c r="A147" s="182"/>
      <c r="B147" s="187"/>
      <c r="C147" s="46"/>
      <c r="D147" s="186"/>
      <c r="E147" s="185"/>
      <c r="F147" s="20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195"/>
      <c r="AB147" s="195"/>
      <c r="AC147" s="195"/>
      <c r="AD147" s="195"/>
      <c r="AE147" s="195"/>
      <c r="AF147" s="195"/>
      <c r="AG147" s="195"/>
      <c r="AH147" s="184"/>
      <c r="AI147" s="184"/>
    </row>
    <row r="148" spans="1:35" s="75" customFormat="1" ht="12" customHeight="1">
      <c r="A148" s="182"/>
      <c r="B148" s="187"/>
      <c r="C148" s="46"/>
      <c r="D148" s="186"/>
      <c r="E148" s="185"/>
      <c r="F148" s="20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195"/>
      <c r="AB148" s="195"/>
      <c r="AC148" s="195"/>
      <c r="AD148" s="195"/>
      <c r="AE148" s="195"/>
      <c r="AF148" s="195"/>
      <c r="AG148" s="195"/>
      <c r="AH148" s="184"/>
      <c r="AI148" s="184"/>
    </row>
    <row r="149" spans="1:35" s="75" customFormat="1" ht="12" customHeight="1">
      <c r="A149" s="182"/>
      <c r="B149" s="187"/>
      <c r="C149" s="46"/>
      <c r="D149" s="186"/>
      <c r="E149" s="185"/>
      <c r="F149" s="20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84"/>
      <c r="AI149" s="184"/>
    </row>
    <row r="150" spans="1:35" s="75" customFormat="1" ht="12" customHeight="1">
      <c r="A150" s="182"/>
      <c r="B150" s="187"/>
      <c r="C150" s="46"/>
      <c r="D150" s="186"/>
      <c r="E150" s="185"/>
      <c r="F150" s="20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95"/>
      <c r="Z150" s="195"/>
      <c r="AA150" s="195"/>
      <c r="AB150" s="195"/>
      <c r="AC150" s="195"/>
      <c r="AD150" s="195"/>
      <c r="AE150" s="195"/>
      <c r="AF150" s="195"/>
      <c r="AG150" s="195"/>
      <c r="AH150" s="184"/>
      <c r="AI150" s="184"/>
    </row>
    <row r="151" spans="1:17" s="3" customFormat="1" ht="18" customHeight="1">
      <c r="A151" s="1" t="s">
        <v>27</v>
      </c>
      <c r="B151" s="14"/>
      <c r="C151" s="1"/>
      <c r="D151" s="1"/>
      <c r="E151" s="1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s="3" customFormat="1" ht="18" customHeight="1">
      <c r="A152" s="128" t="s">
        <v>61</v>
      </c>
      <c r="B152" s="14"/>
      <c r="C152" s="1"/>
      <c r="D152" s="1"/>
      <c r="E152" s="1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s="3" customFormat="1" ht="18" customHeight="1">
      <c r="A153" s="127" t="s">
        <v>191</v>
      </c>
      <c r="B153" s="14"/>
      <c r="C153" s="1"/>
      <c r="D153" s="1"/>
      <c r="E153" s="1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34" s="3" customFormat="1" ht="17.25" customHeight="1">
      <c r="A154" s="1"/>
      <c r="B154" s="1"/>
      <c r="C154" s="2"/>
      <c r="D154" s="2"/>
      <c r="E154" s="2"/>
      <c r="F154" s="2"/>
      <c r="G154" s="2"/>
      <c r="H154" s="2"/>
      <c r="J154" s="2"/>
      <c r="K154" s="2"/>
      <c r="L154" s="2"/>
      <c r="M154" s="2"/>
      <c r="N154" s="2"/>
      <c r="O154" s="2"/>
      <c r="P154" s="2"/>
      <c r="Q154" s="2"/>
      <c r="S154" s="24"/>
      <c r="AH154" s="24"/>
    </row>
    <row r="155" spans="1:33" ht="14.25" customHeight="1">
      <c r="A155" s="5" t="s">
        <v>68</v>
      </c>
      <c r="B155" s="5"/>
      <c r="G155" s="4"/>
      <c r="H155" s="4"/>
      <c r="I155" s="4"/>
      <c r="J155" s="4"/>
      <c r="K155" s="6"/>
      <c r="L155" s="6"/>
      <c r="M155" s="6"/>
      <c r="N155" s="6"/>
      <c r="O155" s="6"/>
      <c r="P155" s="4"/>
      <c r="Q155" s="7"/>
      <c r="R155" s="67"/>
      <c r="S155" s="67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</row>
    <row r="156" spans="1:33" ht="18.75">
      <c r="A156" s="1" t="s">
        <v>71</v>
      </c>
      <c r="B156" s="1"/>
      <c r="C156" s="1"/>
      <c r="E156" s="8"/>
      <c r="G156" s="6"/>
      <c r="H156" s="4"/>
      <c r="I156" s="4"/>
      <c r="J156" s="4"/>
      <c r="K156" s="4"/>
      <c r="L156" s="6"/>
      <c r="M156" s="6"/>
      <c r="N156" s="6"/>
      <c r="O156" s="6"/>
      <c r="P156" s="6"/>
      <c r="Q156" s="4"/>
      <c r="R156" s="9"/>
      <c r="S156" s="67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</row>
    <row r="157" spans="3:33" s="75" customFormat="1" ht="16.5" thickBot="1">
      <c r="C157" s="5" t="s">
        <v>73</v>
      </c>
      <c r="E157" s="76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</row>
    <row r="158" spans="7:33" ht="13.5" thickBot="1">
      <c r="G158" s="302" t="s">
        <v>283</v>
      </c>
      <c r="H158" s="303"/>
      <c r="I158" s="304"/>
      <c r="J158" s="302" t="s">
        <v>284</v>
      </c>
      <c r="K158" s="303"/>
      <c r="L158" s="304"/>
      <c r="M158" s="302" t="s">
        <v>285</v>
      </c>
      <c r="N158" s="303"/>
      <c r="O158" s="304"/>
      <c r="P158" s="302" t="s">
        <v>286</v>
      </c>
      <c r="Q158" s="303"/>
      <c r="R158" s="304"/>
      <c r="S158" s="302" t="s">
        <v>287</v>
      </c>
      <c r="T158" s="303"/>
      <c r="U158" s="304"/>
      <c r="V158" s="302" t="s">
        <v>288</v>
      </c>
      <c r="W158" s="303"/>
      <c r="X158" s="304"/>
      <c r="Y158" s="302" t="s">
        <v>289</v>
      </c>
      <c r="Z158" s="303"/>
      <c r="AA158" s="304"/>
      <c r="AB158" s="302" t="s">
        <v>346</v>
      </c>
      <c r="AC158" s="303"/>
      <c r="AD158" s="304"/>
      <c r="AE158" s="302" t="s">
        <v>347</v>
      </c>
      <c r="AF158" s="303"/>
      <c r="AG158" s="304"/>
    </row>
    <row r="159" spans="1:35" s="70" customFormat="1" ht="13.5" customHeight="1" thickBot="1">
      <c r="A159" s="133" t="s">
        <v>41</v>
      </c>
      <c r="B159" s="79" t="s">
        <v>22</v>
      </c>
      <c r="C159" s="178" t="s">
        <v>15</v>
      </c>
      <c r="D159" s="196" t="s">
        <v>14</v>
      </c>
      <c r="E159" s="81" t="s">
        <v>17</v>
      </c>
      <c r="F159" s="192" t="s">
        <v>0</v>
      </c>
      <c r="G159" s="305" t="s">
        <v>332</v>
      </c>
      <c r="H159" s="306"/>
      <c r="I159" s="307"/>
      <c r="J159" s="305" t="s">
        <v>348</v>
      </c>
      <c r="K159" s="306"/>
      <c r="L159" s="307"/>
      <c r="M159" s="305" t="s">
        <v>329</v>
      </c>
      <c r="N159" s="306"/>
      <c r="O159" s="307"/>
      <c r="P159" s="305" t="s">
        <v>349</v>
      </c>
      <c r="Q159" s="306"/>
      <c r="R159" s="307"/>
      <c r="S159" s="305" t="s">
        <v>350</v>
      </c>
      <c r="T159" s="306"/>
      <c r="U159" s="307"/>
      <c r="V159" s="305" t="s">
        <v>330</v>
      </c>
      <c r="W159" s="306"/>
      <c r="X159" s="307"/>
      <c r="Y159" s="305" t="s">
        <v>331</v>
      </c>
      <c r="Z159" s="306"/>
      <c r="AA159" s="307"/>
      <c r="AB159" s="305" t="s">
        <v>327</v>
      </c>
      <c r="AC159" s="306"/>
      <c r="AD159" s="307"/>
      <c r="AE159" s="305" t="s">
        <v>351</v>
      </c>
      <c r="AF159" s="306"/>
      <c r="AG159" s="307"/>
      <c r="AH159" s="82" t="s">
        <v>13</v>
      </c>
      <c r="AI159" s="181" t="s">
        <v>12</v>
      </c>
    </row>
    <row r="160" spans="1:35" s="70" customFormat="1" ht="13.5" customHeight="1" thickBot="1">
      <c r="A160" s="170" t="s">
        <v>192</v>
      </c>
      <c r="B160" s="175" t="s">
        <v>82</v>
      </c>
      <c r="C160" s="172" t="s">
        <v>83</v>
      </c>
      <c r="D160" s="173" t="s">
        <v>93</v>
      </c>
      <c r="E160" s="177" t="s">
        <v>55</v>
      </c>
      <c r="F160" s="171" t="s">
        <v>56</v>
      </c>
      <c r="G160" s="302" t="s">
        <v>328</v>
      </c>
      <c r="H160" s="303"/>
      <c r="I160" s="304"/>
      <c r="J160" s="302" t="s">
        <v>352</v>
      </c>
      <c r="K160" s="303"/>
      <c r="L160" s="304"/>
      <c r="M160" s="302"/>
      <c r="N160" s="303"/>
      <c r="O160" s="304"/>
      <c r="P160" s="302"/>
      <c r="Q160" s="303"/>
      <c r="R160" s="304"/>
      <c r="S160" s="302"/>
      <c r="T160" s="303"/>
      <c r="U160" s="304"/>
      <c r="V160" s="302"/>
      <c r="W160" s="303"/>
      <c r="X160" s="304"/>
      <c r="Y160" s="302"/>
      <c r="Z160" s="303"/>
      <c r="AA160" s="304"/>
      <c r="AB160" s="302"/>
      <c r="AC160" s="303"/>
      <c r="AD160" s="304"/>
      <c r="AE160" s="302"/>
      <c r="AF160" s="303"/>
      <c r="AG160" s="304"/>
      <c r="AH160" s="175" t="s">
        <v>57</v>
      </c>
      <c r="AI160" s="174" t="s">
        <v>60</v>
      </c>
    </row>
    <row r="161" spans="1:35" s="75" customFormat="1" ht="12.75" customHeight="1">
      <c r="A161" s="169">
        <f>A162</f>
        <v>1</v>
      </c>
      <c r="B161" s="39"/>
      <c r="C161" s="40"/>
      <c r="D161" s="41"/>
      <c r="E161" s="42"/>
      <c r="F161" s="43"/>
      <c r="G161" s="95"/>
      <c r="H161" s="96"/>
      <c r="I161" s="97"/>
      <c r="J161" s="95"/>
      <c r="K161" s="96"/>
      <c r="L161" s="97"/>
      <c r="M161" s="95"/>
      <c r="N161" s="96"/>
      <c r="O161" s="97"/>
      <c r="P161" s="95"/>
      <c r="Q161" s="96"/>
      <c r="R161" s="97"/>
      <c r="S161" s="95"/>
      <c r="T161" s="96"/>
      <c r="U161" s="97"/>
      <c r="V161" s="95"/>
      <c r="W161" s="96"/>
      <c r="X161" s="97"/>
      <c r="Y161" s="95"/>
      <c r="Z161" s="96"/>
      <c r="AA161" s="97"/>
      <c r="AB161" s="95"/>
      <c r="AC161" s="96"/>
      <c r="AD161" s="97"/>
      <c r="AE161" s="95"/>
      <c r="AF161" s="96"/>
      <c r="AG161" s="97"/>
      <c r="AH161" s="68"/>
      <c r="AI161" s="68"/>
    </row>
    <row r="162" spans="1:35" s="75" customFormat="1" ht="12.75" customHeight="1">
      <c r="A162" s="44">
        <f>A158+1</f>
        <v>1</v>
      </c>
      <c r="B162" s="45">
        <v>12</v>
      </c>
      <c r="C162" s="46" t="s">
        <v>21</v>
      </c>
      <c r="D162" s="47" t="s">
        <v>28</v>
      </c>
      <c r="E162" s="48">
        <v>35255</v>
      </c>
      <c r="F162" s="49" t="s">
        <v>19</v>
      </c>
      <c r="G162" s="98"/>
      <c r="H162" s="99"/>
      <c r="I162" s="100"/>
      <c r="J162" s="98" t="s">
        <v>42</v>
      </c>
      <c r="K162" s="99"/>
      <c r="L162" s="100"/>
      <c r="M162" s="98" t="s">
        <v>44</v>
      </c>
      <c r="N162" s="99"/>
      <c r="O162" s="100"/>
      <c r="P162" s="98" t="s">
        <v>43</v>
      </c>
      <c r="Q162" s="99" t="s">
        <v>42</v>
      </c>
      <c r="R162" s="100"/>
      <c r="S162" s="98" t="s">
        <v>43</v>
      </c>
      <c r="T162" s="99" t="s">
        <v>42</v>
      </c>
      <c r="U162" s="100"/>
      <c r="V162" s="98" t="s">
        <v>42</v>
      </c>
      <c r="W162" s="99"/>
      <c r="X162" s="100"/>
      <c r="Y162" s="98" t="s">
        <v>43</v>
      </c>
      <c r="Z162" s="99" t="s">
        <v>43</v>
      </c>
      <c r="AA162" s="100" t="s">
        <v>43</v>
      </c>
      <c r="AB162" s="98"/>
      <c r="AC162" s="99"/>
      <c r="AD162" s="100"/>
      <c r="AE162" s="98"/>
      <c r="AF162" s="99"/>
      <c r="AG162" s="100"/>
      <c r="AH162" s="71" t="s">
        <v>330</v>
      </c>
      <c r="AI162" s="71">
        <f>IF(ISBLANK(AH162),"",TRUNC(0.8465*(AH162*100-75)^1.42))</f>
        <v>687</v>
      </c>
    </row>
    <row r="163" spans="1:35" s="75" customFormat="1" ht="12.75" customHeight="1" thickBot="1">
      <c r="A163" s="199">
        <f>A162</f>
        <v>1</v>
      </c>
      <c r="B163" s="50"/>
      <c r="C163" s="51"/>
      <c r="D163" s="52"/>
      <c r="E163" s="53"/>
      <c r="F163" s="194"/>
      <c r="G163" s="101"/>
      <c r="H163" s="102"/>
      <c r="I163" s="103"/>
      <c r="J163" s="101"/>
      <c r="K163" s="102"/>
      <c r="L163" s="103"/>
      <c r="M163" s="101"/>
      <c r="N163" s="102"/>
      <c r="O163" s="103"/>
      <c r="P163" s="101"/>
      <c r="Q163" s="102"/>
      <c r="R163" s="103"/>
      <c r="S163" s="101"/>
      <c r="T163" s="102"/>
      <c r="U163" s="103"/>
      <c r="V163" s="101"/>
      <c r="W163" s="102"/>
      <c r="X163" s="103"/>
      <c r="Y163" s="101"/>
      <c r="Z163" s="102"/>
      <c r="AA163" s="103"/>
      <c r="AB163" s="101"/>
      <c r="AC163" s="102"/>
      <c r="AD163" s="103"/>
      <c r="AE163" s="101"/>
      <c r="AF163" s="102"/>
      <c r="AG163" s="103"/>
      <c r="AH163" s="73"/>
      <c r="AI163" s="73"/>
    </row>
    <row r="164" spans="1:35" s="75" customFormat="1" ht="12.75" customHeight="1">
      <c r="A164" s="200">
        <f>A165</f>
        <v>2</v>
      </c>
      <c r="B164" s="39"/>
      <c r="C164" s="40"/>
      <c r="D164" s="41"/>
      <c r="E164" s="42"/>
      <c r="F164" s="43"/>
      <c r="G164" s="95"/>
      <c r="H164" s="96"/>
      <c r="I164" s="97"/>
      <c r="J164" s="95"/>
      <c r="K164" s="96"/>
      <c r="L164" s="97"/>
      <c r="M164" s="95"/>
      <c r="N164" s="96"/>
      <c r="O164" s="97"/>
      <c r="P164" s="95"/>
      <c r="Q164" s="96"/>
      <c r="R164" s="97"/>
      <c r="S164" s="95"/>
      <c r="T164" s="96"/>
      <c r="U164" s="97"/>
      <c r="V164" s="95"/>
      <c r="W164" s="96"/>
      <c r="X164" s="97"/>
      <c r="Y164" s="95"/>
      <c r="Z164" s="96"/>
      <c r="AA164" s="97"/>
      <c r="AB164" s="95"/>
      <c r="AC164" s="96"/>
      <c r="AD164" s="97"/>
      <c r="AE164" s="95" t="s">
        <v>43</v>
      </c>
      <c r="AF164" s="96" t="s">
        <v>42</v>
      </c>
      <c r="AG164" s="97"/>
      <c r="AH164" s="68"/>
      <c r="AI164" s="68"/>
    </row>
    <row r="165" spans="1:35" s="75" customFormat="1" ht="12.75" customHeight="1">
      <c r="A165" s="44">
        <f>A161+1</f>
        <v>2</v>
      </c>
      <c r="B165" s="45">
        <v>30</v>
      </c>
      <c r="C165" s="46" t="s">
        <v>184</v>
      </c>
      <c r="D165" s="47" t="s">
        <v>185</v>
      </c>
      <c r="E165" s="48">
        <v>35510</v>
      </c>
      <c r="F165" s="49" t="s">
        <v>20</v>
      </c>
      <c r="G165" s="98" t="s">
        <v>44</v>
      </c>
      <c r="H165" s="99"/>
      <c r="I165" s="100"/>
      <c r="J165" s="98" t="s">
        <v>42</v>
      </c>
      <c r="K165" s="99"/>
      <c r="L165" s="100"/>
      <c r="M165" s="98" t="s">
        <v>42</v>
      </c>
      <c r="N165" s="99"/>
      <c r="O165" s="100"/>
      <c r="P165" s="98" t="s">
        <v>42</v>
      </c>
      <c r="Q165" s="99"/>
      <c r="R165" s="100"/>
      <c r="S165" s="98" t="s">
        <v>42</v>
      </c>
      <c r="T165" s="99"/>
      <c r="U165" s="100"/>
      <c r="V165" s="98" t="s">
        <v>42</v>
      </c>
      <c r="W165" s="99"/>
      <c r="X165" s="100"/>
      <c r="Y165" s="98" t="s">
        <v>43</v>
      </c>
      <c r="Z165" s="99" t="s">
        <v>43</v>
      </c>
      <c r="AA165" s="100" t="s">
        <v>42</v>
      </c>
      <c r="AB165" s="98" t="s">
        <v>43</v>
      </c>
      <c r="AC165" s="99" t="s">
        <v>42</v>
      </c>
      <c r="AD165" s="100"/>
      <c r="AE165" s="98" t="s">
        <v>43</v>
      </c>
      <c r="AF165" s="99" t="s">
        <v>43</v>
      </c>
      <c r="AG165" s="100" t="s">
        <v>43</v>
      </c>
      <c r="AH165" s="71" t="s">
        <v>327</v>
      </c>
      <c r="AI165" s="71">
        <f>IF(ISBLANK(AH165),"",TRUNC(0.8465*(AH165*100-75)^1.42))</f>
        <v>740</v>
      </c>
    </row>
    <row r="166" spans="1:35" s="75" customFormat="1" ht="12.75" customHeight="1" thickBot="1">
      <c r="A166" s="207">
        <f>A165</f>
        <v>2</v>
      </c>
      <c r="B166" s="50"/>
      <c r="C166" s="51"/>
      <c r="D166" s="52"/>
      <c r="E166" s="53"/>
      <c r="F166" s="194"/>
      <c r="G166" s="101"/>
      <c r="H166" s="102"/>
      <c r="I166" s="103"/>
      <c r="J166" s="101"/>
      <c r="K166" s="102"/>
      <c r="L166" s="103"/>
      <c r="M166" s="101"/>
      <c r="N166" s="102"/>
      <c r="O166" s="103"/>
      <c r="P166" s="101"/>
      <c r="Q166" s="102"/>
      <c r="R166" s="103"/>
      <c r="S166" s="101"/>
      <c r="T166" s="102"/>
      <c r="U166" s="103"/>
      <c r="V166" s="101"/>
      <c r="W166" s="102"/>
      <c r="X166" s="103"/>
      <c r="Y166" s="101"/>
      <c r="Z166" s="102"/>
      <c r="AA166" s="103"/>
      <c r="AB166" s="101"/>
      <c r="AC166" s="102"/>
      <c r="AD166" s="103"/>
      <c r="AE166" s="101"/>
      <c r="AF166" s="102"/>
      <c r="AG166" s="103"/>
      <c r="AH166" s="73"/>
      <c r="AI166" s="73"/>
    </row>
    <row r="167" spans="1:35" s="75" customFormat="1" ht="12.75" customHeight="1">
      <c r="A167" s="200">
        <f>A168</f>
        <v>3</v>
      </c>
      <c r="B167" s="39"/>
      <c r="C167" s="40"/>
      <c r="D167" s="41"/>
      <c r="E167" s="42"/>
      <c r="F167" s="43"/>
      <c r="G167" s="95" t="s">
        <v>42</v>
      </c>
      <c r="H167" s="96"/>
      <c r="I167" s="97"/>
      <c r="J167" s="95" t="s">
        <v>43</v>
      </c>
      <c r="K167" s="96" t="s">
        <v>42</v>
      </c>
      <c r="L167" s="97"/>
      <c r="M167" s="95" t="s">
        <v>43</v>
      </c>
      <c r="N167" s="96" t="s">
        <v>42</v>
      </c>
      <c r="O167" s="97"/>
      <c r="P167" s="95" t="s">
        <v>43</v>
      </c>
      <c r="Q167" s="96" t="s">
        <v>43</v>
      </c>
      <c r="R167" s="97" t="s">
        <v>43</v>
      </c>
      <c r="S167" s="95"/>
      <c r="T167" s="96"/>
      <c r="U167" s="97"/>
      <c r="V167" s="95"/>
      <c r="W167" s="96"/>
      <c r="X167" s="97"/>
      <c r="Y167" s="95"/>
      <c r="Z167" s="96"/>
      <c r="AA167" s="97"/>
      <c r="AB167" s="95"/>
      <c r="AC167" s="96"/>
      <c r="AD167" s="97"/>
      <c r="AE167" s="95"/>
      <c r="AF167" s="96"/>
      <c r="AG167" s="97"/>
      <c r="AH167" s="68"/>
      <c r="AI167" s="68"/>
    </row>
    <row r="168" spans="1:35" s="75" customFormat="1" ht="12.75" customHeight="1">
      <c r="A168" s="44">
        <f>A164+1</f>
        <v>3</v>
      </c>
      <c r="B168" s="45">
        <v>142</v>
      </c>
      <c r="C168" s="46" t="s">
        <v>120</v>
      </c>
      <c r="D168" s="47" t="s">
        <v>121</v>
      </c>
      <c r="E168" s="48">
        <v>35495</v>
      </c>
      <c r="F168" s="49" t="s">
        <v>18</v>
      </c>
      <c r="G168" s="98"/>
      <c r="H168" s="99"/>
      <c r="I168" s="100"/>
      <c r="J168" s="98"/>
      <c r="K168" s="99"/>
      <c r="L168" s="100"/>
      <c r="M168" s="98"/>
      <c r="N168" s="99"/>
      <c r="O168" s="100"/>
      <c r="P168" s="98"/>
      <c r="Q168" s="99"/>
      <c r="R168" s="100"/>
      <c r="S168" s="98"/>
      <c r="T168" s="99"/>
      <c r="U168" s="100"/>
      <c r="V168" s="98"/>
      <c r="W168" s="99"/>
      <c r="X168" s="100"/>
      <c r="Y168" s="98"/>
      <c r="Z168" s="99"/>
      <c r="AA168" s="100"/>
      <c r="AB168" s="98"/>
      <c r="AC168" s="99"/>
      <c r="AD168" s="100"/>
      <c r="AE168" s="98"/>
      <c r="AF168" s="99"/>
      <c r="AG168" s="100"/>
      <c r="AH168" s="71" t="s">
        <v>285</v>
      </c>
      <c r="AI168" s="71">
        <f>IF(ISBLANK(AH168),"",TRUNC(0.8465*(AH168*100-75)^1.42))</f>
        <v>396</v>
      </c>
    </row>
    <row r="169" spans="1:35" s="75" customFormat="1" ht="12.75" customHeight="1" thickBot="1">
      <c r="A169" s="207">
        <f>A168</f>
        <v>3</v>
      </c>
      <c r="B169" s="50"/>
      <c r="C169" s="51"/>
      <c r="D169" s="52"/>
      <c r="E169" s="53"/>
      <c r="F169" s="194"/>
      <c r="G169" s="101"/>
      <c r="H169" s="102"/>
      <c r="I169" s="103"/>
      <c r="J169" s="101"/>
      <c r="K169" s="102"/>
      <c r="L169" s="103"/>
      <c r="M169" s="101"/>
      <c r="N169" s="102"/>
      <c r="O169" s="103"/>
      <c r="P169" s="101"/>
      <c r="Q169" s="102"/>
      <c r="R169" s="103"/>
      <c r="S169" s="101"/>
      <c r="T169" s="102"/>
      <c r="U169" s="103"/>
      <c r="V169" s="101"/>
      <c r="W169" s="102"/>
      <c r="X169" s="103"/>
      <c r="Y169" s="101"/>
      <c r="Z169" s="102"/>
      <c r="AA169" s="103"/>
      <c r="AB169" s="101"/>
      <c r="AC169" s="102"/>
      <c r="AD169" s="103"/>
      <c r="AE169" s="101"/>
      <c r="AF169" s="102"/>
      <c r="AG169" s="103"/>
      <c r="AH169" s="73"/>
      <c r="AI169" s="73"/>
    </row>
    <row r="170" spans="1:35" s="75" customFormat="1" ht="12.75" customHeight="1">
      <c r="A170" s="200">
        <f>A171</f>
        <v>4</v>
      </c>
      <c r="B170" s="39"/>
      <c r="C170" s="40"/>
      <c r="D170" s="41"/>
      <c r="E170" s="42"/>
      <c r="F170" s="43"/>
      <c r="G170" s="95"/>
      <c r="H170" s="96"/>
      <c r="I170" s="97"/>
      <c r="J170" s="95"/>
      <c r="K170" s="96"/>
      <c r="L170" s="97"/>
      <c r="M170" s="95"/>
      <c r="N170" s="96"/>
      <c r="O170" s="97"/>
      <c r="P170" s="95"/>
      <c r="Q170" s="96"/>
      <c r="R170" s="97"/>
      <c r="S170" s="95"/>
      <c r="T170" s="96"/>
      <c r="U170" s="97"/>
      <c r="V170" s="95"/>
      <c r="W170" s="96"/>
      <c r="X170" s="97"/>
      <c r="Y170" s="95"/>
      <c r="Z170" s="96"/>
      <c r="AA170" s="97"/>
      <c r="AB170" s="95"/>
      <c r="AC170" s="96"/>
      <c r="AD170" s="97"/>
      <c r="AE170" s="95"/>
      <c r="AF170" s="96"/>
      <c r="AG170" s="97"/>
      <c r="AH170" s="68"/>
      <c r="AI170" s="68"/>
    </row>
    <row r="171" spans="1:35" s="75" customFormat="1" ht="12.75" customHeight="1">
      <c r="A171" s="44">
        <f>A167+1</f>
        <v>4</v>
      </c>
      <c r="B171" s="45">
        <v>33</v>
      </c>
      <c r="C171" s="46" t="s">
        <v>194</v>
      </c>
      <c r="D171" s="47" t="s">
        <v>195</v>
      </c>
      <c r="E171" s="48">
        <v>35598</v>
      </c>
      <c r="F171" s="49" t="s">
        <v>196</v>
      </c>
      <c r="G171" s="98"/>
      <c r="H171" s="99"/>
      <c r="I171" s="100"/>
      <c r="J171" s="98"/>
      <c r="K171" s="99"/>
      <c r="L171" s="100"/>
      <c r="M171" s="98"/>
      <c r="N171" s="99"/>
      <c r="O171" s="100"/>
      <c r="P171" s="98" t="s">
        <v>42</v>
      </c>
      <c r="Q171" s="99"/>
      <c r="R171" s="100"/>
      <c r="S171" s="98" t="s">
        <v>42</v>
      </c>
      <c r="T171" s="99"/>
      <c r="U171" s="100"/>
      <c r="V171" s="98" t="s">
        <v>42</v>
      </c>
      <c r="W171" s="99"/>
      <c r="X171" s="100"/>
      <c r="Y171" s="98" t="s">
        <v>42</v>
      </c>
      <c r="Z171" s="99"/>
      <c r="AA171" s="100"/>
      <c r="AB171" s="98" t="s">
        <v>42</v>
      </c>
      <c r="AC171" s="99"/>
      <c r="AD171" s="100"/>
      <c r="AE171" s="98" t="s">
        <v>43</v>
      </c>
      <c r="AF171" s="99" t="s">
        <v>43</v>
      </c>
      <c r="AG171" s="100" t="s">
        <v>43</v>
      </c>
      <c r="AH171" s="71" t="s">
        <v>327</v>
      </c>
      <c r="AI171" s="71">
        <f>IF(ISBLANK(AH171),"",TRUNC(0.8465*(AH171*100-75)^1.42))</f>
        <v>740</v>
      </c>
    </row>
    <row r="172" spans="1:35" s="75" customFormat="1" ht="12.75" customHeight="1" thickBot="1">
      <c r="A172" s="207">
        <f>A171</f>
        <v>4</v>
      </c>
      <c r="B172" s="50"/>
      <c r="C172" s="51"/>
      <c r="D172" s="52"/>
      <c r="E172" s="53"/>
      <c r="F172" s="194"/>
      <c r="G172" s="101"/>
      <c r="H172" s="102"/>
      <c r="I172" s="103"/>
      <c r="J172" s="101"/>
      <c r="K172" s="102"/>
      <c r="L172" s="103"/>
      <c r="M172" s="101"/>
      <c r="N172" s="102"/>
      <c r="O172" s="103"/>
      <c r="P172" s="101"/>
      <c r="Q172" s="102"/>
      <c r="R172" s="103"/>
      <c r="S172" s="101"/>
      <c r="T172" s="102"/>
      <c r="U172" s="103"/>
      <c r="V172" s="101"/>
      <c r="W172" s="102"/>
      <c r="X172" s="103"/>
      <c r="Y172" s="101"/>
      <c r="Z172" s="102"/>
      <c r="AA172" s="103"/>
      <c r="AB172" s="101"/>
      <c r="AC172" s="102"/>
      <c r="AD172" s="103"/>
      <c r="AE172" s="101"/>
      <c r="AF172" s="102"/>
      <c r="AG172" s="103"/>
      <c r="AH172" s="73"/>
      <c r="AI172" s="73"/>
    </row>
    <row r="173" spans="1:35" s="75" customFormat="1" ht="12.75" customHeight="1">
      <c r="A173" s="200">
        <f>A174</f>
        <v>5</v>
      </c>
      <c r="B173" s="39"/>
      <c r="C173" s="40"/>
      <c r="D173" s="41"/>
      <c r="E173" s="42"/>
      <c r="F173" s="43"/>
      <c r="G173" s="95"/>
      <c r="H173" s="96"/>
      <c r="I173" s="97"/>
      <c r="J173" s="95"/>
      <c r="K173" s="96"/>
      <c r="L173" s="97"/>
      <c r="M173" s="95"/>
      <c r="N173" s="96"/>
      <c r="O173" s="97"/>
      <c r="P173" s="95"/>
      <c r="Q173" s="96"/>
      <c r="R173" s="97"/>
      <c r="S173" s="95"/>
      <c r="T173" s="96"/>
      <c r="U173" s="97"/>
      <c r="V173" s="95"/>
      <c r="W173" s="96"/>
      <c r="X173" s="97"/>
      <c r="Y173" s="95"/>
      <c r="Z173" s="96"/>
      <c r="AA173" s="97"/>
      <c r="AB173" s="95"/>
      <c r="AC173" s="96"/>
      <c r="AD173" s="97"/>
      <c r="AE173" s="95"/>
      <c r="AF173" s="96"/>
      <c r="AG173" s="97"/>
      <c r="AH173" s="68"/>
      <c r="AI173" s="68"/>
    </row>
    <row r="174" spans="1:35" s="75" customFormat="1" ht="12.75" customHeight="1">
      <c r="A174" s="44">
        <f>A170+1</f>
        <v>5</v>
      </c>
      <c r="B174" s="45">
        <v>13</v>
      </c>
      <c r="C174" s="46" t="s">
        <v>154</v>
      </c>
      <c r="D174" s="47" t="s">
        <v>155</v>
      </c>
      <c r="E174" s="48">
        <v>35110</v>
      </c>
      <c r="F174" s="49" t="s">
        <v>19</v>
      </c>
      <c r="G174" s="98" t="s">
        <v>42</v>
      </c>
      <c r="H174" s="99"/>
      <c r="I174" s="100"/>
      <c r="J174" s="98" t="s">
        <v>43</v>
      </c>
      <c r="K174" s="99" t="s">
        <v>42</v>
      </c>
      <c r="L174" s="100"/>
      <c r="M174" s="98" t="s">
        <v>42</v>
      </c>
      <c r="N174" s="99"/>
      <c r="O174" s="100"/>
      <c r="P174" s="98" t="s">
        <v>43</v>
      </c>
      <c r="Q174" s="99" t="s">
        <v>43</v>
      </c>
      <c r="R174" s="100" t="s">
        <v>43</v>
      </c>
      <c r="S174" s="98"/>
      <c r="T174" s="99"/>
      <c r="U174" s="100"/>
      <c r="V174" s="98"/>
      <c r="W174" s="99"/>
      <c r="X174" s="100"/>
      <c r="Y174" s="98"/>
      <c r="Z174" s="99"/>
      <c r="AA174" s="100"/>
      <c r="AB174" s="98"/>
      <c r="AC174" s="99"/>
      <c r="AD174" s="100"/>
      <c r="AE174" s="98"/>
      <c r="AF174" s="99"/>
      <c r="AG174" s="100"/>
      <c r="AH174" s="71" t="s">
        <v>329</v>
      </c>
      <c r="AI174" s="71">
        <f>IF(ISBLANK(AH174),"",TRUNC(0.8465*(AH174*100-75)^1.42))</f>
        <v>610</v>
      </c>
    </row>
    <row r="175" spans="1:35" s="75" customFormat="1" ht="12.75" customHeight="1" thickBot="1">
      <c r="A175" s="207">
        <f>A174</f>
        <v>5</v>
      </c>
      <c r="B175" s="50"/>
      <c r="C175" s="51"/>
      <c r="D175" s="52"/>
      <c r="E175" s="53"/>
      <c r="F175" s="194"/>
      <c r="G175" s="101"/>
      <c r="H175" s="102"/>
      <c r="I175" s="103"/>
      <c r="J175" s="101"/>
      <c r="K175" s="102"/>
      <c r="L175" s="103"/>
      <c r="M175" s="101"/>
      <c r="N175" s="102"/>
      <c r="O175" s="103"/>
      <c r="P175" s="101"/>
      <c r="Q175" s="102"/>
      <c r="R175" s="103"/>
      <c r="S175" s="101"/>
      <c r="T175" s="102"/>
      <c r="U175" s="103"/>
      <c r="V175" s="101"/>
      <c r="W175" s="102"/>
      <c r="X175" s="103"/>
      <c r="Y175" s="101"/>
      <c r="Z175" s="102"/>
      <c r="AA175" s="103"/>
      <c r="AB175" s="101"/>
      <c r="AC175" s="102"/>
      <c r="AD175" s="103"/>
      <c r="AE175" s="101"/>
      <c r="AF175" s="102"/>
      <c r="AG175" s="103"/>
      <c r="AH175" s="73"/>
      <c r="AI175" s="73"/>
    </row>
    <row r="176" spans="1:35" s="75" customFormat="1" ht="12.75" customHeight="1">
      <c r="A176" s="200">
        <f>A177</f>
        <v>6</v>
      </c>
      <c r="B176" s="39"/>
      <c r="C176" s="40"/>
      <c r="D176" s="41"/>
      <c r="E176" s="42"/>
      <c r="F176" s="43"/>
      <c r="G176" s="95"/>
      <c r="H176" s="96"/>
      <c r="I176" s="97"/>
      <c r="J176" s="95"/>
      <c r="K176" s="96"/>
      <c r="L176" s="97"/>
      <c r="M176" s="95"/>
      <c r="N176" s="96"/>
      <c r="O176" s="97"/>
      <c r="P176" s="95"/>
      <c r="Q176" s="96"/>
      <c r="R176" s="97"/>
      <c r="S176" s="95"/>
      <c r="T176" s="96"/>
      <c r="U176" s="97"/>
      <c r="V176" s="95"/>
      <c r="W176" s="96"/>
      <c r="X176" s="97"/>
      <c r="Y176" s="95"/>
      <c r="Z176" s="96"/>
      <c r="AA176" s="97"/>
      <c r="AB176" s="95"/>
      <c r="AC176" s="96"/>
      <c r="AD176" s="97"/>
      <c r="AE176" s="95"/>
      <c r="AF176" s="96"/>
      <c r="AG176" s="97"/>
      <c r="AH176" s="68"/>
      <c r="AI176" s="68"/>
    </row>
    <row r="177" spans="1:35" s="75" customFormat="1" ht="12.75" customHeight="1">
      <c r="A177" s="44">
        <f>A173+1</f>
        <v>6</v>
      </c>
      <c r="B177" s="45">
        <v>31</v>
      </c>
      <c r="C177" s="46" t="s">
        <v>186</v>
      </c>
      <c r="D177" s="47" t="s">
        <v>187</v>
      </c>
      <c r="E177" s="48">
        <v>35519</v>
      </c>
      <c r="F177" s="49" t="s">
        <v>20</v>
      </c>
      <c r="G177" s="98"/>
      <c r="H177" s="99"/>
      <c r="I177" s="100"/>
      <c r="J177" s="98"/>
      <c r="K177" s="99"/>
      <c r="L177" s="100"/>
      <c r="M177" s="98" t="s">
        <v>42</v>
      </c>
      <c r="N177" s="99"/>
      <c r="O177" s="100"/>
      <c r="P177" s="98" t="s">
        <v>42</v>
      </c>
      <c r="Q177" s="99"/>
      <c r="R177" s="100"/>
      <c r="S177" s="98" t="s">
        <v>42</v>
      </c>
      <c r="T177" s="99"/>
      <c r="U177" s="100"/>
      <c r="V177" s="98" t="s">
        <v>43</v>
      </c>
      <c r="W177" s="99" t="s">
        <v>43</v>
      </c>
      <c r="X177" s="100" t="s">
        <v>42</v>
      </c>
      <c r="Y177" s="98" t="s">
        <v>43</v>
      </c>
      <c r="Z177" s="99" t="s">
        <v>43</v>
      </c>
      <c r="AA177" s="100" t="s">
        <v>42</v>
      </c>
      <c r="AB177" s="98" t="s">
        <v>42</v>
      </c>
      <c r="AC177" s="99"/>
      <c r="AD177" s="100"/>
      <c r="AE177" s="98" t="s">
        <v>43</v>
      </c>
      <c r="AF177" s="99" t="s">
        <v>43</v>
      </c>
      <c r="AG177" s="100" t="s">
        <v>43</v>
      </c>
      <c r="AH177" s="71" t="s">
        <v>327</v>
      </c>
      <c r="AI177" s="71">
        <f>IF(ISBLANK(AH177),"",TRUNC(0.8465*(AH177*100-75)^1.42))</f>
        <v>740</v>
      </c>
    </row>
    <row r="178" spans="1:35" s="75" customFormat="1" ht="12.75" customHeight="1" thickBot="1">
      <c r="A178" s="207">
        <f>A177</f>
        <v>6</v>
      </c>
      <c r="B178" s="50"/>
      <c r="C178" s="51"/>
      <c r="D178" s="52"/>
      <c r="E178" s="53"/>
      <c r="F178" s="194"/>
      <c r="G178" s="101"/>
      <c r="H178" s="102"/>
      <c r="I178" s="103"/>
      <c r="J178" s="101"/>
      <c r="K178" s="102"/>
      <c r="L178" s="103"/>
      <c r="M178" s="101"/>
      <c r="N178" s="102"/>
      <c r="O178" s="103"/>
      <c r="P178" s="101"/>
      <c r="Q178" s="102"/>
      <c r="R178" s="103"/>
      <c r="S178" s="101"/>
      <c r="T178" s="102"/>
      <c r="U178" s="103"/>
      <c r="V178" s="101"/>
      <c r="W178" s="102"/>
      <c r="X178" s="103"/>
      <c r="Y178" s="101"/>
      <c r="Z178" s="102"/>
      <c r="AA178" s="103"/>
      <c r="AB178" s="101"/>
      <c r="AC178" s="102"/>
      <c r="AD178" s="103"/>
      <c r="AE178" s="101"/>
      <c r="AF178" s="102"/>
      <c r="AG178" s="103"/>
      <c r="AH178" s="73"/>
      <c r="AI178" s="73"/>
    </row>
    <row r="179" spans="1:35" s="75" customFormat="1" ht="12.75" customHeight="1">
      <c r="A179" s="200">
        <f>A180</f>
        <v>7</v>
      </c>
      <c r="B179" s="39"/>
      <c r="C179" s="40"/>
      <c r="D179" s="41"/>
      <c r="E179" s="42"/>
      <c r="F179" s="43"/>
      <c r="G179" s="95"/>
      <c r="H179" s="96"/>
      <c r="I179" s="97"/>
      <c r="J179" s="95"/>
      <c r="K179" s="96"/>
      <c r="L179" s="97"/>
      <c r="M179" s="95"/>
      <c r="N179" s="96"/>
      <c r="O179" s="97"/>
      <c r="P179" s="95"/>
      <c r="Q179" s="96"/>
      <c r="R179" s="97"/>
      <c r="S179" s="95"/>
      <c r="T179" s="96"/>
      <c r="U179" s="97"/>
      <c r="V179" s="95" t="s">
        <v>42</v>
      </c>
      <c r="W179" s="96"/>
      <c r="X179" s="97"/>
      <c r="Y179" s="95" t="s">
        <v>42</v>
      </c>
      <c r="Z179" s="96"/>
      <c r="AA179" s="97"/>
      <c r="AB179" s="95" t="s">
        <v>43</v>
      </c>
      <c r="AC179" s="96" t="s">
        <v>42</v>
      </c>
      <c r="AD179" s="97"/>
      <c r="AE179" s="95" t="s">
        <v>43</v>
      </c>
      <c r="AF179" s="96" t="s">
        <v>42</v>
      </c>
      <c r="AG179" s="97"/>
      <c r="AH179" s="68"/>
      <c r="AI179" s="68"/>
    </row>
    <row r="180" spans="1:35" s="75" customFormat="1" ht="12.75" customHeight="1">
      <c r="A180" s="44">
        <f>A176+1</f>
        <v>7</v>
      </c>
      <c r="B180" s="45">
        <v>144</v>
      </c>
      <c r="C180" s="46" t="s">
        <v>122</v>
      </c>
      <c r="D180" s="47" t="s">
        <v>123</v>
      </c>
      <c r="E180" s="48">
        <v>35465</v>
      </c>
      <c r="F180" s="49" t="s">
        <v>18</v>
      </c>
      <c r="G180" s="98" t="s">
        <v>42</v>
      </c>
      <c r="H180" s="99"/>
      <c r="I180" s="100"/>
      <c r="J180" s="98" t="s">
        <v>43</v>
      </c>
      <c r="K180" s="99" t="s">
        <v>43</v>
      </c>
      <c r="L180" s="100" t="s">
        <v>43</v>
      </c>
      <c r="M180" s="98"/>
      <c r="N180" s="99"/>
      <c r="O180" s="100"/>
      <c r="P180" s="98"/>
      <c r="Q180" s="99"/>
      <c r="R180" s="100"/>
      <c r="S180" s="98"/>
      <c r="T180" s="99"/>
      <c r="U180" s="100"/>
      <c r="V180" s="98"/>
      <c r="W180" s="99"/>
      <c r="X180" s="100"/>
      <c r="Y180" s="98"/>
      <c r="Z180" s="99"/>
      <c r="AA180" s="100"/>
      <c r="AB180" s="98"/>
      <c r="AC180" s="99"/>
      <c r="AD180" s="100"/>
      <c r="AE180" s="98"/>
      <c r="AF180" s="99"/>
      <c r="AG180" s="100"/>
      <c r="AH180" s="71" t="s">
        <v>332</v>
      </c>
      <c r="AI180" s="71">
        <f>IF(ISBLANK(AH180),"",TRUNC(0.8465*(AH180*100-75)^1.42))</f>
        <v>560</v>
      </c>
    </row>
    <row r="181" spans="1:35" s="75" customFormat="1" ht="12.75" customHeight="1" thickBot="1">
      <c r="A181" s="207">
        <f>A180</f>
        <v>7</v>
      </c>
      <c r="B181" s="50"/>
      <c r="C181" s="51"/>
      <c r="D181" s="52"/>
      <c r="E181" s="53"/>
      <c r="F181" s="194"/>
      <c r="G181" s="101"/>
      <c r="H181" s="102"/>
      <c r="I181" s="103"/>
      <c r="J181" s="101"/>
      <c r="K181" s="102"/>
      <c r="L181" s="103"/>
      <c r="M181" s="101"/>
      <c r="N181" s="102"/>
      <c r="O181" s="103"/>
      <c r="P181" s="101"/>
      <c r="Q181" s="102"/>
      <c r="R181" s="103"/>
      <c r="S181" s="101"/>
      <c r="T181" s="102"/>
      <c r="U181" s="103"/>
      <c r="V181" s="101"/>
      <c r="W181" s="102"/>
      <c r="X181" s="103"/>
      <c r="Y181" s="101"/>
      <c r="Z181" s="102"/>
      <c r="AA181" s="103"/>
      <c r="AB181" s="101"/>
      <c r="AC181" s="102"/>
      <c r="AD181" s="103"/>
      <c r="AE181" s="101"/>
      <c r="AF181" s="102"/>
      <c r="AG181" s="103"/>
      <c r="AH181" s="73"/>
      <c r="AI181" s="73"/>
    </row>
    <row r="182" spans="1:35" s="75" customFormat="1" ht="12.75" customHeight="1">
      <c r="A182" s="200">
        <f>A183</f>
        <v>8</v>
      </c>
      <c r="B182" s="39"/>
      <c r="C182" s="40"/>
      <c r="D182" s="41"/>
      <c r="E182" s="42"/>
      <c r="F182" s="43"/>
      <c r="G182" s="95"/>
      <c r="H182" s="96"/>
      <c r="I182" s="97"/>
      <c r="J182" s="95"/>
      <c r="K182" s="96"/>
      <c r="L182" s="97"/>
      <c r="M182" s="95" t="s">
        <v>42</v>
      </c>
      <c r="N182" s="96"/>
      <c r="O182" s="97"/>
      <c r="P182" s="95" t="s">
        <v>44</v>
      </c>
      <c r="Q182" s="96"/>
      <c r="R182" s="97"/>
      <c r="S182" s="95" t="s">
        <v>42</v>
      </c>
      <c r="T182" s="96"/>
      <c r="U182" s="97"/>
      <c r="V182" s="95" t="s">
        <v>44</v>
      </c>
      <c r="W182" s="96"/>
      <c r="X182" s="97"/>
      <c r="Y182" s="95" t="s">
        <v>43</v>
      </c>
      <c r="Z182" s="96" t="s">
        <v>43</v>
      </c>
      <c r="AA182" s="97" t="s">
        <v>43</v>
      </c>
      <c r="AB182" s="95"/>
      <c r="AC182" s="96"/>
      <c r="AD182" s="97"/>
      <c r="AE182" s="95"/>
      <c r="AF182" s="96"/>
      <c r="AG182" s="97"/>
      <c r="AH182" s="68"/>
      <c r="AI182" s="68"/>
    </row>
    <row r="183" spans="1:35" s="75" customFormat="1" ht="12.75" customHeight="1">
      <c r="A183" s="44">
        <f>A179+1</f>
        <v>8</v>
      </c>
      <c r="B183" s="45">
        <v>14</v>
      </c>
      <c r="C183" s="46" t="s">
        <v>156</v>
      </c>
      <c r="D183" s="47" t="s">
        <v>157</v>
      </c>
      <c r="E183" s="48">
        <v>35503</v>
      </c>
      <c r="F183" s="49" t="s">
        <v>19</v>
      </c>
      <c r="G183" s="98"/>
      <c r="H183" s="99"/>
      <c r="I183" s="100"/>
      <c r="J183" s="98"/>
      <c r="K183" s="99"/>
      <c r="L183" s="100"/>
      <c r="M183" s="98"/>
      <c r="N183" s="99"/>
      <c r="O183" s="100"/>
      <c r="P183" s="98"/>
      <c r="Q183" s="99"/>
      <c r="R183" s="100"/>
      <c r="S183" s="98"/>
      <c r="T183" s="99"/>
      <c r="U183" s="100"/>
      <c r="V183" s="98"/>
      <c r="W183" s="99"/>
      <c r="X183" s="100"/>
      <c r="Y183" s="98"/>
      <c r="Z183" s="99"/>
      <c r="AA183" s="100"/>
      <c r="AB183" s="98"/>
      <c r="AC183" s="99"/>
      <c r="AD183" s="100"/>
      <c r="AE183" s="98"/>
      <c r="AF183" s="99"/>
      <c r="AG183" s="100"/>
      <c r="AH183" s="71" t="s">
        <v>287</v>
      </c>
      <c r="AI183" s="71">
        <f>IF(ISBLANK(AH183),"",TRUNC(0.8465*(AH183*100-75)^1.42))</f>
        <v>441</v>
      </c>
    </row>
    <row r="184" spans="1:35" s="75" customFormat="1" ht="12.75" customHeight="1" thickBot="1">
      <c r="A184" s="207">
        <f>A183</f>
        <v>8</v>
      </c>
      <c r="B184" s="50"/>
      <c r="C184" s="51"/>
      <c r="D184" s="52"/>
      <c r="E184" s="53"/>
      <c r="F184" s="194"/>
      <c r="G184" s="101"/>
      <c r="H184" s="102"/>
      <c r="I184" s="103"/>
      <c r="J184" s="101"/>
      <c r="K184" s="102"/>
      <c r="L184" s="103"/>
      <c r="M184" s="101"/>
      <c r="N184" s="102"/>
      <c r="O184" s="103"/>
      <c r="P184" s="101"/>
      <c r="Q184" s="102"/>
      <c r="R184" s="103"/>
      <c r="S184" s="101"/>
      <c r="T184" s="102"/>
      <c r="U184" s="103"/>
      <c r="V184" s="101"/>
      <c r="W184" s="102"/>
      <c r="X184" s="103"/>
      <c r="Y184" s="101"/>
      <c r="Z184" s="102"/>
      <c r="AA184" s="103"/>
      <c r="AB184" s="101"/>
      <c r="AC184" s="102"/>
      <c r="AD184" s="103"/>
      <c r="AE184" s="101"/>
      <c r="AF184" s="102"/>
      <c r="AG184" s="103"/>
      <c r="AH184" s="73"/>
      <c r="AI184" s="73"/>
    </row>
    <row r="185" spans="1:35" ht="12.75" customHeight="1">
      <c r="A185" s="200">
        <f>A186</f>
        <v>9</v>
      </c>
      <c r="B185" s="39"/>
      <c r="C185" s="40"/>
      <c r="D185" s="41"/>
      <c r="E185" s="42"/>
      <c r="F185" s="43"/>
      <c r="G185" s="95"/>
      <c r="H185" s="96"/>
      <c r="I185" s="97"/>
      <c r="J185" s="95"/>
      <c r="K185" s="96"/>
      <c r="L185" s="97"/>
      <c r="M185" s="95"/>
      <c r="N185" s="96"/>
      <c r="O185" s="97"/>
      <c r="P185" s="95"/>
      <c r="Q185" s="96"/>
      <c r="R185" s="97"/>
      <c r="S185" s="95"/>
      <c r="T185" s="96"/>
      <c r="U185" s="97"/>
      <c r="V185" s="95"/>
      <c r="W185" s="96"/>
      <c r="X185" s="97"/>
      <c r="Y185" s="95"/>
      <c r="Z185" s="96"/>
      <c r="AA185" s="97"/>
      <c r="AB185" s="95"/>
      <c r="AC185" s="96"/>
      <c r="AD185" s="97"/>
      <c r="AE185" s="95"/>
      <c r="AF185" s="96"/>
      <c r="AG185" s="97"/>
      <c r="AH185" s="68"/>
      <c r="AI185" s="68"/>
    </row>
    <row r="186" spans="1:35" ht="12.75" customHeight="1">
      <c r="A186" s="44">
        <f>A182+1</f>
        <v>9</v>
      </c>
      <c r="B186" s="45">
        <v>32</v>
      </c>
      <c r="C186" s="46" t="s">
        <v>188</v>
      </c>
      <c r="D186" s="47" t="s">
        <v>189</v>
      </c>
      <c r="E186" s="48">
        <v>35205</v>
      </c>
      <c r="F186" s="49" t="s">
        <v>20</v>
      </c>
      <c r="G186" s="98"/>
      <c r="H186" s="99"/>
      <c r="I186" s="100"/>
      <c r="J186" s="98"/>
      <c r="K186" s="99"/>
      <c r="L186" s="100"/>
      <c r="M186" s="98" t="s">
        <v>43</v>
      </c>
      <c r="N186" s="99" t="s">
        <v>43</v>
      </c>
      <c r="O186" s="100" t="s">
        <v>42</v>
      </c>
      <c r="P186" s="98" t="s">
        <v>43</v>
      </c>
      <c r="Q186" s="99" t="s">
        <v>43</v>
      </c>
      <c r="R186" s="100" t="s">
        <v>43</v>
      </c>
      <c r="S186" s="98"/>
      <c r="T186" s="99"/>
      <c r="U186" s="100"/>
      <c r="V186" s="98"/>
      <c r="W186" s="99"/>
      <c r="X186" s="100"/>
      <c r="Y186" s="98"/>
      <c r="Z186" s="99"/>
      <c r="AA186" s="100"/>
      <c r="AB186" s="98"/>
      <c r="AC186" s="99"/>
      <c r="AD186" s="100"/>
      <c r="AE186" s="98"/>
      <c r="AF186" s="99"/>
      <c r="AG186" s="100"/>
      <c r="AH186" s="71" t="s">
        <v>329</v>
      </c>
      <c r="AI186" s="71">
        <f aca="true" t="shared" si="0" ref="AI186:AI192">IF(ISBLANK(AH186),"",TRUNC(0.8465*(AH186*100-75)^1.42))</f>
        <v>610</v>
      </c>
    </row>
    <row r="187" spans="1:35" ht="12.75" customHeight="1" thickBot="1">
      <c r="A187" s="207">
        <f>A186</f>
        <v>9</v>
      </c>
      <c r="B187" s="50"/>
      <c r="C187" s="51"/>
      <c r="D187" s="52"/>
      <c r="E187" s="53"/>
      <c r="F187" s="194"/>
      <c r="G187" s="101"/>
      <c r="H187" s="102"/>
      <c r="I187" s="103"/>
      <c r="J187" s="101"/>
      <c r="K187" s="102"/>
      <c r="L187" s="103"/>
      <c r="M187" s="101"/>
      <c r="N187" s="102"/>
      <c r="O187" s="103"/>
      <c r="P187" s="101"/>
      <c r="Q187" s="102"/>
      <c r="R187" s="103"/>
      <c r="S187" s="101"/>
      <c r="T187" s="102"/>
      <c r="U187" s="103"/>
      <c r="V187" s="101"/>
      <c r="W187" s="102"/>
      <c r="X187" s="103"/>
      <c r="Y187" s="101"/>
      <c r="Z187" s="102"/>
      <c r="AA187" s="103"/>
      <c r="AB187" s="101"/>
      <c r="AC187" s="102"/>
      <c r="AD187" s="103"/>
      <c r="AE187" s="101"/>
      <c r="AF187" s="102"/>
      <c r="AG187" s="103"/>
      <c r="AH187" s="73"/>
      <c r="AI187" s="73"/>
    </row>
    <row r="188" spans="1:35" ht="12.75" customHeight="1">
      <c r="A188" s="200">
        <f>A189</f>
        <v>10</v>
      </c>
      <c r="B188" s="39"/>
      <c r="C188" s="40"/>
      <c r="D188" s="41"/>
      <c r="E188" s="42"/>
      <c r="F188" s="43"/>
      <c r="G188" s="95"/>
      <c r="H188" s="96"/>
      <c r="I188" s="97"/>
      <c r="J188" s="95"/>
      <c r="K188" s="96"/>
      <c r="L188" s="97"/>
      <c r="M188" s="95"/>
      <c r="N188" s="96"/>
      <c r="O188" s="97"/>
      <c r="P188" s="95"/>
      <c r="Q188" s="96"/>
      <c r="R188" s="97"/>
      <c r="S188" s="95"/>
      <c r="T188" s="96"/>
      <c r="U188" s="97"/>
      <c r="V188" s="95"/>
      <c r="W188" s="96"/>
      <c r="X188" s="97"/>
      <c r="Y188" s="95"/>
      <c r="Z188" s="96"/>
      <c r="AA188" s="97"/>
      <c r="AB188" s="95"/>
      <c r="AC188" s="96"/>
      <c r="AD188" s="97"/>
      <c r="AE188" s="95"/>
      <c r="AF188" s="96"/>
      <c r="AG188" s="97"/>
      <c r="AH188" s="68"/>
      <c r="AI188" s="68"/>
    </row>
    <row r="189" spans="1:35" ht="12.75" customHeight="1">
      <c r="A189" s="44">
        <f>A185+1</f>
        <v>10</v>
      </c>
      <c r="B189" s="45">
        <v>34</v>
      </c>
      <c r="C189" s="46" t="s">
        <v>197</v>
      </c>
      <c r="D189" s="47" t="s">
        <v>198</v>
      </c>
      <c r="E189" s="48">
        <v>35318</v>
      </c>
      <c r="F189" s="49" t="s">
        <v>196</v>
      </c>
      <c r="G189" s="98"/>
      <c r="H189" s="99"/>
      <c r="I189" s="100"/>
      <c r="J189" s="98"/>
      <c r="K189" s="99"/>
      <c r="L189" s="100"/>
      <c r="M189" s="98"/>
      <c r="N189" s="99"/>
      <c r="O189" s="100"/>
      <c r="P189" s="98" t="s">
        <v>42</v>
      </c>
      <c r="Q189" s="99"/>
      <c r="R189" s="100"/>
      <c r="S189" s="98" t="s">
        <v>42</v>
      </c>
      <c r="T189" s="99"/>
      <c r="U189" s="100"/>
      <c r="V189" s="98" t="s">
        <v>42</v>
      </c>
      <c r="W189" s="99"/>
      <c r="X189" s="100"/>
      <c r="Y189" s="98" t="s">
        <v>43</v>
      </c>
      <c r="Z189" s="99" t="s">
        <v>43</v>
      </c>
      <c r="AA189" s="100" t="s">
        <v>42</v>
      </c>
      <c r="AB189" s="98" t="s">
        <v>43</v>
      </c>
      <c r="AC189" s="99" t="s">
        <v>43</v>
      </c>
      <c r="AD189" s="100" t="s">
        <v>43</v>
      </c>
      <c r="AE189" s="98"/>
      <c r="AF189" s="99"/>
      <c r="AG189" s="100"/>
      <c r="AH189" s="71" t="s">
        <v>331</v>
      </c>
      <c r="AI189" s="71">
        <f t="shared" si="0"/>
        <v>714</v>
      </c>
    </row>
    <row r="190" spans="1:35" ht="12.75" customHeight="1" thickBot="1">
      <c r="A190" s="207">
        <f>A189</f>
        <v>10</v>
      </c>
      <c r="B190" s="50"/>
      <c r="C190" s="51"/>
      <c r="D190" s="52"/>
      <c r="E190" s="53"/>
      <c r="F190" s="194"/>
      <c r="G190" s="101"/>
      <c r="H190" s="102"/>
      <c r="I190" s="103"/>
      <c r="J190" s="101"/>
      <c r="K190" s="102"/>
      <c r="L190" s="103"/>
      <c r="M190" s="101"/>
      <c r="N190" s="102"/>
      <c r="O190" s="103"/>
      <c r="P190" s="101"/>
      <c r="Q190" s="102"/>
      <c r="R190" s="103"/>
      <c r="S190" s="101"/>
      <c r="T190" s="102"/>
      <c r="U190" s="103"/>
      <c r="V190" s="101"/>
      <c r="W190" s="102"/>
      <c r="X190" s="103"/>
      <c r="Y190" s="101"/>
      <c r="Z190" s="102"/>
      <c r="AA190" s="103"/>
      <c r="AB190" s="101"/>
      <c r="AC190" s="102"/>
      <c r="AD190" s="103"/>
      <c r="AE190" s="101"/>
      <c r="AF190" s="102"/>
      <c r="AG190" s="103"/>
      <c r="AH190" s="73"/>
      <c r="AI190" s="73"/>
    </row>
    <row r="191" spans="1:35" ht="12.75" customHeight="1">
      <c r="A191" s="200">
        <f>A192</f>
        <v>11</v>
      </c>
      <c r="B191" s="39"/>
      <c r="C191" s="40"/>
      <c r="D191" s="41"/>
      <c r="E191" s="42"/>
      <c r="F191" s="43"/>
      <c r="G191" s="95"/>
      <c r="H191" s="96"/>
      <c r="I191" s="97"/>
      <c r="J191" s="95"/>
      <c r="K191" s="96"/>
      <c r="L191" s="97"/>
      <c r="M191" s="95"/>
      <c r="N191" s="96"/>
      <c r="O191" s="97"/>
      <c r="P191" s="95"/>
      <c r="Q191" s="96"/>
      <c r="R191" s="97"/>
      <c r="S191" s="95"/>
      <c r="T191" s="96"/>
      <c r="U191" s="97"/>
      <c r="V191" s="95"/>
      <c r="W191" s="96"/>
      <c r="X191" s="97"/>
      <c r="Y191" s="95"/>
      <c r="Z191" s="96"/>
      <c r="AA191" s="97"/>
      <c r="AB191" s="95"/>
      <c r="AC191" s="96"/>
      <c r="AD191" s="97"/>
      <c r="AE191" s="95"/>
      <c r="AF191" s="96"/>
      <c r="AG191" s="97"/>
      <c r="AH191" s="68"/>
      <c r="AI191" s="68"/>
    </row>
    <row r="192" spans="1:35" ht="12.75" customHeight="1">
      <c r="A192" s="44">
        <f>A188+1</f>
        <v>11</v>
      </c>
      <c r="B192" s="45">
        <v>11</v>
      </c>
      <c r="C192" s="46" t="s">
        <v>152</v>
      </c>
      <c r="D192" s="47" t="s">
        <v>153</v>
      </c>
      <c r="E192" s="48">
        <v>35157</v>
      </c>
      <c r="F192" s="49" t="s">
        <v>19</v>
      </c>
      <c r="G192" s="98"/>
      <c r="H192" s="99"/>
      <c r="I192" s="100"/>
      <c r="J192" s="98"/>
      <c r="K192" s="99"/>
      <c r="L192" s="100"/>
      <c r="M192" s="98"/>
      <c r="N192" s="99"/>
      <c r="O192" s="100"/>
      <c r="P192" s="98"/>
      <c r="Q192" s="99"/>
      <c r="R192" s="100"/>
      <c r="S192" s="98" t="s">
        <v>42</v>
      </c>
      <c r="T192" s="99"/>
      <c r="U192" s="100"/>
      <c r="V192" s="98" t="s">
        <v>42</v>
      </c>
      <c r="W192" s="99"/>
      <c r="X192" s="100"/>
      <c r="Y192" s="98" t="s">
        <v>42</v>
      </c>
      <c r="Z192" s="99"/>
      <c r="AA192" s="100"/>
      <c r="AB192" s="98" t="s">
        <v>42</v>
      </c>
      <c r="AC192" s="99"/>
      <c r="AD192" s="100"/>
      <c r="AE192" s="98" t="s">
        <v>43</v>
      </c>
      <c r="AF192" s="99" t="s">
        <v>42</v>
      </c>
      <c r="AG192" s="100"/>
      <c r="AH192" s="71" t="s">
        <v>328</v>
      </c>
      <c r="AI192" s="71">
        <f t="shared" si="0"/>
        <v>794</v>
      </c>
    </row>
    <row r="193" spans="1:35" ht="12.75" customHeight="1" thickBot="1">
      <c r="A193" s="207">
        <f>A192</f>
        <v>11</v>
      </c>
      <c r="B193" s="50"/>
      <c r="C193" s="51"/>
      <c r="D193" s="52"/>
      <c r="E193" s="53"/>
      <c r="F193" s="194"/>
      <c r="G193" s="101" t="s">
        <v>42</v>
      </c>
      <c r="H193" s="102"/>
      <c r="I193" s="103"/>
      <c r="J193" s="101" t="s">
        <v>43</v>
      </c>
      <c r="K193" s="102" t="s">
        <v>43</v>
      </c>
      <c r="L193" s="103" t="s">
        <v>43</v>
      </c>
      <c r="M193" s="101"/>
      <c r="N193" s="102"/>
      <c r="O193" s="103"/>
      <c r="P193" s="101"/>
      <c r="Q193" s="102"/>
      <c r="R193" s="103"/>
      <c r="S193" s="101"/>
      <c r="T193" s="102"/>
      <c r="U193" s="103"/>
      <c r="V193" s="101"/>
      <c r="W193" s="102"/>
      <c r="X193" s="103"/>
      <c r="Y193" s="101"/>
      <c r="Z193" s="102"/>
      <c r="AA193" s="103"/>
      <c r="AB193" s="101"/>
      <c r="AC193" s="102"/>
      <c r="AD193" s="103"/>
      <c r="AE193" s="101"/>
      <c r="AF193" s="102"/>
      <c r="AG193" s="103"/>
      <c r="AH193" s="73"/>
      <c r="AI193" s="73"/>
    </row>
    <row r="194" spans="1:35" s="75" customFormat="1" ht="12.75" customHeight="1">
      <c r="A194" s="200">
        <f>A195</f>
        <v>12</v>
      </c>
      <c r="B194" s="39"/>
      <c r="C194" s="40"/>
      <c r="D194" s="41"/>
      <c r="E194" s="42"/>
      <c r="F194" s="43"/>
      <c r="G194" s="95"/>
      <c r="H194" s="96"/>
      <c r="I194" s="97"/>
      <c r="J194" s="95"/>
      <c r="K194" s="96"/>
      <c r="L194" s="97"/>
      <c r="M194" s="95"/>
      <c r="N194" s="96"/>
      <c r="O194" s="97"/>
      <c r="P194" s="95"/>
      <c r="Q194" s="96"/>
      <c r="R194" s="97"/>
      <c r="S194" s="95"/>
      <c r="T194" s="96"/>
      <c r="U194" s="97"/>
      <c r="V194" s="95"/>
      <c r="W194" s="96"/>
      <c r="X194" s="97"/>
      <c r="Y194" s="95"/>
      <c r="Z194" s="96"/>
      <c r="AA194" s="97"/>
      <c r="AB194" s="95"/>
      <c r="AC194" s="96"/>
      <c r="AD194" s="97"/>
      <c r="AE194" s="95"/>
      <c r="AF194" s="96"/>
      <c r="AG194" s="97"/>
      <c r="AH194" s="68"/>
      <c r="AI194" s="68"/>
    </row>
    <row r="195" spans="1:35" s="75" customFormat="1" ht="12.75" customHeight="1">
      <c r="A195" s="44">
        <f>A191+1</f>
        <v>12</v>
      </c>
      <c r="B195" s="45">
        <v>29</v>
      </c>
      <c r="C195" s="46" t="s">
        <v>182</v>
      </c>
      <c r="D195" s="47" t="s">
        <v>183</v>
      </c>
      <c r="E195" s="48">
        <v>35754</v>
      </c>
      <c r="F195" s="49" t="s">
        <v>20</v>
      </c>
      <c r="G195" s="98"/>
      <c r="H195" s="99"/>
      <c r="I195" s="100"/>
      <c r="J195" s="98"/>
      <c r="K195" s="99"/>
      <c r="L195" s="100"/>
      <c r="M195" s="98" t="s">
        <v>42</v>
      </c>
      <c r="N195" s="99"/>
      <c r="O195" s="100"/>
      <c r="P195" s="98" t="s">
        <v>42</v>
      </c>
      <c r="Q195" s="99"/>
      <c r="R195" s="100"/>
      <c r="S195" s="98" t="s">
        <v>42</v>
      </c>
      <c r="T195" s="99"/>
      <c r="U195" s="100"/>
      <c r="V195" s="98" t="s">
        <v>42</v>
      </c>
      <c r="W195" s="99"/>
      <c r="X195" s="100"/>
      <c r="Y195" s="98" t="s">
        <v>43</v>
      </c>
      <c r="Z195" s="99" t="s">
        <v>42</v>
      </c>
      <c r="AA195" s="100"/>
      <c r="AB195" s="98" t="s">
        <v>43</v>
      </c>
      <c r="AC195" s="99" t="s">
        <v>43</v>
      </c>
      <c r="AD195" s="100" t="s">
        <v>43</v>
      </c>
      <c r="AE195" s="98"/>
      <c r="AF195" s="99"/>
      <c r="AG195" s="100"/>
      <c r="AH195" s="71" t="s">
        <v>331</v>
      </c>
      <c r="AI195" s="71">
        <f>IF(ISBLANK(AH195),"",TRUNC(0.8465*(AH195*100-75)^1.42))</f>
        <v>714</v>
      </c>
    </row>
    <row r="196" spans="1:35" s="75" customFormat="1" ht="12.75" customHeight="1" thickBot="1">
      <c r="A196" s="207">
        <f>A195</f>
        <v>12</v>
      </c>
      <c r="B196" s="50"/>
      <c r="C196" s="51"/>
      <c r="D196" s="52"/>
      <c r="E196" s="53"/>
      <c r="F196" s="194"/>
      <c r="G196" s="101"/>
      <c r="H196" s="102"/>
      <c r="I196" s="103"/>
      <c r="J196" s="101"/>
      <c r="K196" s="102"/>
      <c r="L196" s="103"/>
      <c r="M196" s="101"/>
      <c r="N196" s="102"/>
      <c r="O196" s="103"/>
      <c r="P196" s="101"/>
      <c r="Q196" s="102"/>
      <c r="R196" s="103"/>
      <c r="S196" s="101"/>
      <c r="T196" s="102"/>
      <c r="U196" s="103"/>
      <c r="V196" s="101"/>
      <c r="W196" s="102"/>
      <c r="X196" s="103"/>
      <c r="Y196" s="101"/>
      <c r="Z196" s="102"/>
      <c r="AA196" s="103"/>
      <c r="AB196" s="101"/>
      <c r="AC196" s="102"/>
      <c r="AD196" s="103"/>
      <c r="AE196" s="101"/>
      <c r="AF196" s="102"/>
      <c r="AG196" s="103"/>
      <c r="AH196" s="73"/>
      <c r="AI196" s="73"/>
    </row>
    <row r="197" spans="1:35" s="75" customFormat="1" ht="12.75" customHeight="1">
      <c r="A197" s="200">
        <f>A198</f>
        <v>13</v>
      </c>
      <c r="B197" s="39"/>
      <c r="C197" s="40"/>
      <c r="D197" s="41"/>
      <c r="E197" s="42"/>
      <c r="F197" s="43"/>
      <c r="G197" s="95"/>
      <c r="H197" s="96"/>
      <c r="I197" s="97"/>
      <c r="J197" s="95"/>
      <c r="K197" s="96"/>
      <c r="L197" s="97"/>
      <c r="M197" s="95"/>
      <c r="N197" s="96"/>
      <c r="O197" s="97"/>
      <c r="P197" s="95"/>
      <c r="Q197" s="96"/>
      <c r="R197" s="97"/>
      <c r="S197" s="95"/>
      <c r="T197" s="96"/>
      <c r="U197" s="97"/>
      <c r="V197" s="95" t="s">
        <v>42</v>
      </c>
      <c r="W197" s="96"/>
      <c r="X197" s="97"/>
      <c r="Y197" s="95" t="s">
        <v>44</v>
      </c>
      <c r="Z197" s="96"/>
      <c r="AA197" s="97"/>
      <c r="AB197" s="95" t="s">
        <v>42</v>
      </c>
      <c r="AC197" s="96"/>
      <c r="AD197" s="97"/>
      <c r="AE197" s="95" t="s">
        <v>42</v>
      </c>
      <c r="AF197" s="96"/>
      <c r="AG197" s="97"/>
      <c r="AH197" s="68"/>
      <c r="AI197" s="68"/>
    </row>
    <row r="198" spans="1:35" s="75" customFormat="1" ht="12.75" customHeight="1">
      <c r="A198" s="44">
        <f>A194+1</f>
        <v>13</v>
      </c>
      <c r="B198" s="45">
        <v>141</v>
      </c>
      <c r="C198" s="46" t="s">
        <v>118</v>
      </c>
      <c r="D198" s="47" t="s">
        <v>119</v>
      </c>
      <c r="E198" s="48">
        <v>35846</v>
      </c>
      <c r="F198" s="49" t="s">
        <v>18</v>
      </c>
      <c r="G198" s="98" t="s">
        <v>43</v>
      </c>
      <c r="H198" s="99" t="s">
        <v>42</v>
      </c>
      <c r="I198" s="100"/>
      <c r="J198" s="98" t="s">
        <v>43</v>
      </c>
      <c r="K198" s="99" t="s">
        <v>42</v>
      </c>
      <c r="L198" s="100"/>
      <c r="M198" s="98" t="s">
        <v>43</v>
      </c>
      <c r="N198" s="99" t="s">
        <v>43</v>
      </c>
      <c r="O198" s="100" t="s">
        <v>42</v>
      </c>
      <c r="P198" s="98" t="s">
        <v>43</v>
      </c>
      <c r="Q198" s="99" t="s">
        <v>43</v>
      </c>
      <c r="R198" s="100" t="s">
        <v>43</v>
      </c>
      <c r="S198" s="98"/>
      <c r="T198" s="99"/>
      <c r="U198" s="100"/>
      <c r="V198" s="98"/>
      <c r="W198" s="99"/>
      <c r="X198" s="100"/>
      <c r="Y198" s="98"/>
      <c r="Z198" s="99"/>
      <c r="AA198" s="100"/>
      <c r="AB198" s="98"/>
      <c r="AC198" s="99"/>
      <c r="AD198" s="100"/>
      <c r="AE198" s="98"/>
      <c r="AF198" s="99"/>
      <c r="AG198" s="100"/>
      <c r="AH198" s="71" t="s">
        <v>329</v>
      </c>
      <c r="AI198" s="71">
        <f>IF(ISBLANK(AH198),"",TRUNC(0.8465*(AH198*100-75)^1.42))</f>
        <v>610</v>
      </c>
    </row>
    <row r="199" spans="1:35" s="75" customFormat="1" ht="12.75" customHeight="1" thickBot="1">
      <c r="A199" s="207">
        <f>A198</f>
        <v>13</v>
      </c>
      <c r="B199" s="50"/>
      <c r="C199" s="51"/>
      <c r="D199" s="52"/>
      <c r="E199" s="53"/>
      <c r="F199" s="194"/>
      <c r="G199" s="101"/>
      <c r="H199" s="102"/>
      <c r="I199" s="103"/>
      <c r="J199" s="101"/>
      <c r="K199" s="102"/>
      <c r="L199" s="103"/>
      <c r="M199" s="101"/>
      <c r="N199" s="102"/>
      <c r="O199" s="103"/>
      <c r="P199" s="101"/>
      <c r="Q199" s="102"/>
      <c r="R199" s="103"/>
      <c r="S199" s="101"/>
      <c r="T199" s="102"/>
      <c r="U199" s="103"/>
      <c r="V199" s="101"/>
      <c r="W199" s="102"/>
      <c r="X199" s="103"/>
      <c r="Y199" s="101"/>
      <c r="Z199" s="102"/>
      <c r="AA199" s="103"/>
      <c r="AB199" s="101"/>
      <c r="AC199" s="102"/>
      <c r="AD199" s="103"/>
      <c r="AE199" s="101"/>
      <c r="AF199" s="102"/>
      <c r="AG199" s="103"/>
      <c r="AH199" s="73"/>
      <c r="AI199" s="73"/>
    </row>
  </sheetData>
  <sheetProtection password="C9E9" sheet="1" selectLockedCells="1" selectUnlockedCells="1"/>
  <mergeCells count="108">
    <mergeCell ref="AE159:AG159"/>
    <mergeCell ref="Y160:AA160"/>
    <mergeCell ref="AB160:AD160"/>
    <mergeCell ref="AE160:AG160"/>
    <mergeCell ref="G160:I160"/>
    <mergeCell ref="J160:L160"/>
    <mergeCell ref="M160:O160"/>
    <mergeCell ref="P160:R160"/>
    <mergeCell ref="S160:U160"/>
    <mergeCell ref="V160:X160"/>
    <mergeCell ref="AB158:AD158"/>
    <mergeCell ref="AE158:AG158"/>
    <mergeCell ref="G159:I159"/>
    <mergeCell ref="J159:L159"/>
    <mergeCell ref="M159:O159"/>
    <mergeCell ref="P159:R159"/>
    <mergeCell ref="S159:U159"/>
    <mergeCell ref="V159:X159"/>
    <mergeCell ref="Y159:AA159"/>
    <mergeCell ref="AB159:AD159"/>
    <mergeCell ref="Y108:AA108"/>
    <mergeCell ref="AB108:AD108"/>
    <mergeCell ref="AE108:AG108"/>
    <mergeCell ref="G158:I158"/>
    <mergeCell ref="J158:L158"/>
    <mergeCell ref="M158:O158"/>
    <mergeCell ref="P158:R158"/>
    <mergeCell ref="S158:U158"/>
    <mergeCell ref="V158:X158"/>
    <mergeCell ref="Y158:AA158"/>
    <mergeCell ref="G108:I108"/>
    <mergeCell ref="J108:L108"/>
    <mergeCell ref="M108:O108"/>
    <mergeCell ref="P108:R108"/>
    <mergeCell ref="S108:U108"/>
    <mergeCell ref="V108:X108"/>
    <mergeCell ref="AE106:AG106"/>
    <mergeCell ref="G107:I107"/>
    <mergeCell ref="J107:L107"/>
    <mergeCell ref="M107:O107"/>
    <mergeCell ref="P107:R107"/>
    <mergeCell ref="S107:U107"/>
    <mergeCell ref="V107:X107"/>
    <mergeCell ref="Y107:AA107"/>
    <mergeCell ref="AB107:AD107"/>
    <mergeCell ref="AE107:AG107"/>
    <mergeCell ref="AB57:AD57"/>
    <mergeCell ref="AE59:AG59"/>
    <mergeCell ref="G106:I106"/>
    <mergeCell ref="J106:L106"/>
    <mergeCell ref="M106:O106"/>
    <mergeCell ref="P106:R106"/>
    <mergeCell ref="S106:U106"/>
    <mergeCell ref="V106:X106"/>
    <mergeCell ref="Y106:AA106"/>
    <mergeCell ref="AB106:AD106"/>
    <mergeCell ref="Y10:AA10"/>
    <mergeCell ref="AB10:AD10"/>
    <mergeCell ref="AE10:AG10"/>
    <mergeCell ref="G57:I57"/>
    <mergeCell ref="J57:L57"/>
    <mergeCell ref="M57:O57"/>
    <mergeCell ref="P57:R57"/>
    <mergeCell ref="S57:U57"/>
    <mergeCell ref="V57:X57"/>
    <mergeCell ref="Y57:AA57"/>
    <mergeCell ref="G10:I10"/>
    <mergeCell ref="J10:L10"/>
    <mergeCell ref="M10:O10"/>
    <mergeCell ref="P10:R10"/>
    <mergeCell ref="S10:U10"/>
    <mergeCell ref="V10:X10"/>
    <mergeCell ref="P9:R9"/>
    <mergeCell ref="S9:U9"/>
    <mergeCell ref="V9:X9"/>
    <mergeCell ref="Y9:AA9"/>
    <mergeCell ref="AB9:AD9"/>
    <mergeCell ref="AE9:AG9"/>
    <mergeCell ref="AE57:AG57"/>
    <mergeCell ref="G58:I58"/>
    <mergeCell ref="J58:L58"/>
    <mergeCell ref="M58:O58"/>
    <mergeCell ref="P58:R58"/>
    <mergeCell ref="S58:U58"/>
    <mergeCell ref="V58:X58"/>
    <mergeCell ref="Y58:AA58"/>
    <mergeCell ref="AB58:AD58"/>
    <mergeCell ref="AE58:AG58"/>
    <mergeCell ref="Y59:AA59"/>
    <mergeCell ref="G8:I8"/>
    <mergeCell ref="J8:L8"/>
    <mergeCell ref="M8:O8"/>
    <mergeCell ref="P8:R8"/>
    <mergeCell ref="S8:U8"/>
    <mergeCell ref="V8:X8"/>
    <mergeCell ref="G9:I9"/>
    <mergeCell ref="J9:L9"/>
    <mergeCell ref="M9:O9"/>
    <mergeCell ref="AB59:AD59"/>
    <mergeCell ref="Y8:AA8"/>
    <mergeCell ref="AB8:AD8"/>
    <mergeCell ref="AE8:AG8"/>
    <mergeCell ref="G59:I59"/>
    <mergeCell ref="J59:L59"/>
    <mergeCell ref="M59:O59"/>
    <mergeCell ref="P59:R59"/>
    <mergeCell ref="S59:U59"/>
    <mergeCell ref="V59:X59"/>
  </mergeCells>
  <printOptions horizontalCentered="1"/>
  <pageMargins left="0.7480314960629921" right="0.7480314960629921" top="0.2362204724409449" bottom="0.15748031496062992" header="0.5118110236220472" footer="0.5118110236220472"/>
  <pageSetup horizontalDpi="300" verticalDpi="300" orientation="landscape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AI9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00390625" style="6" bestFit="1" customWidth="1"/>
    <col min="2" max="2" width="5.00390625" style="6" customWidth="1"/>
    <col min="3" max="3" width="12.140625" style="6" customWidth="1"/>
    <col min="4" max="4" width="14.421875" style="6" bestFit="1" customWidth="1"/>
    <col min="5" max="5" width="10.7109375" style="6" bestFit="1" customWidth="1"/>
    <col min="6" max="6" width="12.00390625" style="6" customWidth="1"/>
    <col min="7" max="25" width="1.57421875" style="92" customWidth="1"/>
    <col min="26" max="33" width="1.57421875" style="6" customWidth="1"/>
    <col min="34" max="16384" width="9.140625" style="6" customWidth="1"/>
  </cols>
  <sheetData>
    <row r="1" spans="1:17" s="3" customFormat="1" ht="18" customHeight="1">
      <c r="A1" s="1" t="s">
        <v>27</v>
      </c>
      <c r="B1" s="14"/>
      <c r="C1" s="1"/>
      <c r="D1" s="1"/>
      <c r="E1" s="1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" customFormat="1" ht="18" customHeight="1">
      <c r="A2" s="128" t="s">
        <v>61</v>
      </c>
      <c r="B2" s="14"/>
      <c r="C2" s="1"/>
      <c r="D2" s="1"/>
      <c r="E2" s="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3" customFormat="1" ht="18" customHeight="1">
      <c r="A3" s="127" t="s">
        <v>191</v>
      </c>
      <c r="B3" s="14"/>
      <c r="C3" s="1"/>
      <c r="D3" s="1"/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6" s="3" customFormat="1" ht="17.25" customHeight="1">
      <c r="A4" s="1"/>
      <c r="B4" s="1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S4" s="24"/>
      <c r="Z4" s="24"/>
    </row>
    <row r="5" spans="1:25" ht="14.25" customHeight="1">
      <c r="A5" s="5" t="s">
        <v>67</v>
      </c>
      <c r="B5" s="5"/>
      <c r="G5" s="4"/>
      <c r="H5" s="4"/>
      <c r="I5" s="4"/>
      <c r="J5" s="4"/>
      <c r="K5" s="6"/>
      <c r="L5" s="6"/>
      <c r="M5" s="6"/>
      <c r="N5" s="6"/>
      <c r="O5" s="6"/>
      <c r="P5" s="4"/>
      <c r="Q5" s="7"/>
      <c r="R5" s="67"/>
      <c r="S5" s="67"/>
      <c r="T5" s="6"/>
      <c r="U5" s="6"/>
      <c r="V5" s="6"/>
      <c r="W5" s="6"/>
      <c r="X5" s="6"/>
      <c r="Y5" s="6"/>
    </row>
    <row r="6" spans="1:25" ht="18.75">
      <c r="A6" s="1" t="s">
        <v>71</v>
      </c>
      <c r="B6" s="1"/>
      <c r="C6" s="1"/>
      <c r="E6" s="8"/>
      <c r="G6" s="6"/>
      <c r="H6" s="4"/>
      <c r="I6" s="4"/>
      <c r="J6" s="4"/>
      <c r="K6" s="4"/>
      <c r="L6" s="6"/>
      <c r="M6" s="6"/>
      <c r="N6" s="6"/>
      <c r="O6" s="6"/>
      <c r="P6" s="6"/>
      <c r="Q6" s="4"/>
      <c r="R6" s="9"/>
      <c r="S6" s="67"/>
      <c r="T6" s="6"/>
      <c r="U6" s="6"/>
      <c r="V6" s="6"/>
      <c r="W6" s="6"/>
      <c r="X6" s="6"/>
      <c r="Y6" s="6"/>
    </row>
    <row r="7" spans="3:25" ht="16.5" thickBot="1">
      <c r="C7" s="5" t="s">
        <v>77</v>
      </c>
      <c r="E7" s="3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7:33" ht="13.5" thickBot="1">
      <c r="G8" s="302" t="s">
        <v>481</v>
      </c>
      <c r="H8" s="303"/>
      <c r="I8" s="304"/>
      <c r="J8" s="302" t="s">
        <v>482</v>
      </c>
      <c r="K8" s="303"/>
      <c r="L8" s="304"/>
      <c r="M8" s="302" t="s">
        <v>483</v>
      </c>
      <c r="N8" s="303"/>
      <c r="O8" s="304"/>
      <c r="P8" s="302" t="s">
        <v>478</v>
      </c>
      <c r="Q8" s="303"/>
      <c r="R8" s="304"/>
      <c r="S8" s="302" t="s">
        <v>484</v>
      </c>
      <c r="T8" s="303"/>
      <c r="U8" s="304"/>
      <c r="V8" s="302" t="s">
        <v>485</v>
      </c>
      <c r="W8" s="303"/>
      <c r="X8" s="304"/>
      <c r="Y8" s="302" t="s">
        <v>486</v>
      </c>
      <c r="Z8" s="303"/>
      <c r="AA8" s="304"/>
      <c r="AB8" s="302" t="s">
        <v>487</v>
      </c>
      <c r="AC8" s="303"/>
      <c r="AD8" s="304"/>
      <c r="AE8" s="302" t="s">
        <v>488</v>
      </c>
      <c r="AF8" s="303"/>
      <c r="AG8" s="304"/>
    </row>
    <row r="9" spans="1:35" s="70" customFormat="1" ht="13.5" customHeight="1" thickBot="1">
      <c r="A9" s="133" t="s">
        <v>41</v>
      </c>
      <c r="B9" s="79" t="s">
        <v>22</v>
      </c>
      <c r="C9" s="178" t="s">
        <v>15</v>
      </c>
      <c r="D9" s="196" t="s">
        <v>14</v>
      </c>
      <c r="E9" s="81" t="s">
        <v>17</v>
      </c>
      <c r="F9" s="192" t="s">
        <v>0</v>
      </c>
      <c r="G9" s="305" t="s">
        <v>489</v>
      </c>
      <c r="H9" s="306"/>
      <c r="I9" s="307"/>
      <c r="J9" s="305" t="s">
        <v>490</v>
      </c>
      <c r="K9" s="306"/>
      <c r="L9" s="307"/>
      <c r="M9" s="305" t="s">
        <v>491</v>
      </c>
      <c r="N9" s="306"/>
      <c r="O9" s="307"/>
      <c r="P9" s="305" t="s">
        <v>492</v>
      </c>
      <c r="Q9" s="306"/>
      <c r="R9" s="307"/>
      <c r="S9" s="305" t="s">
        <v>493</v>
      </c>
      <c r="T9" s="306"/>
      <c r="U9" s="307"/>
      <c r="V9" s="305" t="s">
        <v>494</v>
      </c>
      <c r="W9" s="306"/>
      <c r="X9" s="307"/>
      <c r="Y9" s="305" t="s">
        <v>495</v>
      </c>
      <c r="Z9" s="306"/>
      <c r="AA9" s="307"/>
      <c r="AB9" s="305" t="s">
        <v>496</v>
      </c>
      <c r="AC9" s="306"/>
      <c r="AD9" s="307"/>
      <c r="AE9" s="305" t="s">
        <v>497</v>
      </c>
      <c r="AF9" s="306"/>
      <c r="AG9" s="307"/>
      <c r="AH9" s="82" t="s">
        <v>13</v>
      </c>
      <c r="AI9" s="181" t="s">
        <v>12</v>
      </c>
    </row>
    <row r="10" spans="1:35" s="70" customFormat="1" ht="13.5" customHeight="1" thickBot="1">
      <c r="A10" s="170" t="s">
        <v>192</v>
      </c>
      <c r="B10" s="175" t="s">
        <v>82</v>
      </c>
      <c r="C10" s="172" t="s">
        <v>83</v>
      </c>
      <c r="D10" s="173" t="s">
        <v>93</v>
      </c>
      <c r="E10" s="177" t="s">
        <v>55</v>
      </c>
      <c r="F10" s="171" t="s">
        <v>56</v>
      </c>
      <c r="G10" s="302" t="s">
        <v>498</v>
      </c>
      <c r="H10" s="303"/>
      <c r="I10" s="304"/>
      <c r="J10" s="302" t="s">
        <v>499</v>
      </c>
      <c r="K10" s="303"/>
      <c r="L10" s="304"/>
      <c r="M10" s="302"/>
      <c r="N10" s="303"/>
      <c r="O10" s="304"/>
      <c r="P10" s="302"/>
      <c r="Q10" s="303"/>
      <c r="R10" s="304"/>
      <c r="S10" s="302"/>
      <c r="T10" s="303"/>
      <c r="U10" s="304"/>
      <c r="V10" s="302"/>
      <c r="W10" s="303"/>
      <c r="X10" s="304"/>
      <c r="Y10" s="302"/>
      <c r="Z10" s="303"/>
      <c r="AA10" s="304"/>
      <c r="AB10" s="302"/>
      <c r="AC10" s="303"/>
      <c r="AD10" s="304"/>
      <c r="AE10" s="302"/>
      <c r="AF10" s="303"/>
      <c r="AG10" s="304"/>
      <c r="AH10" s="175" t="s">
        <v>57</v>
      </c>
      <c r="AI10" s="174" t="s">
        <v>60</v>
      </c>
    </row>
    <row r="11" spans="1:35" ht="12.75" customHeight="1">
      <c r="A11" s="200">
        <f>A12</f>
        <v>1</v>
      </c>
      <c r="B11" s="45"/>
      <c r="C11" s="46"/>
      <c r="D11" s="47"/>
      <c r="E11" s="48"/>
      <c r="F11" s="43"/>
      <c r="G11" s="83"/>
      <c r="H11" s="84"/>
      <c r="I11" s="85"/>
      <c r="J11" s="83"/>
      <c r="K11" s="84"/>
      <c r="L11" s="85"/>
      <c r="M11" s="83"/>
      <c r="N11" s="84"/>
      <c r="O11" s="85"/>
      <c r="P11" s="83"/>
      <c r="Q11" s="84"/>
      <c r="R11" s="85"/>
      <c r="S11" s="83"/>
      <c r="T11" s="84"/>
      <c r="U11" s="85"/>
      <c r="V11" s="83"/>
      <c r="W11" s="84"/>
      <c r="X11" s="85"/>
      <c r="Y11" s="83"/>
      <c r="Z11" s="84"/>
      <c r="AA11" s="85"/>
      <c r="AB11" s="83" t="s">
        <v>43</v>
      </c>
      <c r="AC11" s="84" t="s">
        <v>42</v>
      </c>
      <c r="AD11" s="85"/>
      <c r="AE11" s="83" t="s">
        <v>43</v>
      </c>
      <c r="AF11" s="84" t="s">
        <v>43</v>
      </c>
      <c r="AG11" s="85" t="s">
        <v>42</v>
      </c>
      <c r="AH11" s="68"/>
      <c r="AI11" s="68"/>
    </row>
    <row r="12" spans="1:35" ht="12.75" customHeight="1">
      <c r="A12" s="44">
        <f>A8+1</f>
        <v>1</v>
      </c>
      <c r="B12" s="45">
        <v>27</v>
      </c>
      <c r="C12" s="46" t="s">
        <v>178</v>
      </c>
      <c r="D12" s="47" t="s">
        <v>179</v>
      </c>
      <c r="E12" s="48">
        <v>36072</v>
      </c>
      <c r="F12" s="49" t="s">
        <v>20</v>
      </c>
      <c r="G12" s="86" t="s">
        <v>42</v>
      </c>
      <c r="H12" s="87"/>
      <c r="I12" s="88"/>
      <c r="J12" s="86" t="s">
        <v>42</v>
      </c>
      <c r="K12" s="87"/>
      <c r="L12" s="88"/>
      <c r="M12" s="86" t="s">
        <v>42</v>
      </c>
      <c r="N12" s="87"/>
      <c r="O12" s="88"/>
      <c r="P12" s="86" t="s">
        <v>42</v>
      </c>
      <c r="Q12" s="87"/>
      <c r="R12" s="88"/>
      <c r="S12" s="86" t="s">
        <v>43</v>
      </c>
      <c r="T12" s="87" t="s">
        <v>43</v>
      </c>
      <c r="U12" s="88" t="s">
        <v>43</v>
      </c>
      <c r="V12" s="86"/>
      <c r="W12" s="87"/>
      <c r="X12" s="88"/>
      <c r="Y12" s="86"/>
      <c r="Z12" s="87"/>
      <c r="AA12" s="88"/>
      <c r="AB12" s="86"/>
      <c r="AC12" s="87"/>
      <c r="AD12" s="88"/>
      <c r="AE12" s="86"/>
      <c r="AF12" s="87"/>
      <c r="AG12" s="88"/>
      <c r="AH12" s="71" t="s">
        <v>492</v>
      </c>
      <c r="AI12" s="71">
        <f>IF(ISBLANK(AH12),"",TRUNC(0.2797*(AH12*100-100)^1.35))</f>
        <v>562</v>
      </c>
    </row>
    <row r="13" spans="1:35" ht="12.75" customHeight="1" thickBot="1">
      <c r="A13" s="207">
        <f>A12</f>
        <v>1</v>
      </c>
      <c r="B13" s="50"/>
      <c r="C13" s="51"/>
      <c r="D13" s="52"/>
      <c r="E13" s="53"/>
      <c r="F13" s="194"/>
      <c r="G13" s="89"/>
      <c r="H13" s="90"/>
      <c r="I13" s="91"/>
      <c r="J13" s="89"/>
      <c r="K13" s="90"/>
      <c r="L13" s="91"/>
      <c r="M13" s="89"/>
      <c r="N13" s="90"/>
      <c r="O13" s="91"/>
      <c r="P13" s="89"/>
      <c r="Q13" s="90"/>
      <c r="R13" s="91"/>
      <c r="S13" s="89"/>
      <c r="T13" s="90"/>
      <c r="U13" s="91"/>
      <c r="V13" s="89"/>
      <c r="W13" s="90"/>
      <c r="X13" s="91"/>
      <c r="Y13" s="89"/>
      <c r="Z13" s="90"/>
      <c r="AA13" s="91"/>
      <c r="AB13" s="89"/>
      <c r="AC13" s="90"/>
      <c r="AD13" s="91"/>
      <c r="AE13" s="89"/>
      <c r="AF13" s="90"/>
      <c r="AG13" s="91"/>
      <c r="AH13" s="73"/>
      <c r="AI13" s="73"/>
    </row>
    <row r="14" spans="1:35" ht="12.75" customHeight="1">
      <c r="A14" s="200">
        <f>A15</f>
        <v>2</v>
      </c>
      <c r="B14" s="45"/>
      <c r="C14" s="46"/>
      <c r="D14" s="47"/>
      <c r="E14" s="48"/>
      <c r="F14" s="49"/>
      <c r="G14" s="83"/>
      <c r="H14" s="84"/>
      <c r="I14" s="85"/>
      <c r="J14" s="83" t="s">
        <v>42</v>
      </c>
      <c r="K14" s="84"/>
      <c r="L14" s="85"/>
      <c r="M14" s="83" t="s">
        <v>44</v>
      </c>
      <c r="N14" s="84"/>
      <c r="O14" s="85"/>
      <c r="P14" s="83" t="s">
        <v>43</v>
      </c>
      <c r="Q14" s="84" t="s">
        <v>42</v>
      </c>
      <c r="R14" s="85"/>
      <c r="S14" s="83" t="s">
        <v>42</v>
      </c>
      <c r="T14" s="84"/>
      <c r="U14" s="85"/>
      <c r="V14" s="83" t="s">
        <v>42</v>
      </c>
      <c r="W14" s="84"/>
      <c r="X14" s="85"/>
      <c r="Y14" s="83" t="s">
        <v>43</v>
      </c>
      <c r="Z14" s="84" t="s">
        <v>43</v>
      </c>
      <c r="AA14" s="85" t="s">
        <v>43</v>
      </c>
      <c r="AB14" s="83"/>
      <c r="AC14" s="84"/>
      <c r="AD14" s="85"/>
      <c r="AE14" s="83"/>
      <c r="AF14" s="84"/>
      <c r="AG14" s="85"/>
      <c r="AH14" s="68"/>
      <c r="AI14" s="68"/>
    </row>
    <row r="15" spans="1:35" ht="12.75" customHeight="1">
      <c r="A15" s="44">
        <f>A11+1</f>
        <v>2</v>
      </c>
      <c r="B15" s="45">
        <v>138</v>
      </c>
      <c r="C15" s="46" t="s">
        <v>34</v>
      </c>
      <c r="D15" s="47" t="s">
        <v>128</v>
      </c>
      <c r="E15" s="48">
        <v>35866</v>
      </c>
      <c r="F15" s="49" t="s">
        <v>18</v>
      </c>
      <c r="G15" s="86"/>
      <c r="H15" s="87"/>
      <c r="I15" s="88"/>
      <c r="J15" s="86"/>
      <c r="K15" s="87"/>
      <c r="L15" s="88"/>
      <c r="M15" s="86"/>
      <c r="N15" s="87"/>
      <c r="O15" s="88"/>
      <c r="P15" s="86"/>
      <c r="Q15" s="87"/>
      <c r="R15" s="88"/>
      <c r="S15" s="86"/>
      <c r="T15" s="87"/>
      <c r="U15" s="88"/>
      <c r="V15" s="86"/>
      <c r="W15" s="87"/>
      <c r="X15" s="88"/>
      <c r="Y15" s="86"/>
      <c r="Z15" s="87"/>
      <c r="AA15" s="88"/>
      <c r="AB15" s="86"/>
      <c r="AC15" s="87"/>
      <c r="AD15" s="88"/>
      <c r="AE15" s="86"/>
      <c r="AF15" s="87"/>
      <c r="AG15" s="88"/>
      <c r="AH15" s="71" t="s">
        <v>485</v>
      </c>
      <c r="AI15" s="71">
        <f>IF(ISBLANK(AH15),"",TRUNC(0.2797*(AH15*100-100)^1.35))</f>
        <v>381</v>
      </c>
    </row>
    <row r="16" spans="1:35" ht="12.75" customHeight="1" thickBot="1">
      <c r="A16" s="207">
        <f>A15</f>
        <v>2</v>
      </c>
      <c r="B16" s="50"/>
      <c r="C16" s="51"/>
      <c r="D16" s="52"/>
      <c r="E16" s="53"/>
      <c r="F16" s="194"/>
      <c r="G16" s="89"/>
      <c r="H16" s="90"/>
      <c r="I16" s="91"/>
      <c r="J16" s="89"/>
      <c r="K16" s="90"/>
      <c r="L16" s="91"/>
      <c r="M16" s="89"/>
      <c r="N16" s="90"/>
      <c r="O16" s="91"/>
      <c r="P16" s="89"/>
      <c r="Q16" s="90"/>
      <c r="R16" s="91"/>
      <c r="S16" s="89"/>
      <c r="T16" s="90"/>
      <c r="U16" s="91"/>
      <c r="V16" s="89"/>
      <c r="W16" s="90"/>
      <c r="X16" s="91"/>
      <c r="Y16" s="89"/>
      <c r="Z16" s="90"/>
      <c r="AA16" s="91"/>
      <c r="AB16" s="89"/>
      <c r="AC16" s="90"/>
      <c r="AD16" s="91"/>
      <c r="AE16" s="89"/>
      <c r="AF16" s="90"/>
      <c r="AG16" s="91"/>
      <c r="AH16" s="73"/>
      <c r="AI16" s="73"/>
    </row>
    <row r="17" spans="1:35" ht="12.75" customHeight="1">
      <c r="A17" s="200">
        <f>A18</f>
        <v>3</v>
      </c>
      <c r="B17" s="45"/>
      <c r="C17" s="46"/>
      <c r="D17" s="47"/>
      <c r="E17" s="48"/>
      <c r="F17" s="49"/>
      <c r="G17" s="83" t="s">
        <v>42</v>
      </c>
      <c r="H17" s="84"/>
      <c r="I17" s="85"/>
      <c r="J17" s="83" t="s">
        <v>42</v>
      </c>
      <c r="K17" s="84"/>
      <c r="L17" s="85"/>
      <c r="M17" s="83" t="s">
        <v>42</v>
      </c>
      <c r="N17" s="84"/>
      <c r="O17" s="85"/>
      <c r="P17" s="83" t="s">
        <v>42</v>
      </c>
      <c r="Q17" s="84"/>
      <c r="R17" s="85"/>
      <c r="S17" s="83" t="s">
        <v>42</v>
      </c>
      <c r="T17" s="84"/>
      <c r="U17" s="85"/>
      <c r="V17" s="83" t="s">
        <v>42</v>
      </c>
      <c r="W17" s="84"/>
      <c r="X17" s="85"/>
      <c r="Y17" s="83" t="s">
        <v>42</v>
      </c>
      <c r="Z17" s="84"/>
      <c r="AA17" s="85"/>
      <c r="AB17" s="83" t="s">
        <v>42</v>
      </c>
      <c r="AC17" s="84"/>
      <c r="AD17" s="85"/>
      <c r="AE17" s="83" t="s">
        <v>43</v>
      </c>
      <c r="AF17" s="84" t="s">
        <v>43</v>
      </c>
      <c r="AG17" s="85" t="s">
        <v>43</v>
      </c>
      <c r="AH17" s="68"/>
      <c r="AI17" s="68"/>
    </row>
    <row r="18" spans="1:35" ht="12.75" customHeight="1">
      <c r="A18" s="44">
        <f>A14+1</f>
        <v>3</v>
      </c>
      <c r="B18" s="45">
        <v>10</v>
      </c>
      <c r="C18" s="46" t="s">
        <v>29</v>
      </c>
      <c r="D18" s="47" t="s">
        <v>151</v>
      </c>
      <c r="E18" s="48">
        <v>35901</v>
      </c>
      <c r="F18" s="49" t="s">
        <v>19</v>
      </c>
      <c r="G18" s="86"/>
      <c r="H18" s="87"/>
      <c r="I18" s="88"/>
      <c r="J18" s="86"/>
      <c r="K18" s="87"/>
      <c r="L18" s="88"/>
      <c r="M18" s="86"/>
      <c r="N18" s="87"/>
      <c r="O18" s="88"/>
      <c r="P18" s="86"/>
      <c r="Q18" s="87"/>
      <c r="R18" s="88"/>
      <c r="S18" s="86"/>
      <c r="T18" s="87"/>
      <c r="U18" s="88"/>
      <c r="V18" s="86"/>
      <c r="W18" s="87"/>
      <c r="X18" s="88"/>
      <c r="Y18" s="86"/>
      <c r="Z18" s="87"/>
      <c r="AA18" s="88"/>
      <c r="AB18" s="86"/>
      <c r="AC18" s="87"/>
      <c r="AD18" s="88"/>
      <c r="AE18" s="86"/>
      <c r="AF18" s="87"/>
      <c r="AG18" s="88"/>
      <c r="AH18" s="71" t="s">
        <v>487</v>
      </c>
      <c r="AI18" s="71">
        <f>IF(ISBLANK(AH18),"",TRUNC(0.2797*(AH18*100-100)^1.35))</f>
        <v>431</v>
      </c>
    </row>
    <row r="19" spans="1:35" ht="12.75" customHeight="1" thickBot="1">
      <c r="A19" s="207">
        <f>A18</f>
        <v>3</v>
      </c>
      <c r="B19" s="50"/>
      <c r="C19" s="51"/>
      <c r="D19" s="52"/>
      <c r="E19" s="53"/>
      <c r="F19" s="194"/>
      <c r="G19" s="89"/>
      <c r="H19" s="90"/>
      <c r="I19" s="91"/>
      <c r="J19" s="89"/>
      <c r="K19" s="90"/>
      <c r="L19" s="91"/>
      <c r="M19" s="89"/>
      <c r="N19" s="90"/>
      <c r="O19" s="91"/>
      <c r="P19" s="89"/>
      <c r="Q19" s="90"/>
      <c r="R19" s="91"/>
      <c r="S19" s="89"/>
      <c r="T19" s="90"/>
      <c r="U19" s="91"/>
      <c r="V19" s="89"/>
      <c r="W19" s="90"/>
      <c r="X19" s="91"/>
      <c r="Y19" s="89"/>
      <c r="Z19" s="90"/>
      <c r="AA19" s="91"/>
      <c r="AB19" s="89"/>
      <c r="AC19" s="90"/>
      <c r="AD19" s="91"/>
      <c r="AE19" s="89"/>
      <c r="AF19" s="90"/>
      <c r="AG19" s="91"/>
      <c r="AH19" s="73"/>
      <c r="AI19" s="73"/>
    </row>
    <row r="20" spans="1:35" ht="12.75" customHeight="1">
      <c r="A20" s="200">
        <f>A21</f>
        <v>4</v>
      </c>
      <c r="B20" s="45"/>
      <c r="C20" s="46"/>
      <c r="D20" s="47"/>
      <c r="E20" s="48"/>
      <c r="F20" s="43"/>
      <c r="G20" s="83"/>
      <c r="H20" s="84"/>
      <c r="I20" s="85"/>
      <c r="J20" s="83"/>
      <c r="K20" s="84"/>
      <c r="L20" s="85"/>
      <c r="M20" s="83"/>
      <c r="N20" s="84"/>
      <c r="O20" s="85"/>
      <c r="P20" s="83"/>
      <c r="Q20" s="84"/>
      <c r="R20" s="85"/>
      <c r="S20" s="83"/>
      <c r="T20" s="84"/>
      <c r="U20" s="85"/>
      <c r="V20" s="83"/>
      <c r="W20" s="84"/>
      <c r="X20" s="85"/>
      <c r="Y20" s="83"/>
      <c r="Z20" s="84"/>
      <c r="AA20" s="85"/>
      <c r="AB20" s="83"/>
      <c r="AC20" s="84"/>
      <c r="AD20" s="85"/>
      <c r="AE20" s="83"/>
      <c r="AF20" s="84"/>
      <c r="AG20" s="85"/>
      <c r="AH20" s="68"/>
      <c r="AI20" s="68"/>
    </row>
    <row r="21" spans="1:35" ht="12.75" customHeight="1">
      <c r="A21" s="44">
        <f>A17+1</f>
        <v>4</v>
      </c>
      <c r="B21" s="45">
        <v>28</v>
      </c>
      <c r="C21" s="46" t="s">
        <v>180</v>
      </c>
      <c r="D21" s="47" t="s">
        <v>181</v>
      </c>
      <c r="E21" s="48">
        <v>35839</v>
      </c>
      <c r="F21" s="49" t="s">
        <v>20</v>
      </c>
      <c r="G21" s="86" t="s">
        <v>42</v>
      </c>
      <c r="H21" s="87"/>
      <c r="I21" s="88"/>
      <c r="J21" s="86" t="s">
        <v>42</v>
      </c>
      <c r="K21" s="87"/>
      <c r="L21" s="88"/>
      <c r="M21" s="86" t="s">
        <v>42</v>
      </c>
      <c r="N21" s="87"/>
      <c r="O21" s="88"/>
      <c r="P21" s="86" t="s">
        <v>42</v>
      </c>
      <c r="Q21" s="87"/>
      <c r="R21" s="88"/>
      <c r="S21" s="86" t="s">
        <v>43</v>
      </c>
      <c r="T21" s="87" t="s">
        <v>43</v>
      </c>
      <c r="U21" s="88" t="s">
        <v>42</v>
      </c>
      <c r="V21" s="86" t="s">
        <v>42</v>
      </c>
      <c r="W21" s="87"/>
      <c r="X21" s="88"/>
      <c r="Y21" s="86" t="s">
        <v>43</v>
      </c>
      <c r="Z21" s="87" t="s">
        <v>43</v>
      </c>
      <c r="AA21" s="88" t="s">
        <v>43</v>
      </c>
      <c r="AB21" s="86"/>
      <c r="AC21" s="87"/>
      <c r="AD21" s="88"/>
      <c r="AE21" s="86"/>
      <c r="AF21" s="87"/>
      <c r="AG21" s="88"/>
      <c r="AH21" s="71" t="s">
        <v>494</v>
      </c>
      <c r="AI21" s="71">
        <f>IF(ISBLANK(AH21),"",TRUNC(0.2797*(AH21*100-100)^1.35))</f>
        <v>617</v>
      </c>
    </row>
    <row r="22" spans="1:35" ht="12.75" customHeight="1" thickBot="1">
      <c r="A22" s="207">
        <f>A21</f>
        <v>4</v>
      </c>
      <c r="B22" s="50"/>
      <c r="C22" s="51"/>
      <c r="D22" s="52"/>
      <c r="E22" s="53"/>
      <c r="F22" s="194"/>
      <c r="G22" s="89"/>
      <c r="H22" s="90"/>
      <c r="I22" s="91"/>
      <c r="J22" s="89"/>
      <c r="K22" s="90"/>
      <c r="L22" s="91"/>
      <c r="M22" s="89"/>
      <c r="N22" s="90"/>
      <c r="O22" s="91"/>
      <c r="P22" s="89"/>
      <c r="Q22" s="90"/>
      <c r="R22" s="91"/>
      <c r="S22" s="89"/>
      <c r="T22" s="90"/>
      <c r="U22" s="91"/>
      <c r="V22" s="89"/>
      <c r="W22" s="90"/>
      <c r="X22" s="91"/>
      <c r="Y22" s="89"/>
      <c r="Z22" s="90"/>
      <c r="AA22" s="91"/>
      <c r="AB22" s="89"/>
      <c r="AC22" s="90"/>
      <c r="AD22" s="91"/>
      <c r="AE22" s="89"/>
      <c r="AF22" s="90"/>
      <c r="AG22" s="91"/>
      <c r="AH22" s="73"/>
      <c r="AI22" s="73"/>
    </row>
    <row r="23" spans="1:35" ht="12.75" customHeight="1">
      <c r="A23" s="200">
        <f>A24</f>
        <v>5</v>
      </c>
      <c r="B23" s="45"/>
      <c r="C23" s="46"/>
      <c r="D23" s="47"/>
      <c r="E23" s="48"/>
      <c r="F23" s="49"/>
      <c r="G23" s="83"/>
      <c r="H23" s="84"/>
      <c r="I23" s="85"/>
      <c r="J23" s="83"/>
      <c r="K23" s="84"/>
      <c r="L23" s="85"/>
      <c r="M23" s="83" t="s">
        <v>42</v>
      </c>
      <c r="N23" s="84"/>
      <c r="O23" s="85"/>
      <c r="P23" s="83" t="s">
        <v>42</v>
      </c>
      <c r="Q23" s="84"/>
      <c r="R23" s="85"/>
      <c r="S23" s="83" t="s">
        <v>42</v>
      </c>
      <c r="T23" s="84"/>
      <c r="U23" s="85"/>
      <c r="V23" s="83" t="s">
        <v>42</v>
      </c>
      <c r="W23" s="84"/>
      <c r="X23" s="85"/>
      <c r="Y23" s="83" t="s">
        <v>42</v>
      </c>
      <c r="Z23" s="84"/>
      <c r="AA23" s="85"/>
      <c r="AB23" s="83" t="s">
        <v>43</v>
      </c>
      <c r="AC23" s="84" t="s">
        <v>43</v>
      </c>
      <c r="AD23" s="85" t="s">
        <v>43</v>
      </c>
      <c r="AE23" s="83"/>
      <c r="AF23" s="84"/>
      <c r="AG23" s="85"/>
      <c r="AH23" s="68"/>
      <c r="AI23" s="68"/>
    </row>
    <row r="24" spans="1:35" ht="12.75" customHeight="1">
      <c r="A24" s="44">
        <f>A20+1</f>
        <v>5</v>
      </c>
      <c r="B24" s="45">
        <v>140</v>
      </c>
      <c r="C24" s="46" t="s">
        <v>199</v>
      </c>
      <c r="D24" s="47" t="s">
        <v>129</v>
      </c>
      <c r="E24" s="48">
        <v>36283</v>
      </c>
      <c r="F24" s="49" t="s">
        <v>18</v>
      </c>
      <c r="G24" s="86"/>
      <c r="H24" s="87"/>
      <c r="I24" s="88"/>
      <c r="J24" s="86"/>
      <c r="K24" s="87"/>
      <c r="L24" s="88"/>
      <c r="M24" s="86"/>
      <c r="N24" s="87"/>
      <c r="O24" s="88"/>
      <c r="P24" s="86"/>
      <c r="Q24" s="87"/>
      <c r="R24" s="88"/>
      <c r="S24" s="86"/>
      <c r="T24" s="87"/>
      <c r="U24" s="88"/>
      <c r="V24" s="86"/>
      <c r="W24" s="87"/>
      <c r="X24" s="88"/>
      <c r="Y24" s="86"/>
      <c r="Z24" s="87"/>
      <c r="AA24" s="88"/>
      <c r="AB24" s="86"/>
      <c r="AC24" s="87"/>
      <c r="AD24" s="88"/>
      <c r="AE24" s="86"/>
      <c r="AF24" s="87"/>
      <c r="AG24" s="88"/>
      <c r="AH24" s="71" t="s">
        <v>486</v>
      </c>
      <c r="AI24" s="71">
        <f>IF(ISBLANK(AH24),"",TRUNC(0.2797*(AH24*100-100)^1.35))</f>
        <v>406</v>
      </c>
    </row>
    <row r="25" spans="1:35" ht="12.75" customHeight="1" thickBot="1">
      <c r="A25" s="207">
        <f>A24</f>
        <v>5</v>
      </c>
      <c r="B25" s="50"/>
      <c r="C25" s="51"/>
      <c r="D25" s="52"/>
      <c r="E25" s="53"/>
      <c r="F25" s="194"/>
      <c r="G25" s="89"/>
      <c r="H25" s="90"/>
      <c r="I25" s="91"/>
      <c r="J25" s="89"/>
      <c r="K25" s="90"/>
      <c r="L25" s="91"/>
      <c r="M25" s="89"/>
      <c r="N25" s="90"/>
      <c r="O25" s="91"/>
      <c r="P25" s="89"/>
      <c r="Q25" s="90"/>
      <c r="R25" s="91"/>
      <c r="S25" s="89"/>
      <c r="T25" s="90"/>
      <c r="U25" s="91"/>
      <c r="V25" s="89"/>
      <c r="W25" s="90"/>
      <c r="X25" s="91"/>
      <c r="Y25" s="89"/>
      <c r="Z25" s="90"/>
      <c r="AA25" s="91"/>
      <c r="AB25" s="89"/>
      <c r="AC25" s="90"/>
      <c r="AD25" s="91"/>
      <c r="AE25" s="89"/>
      <c r="AF25" s="90"/>
      <c r="AG25" s="91"/>
      <c r="AH25" s="73"/>
      <c r="AI25" s="73"/>
    </row>
    <row r="26" spans="1:35" ht="12.75" customHeight="1">
      <c r="A26" s="200">
        <f>A27</f>
        <v>6</v>
      </c>
      <c r="B26" s="45"/>
      <c r="C26" s="46"/>
      <c r="D26" s="47"/>
      <c r="E26" s="48"/>
      <c r="F26" s="49"/>
      <c r="G26" s="83"/>
      <c r="H26" s="84"/>
      <c r="I26" s="85"/>
      <c r="J26" s="83"/>
      <c r="K26" s="84"/>
      <c r="L26" s="85"/>
      <c r="M26" s="83" t="s">
        <v>42</v>
      </c>
      <c r="N26" s="84"/>
      <c r="O26" s="85"/>
      <c r="P26" s="83" t="s">
        <v>42</v>
      </c>
      <c r="Q26" s="84"/>
      <c r="R26" s="85"/>
      <c r="S26" s="83" t="s">
        <v>42</v>
      </c>
      <c r="T26" s="84"/>
      <c r="U26" s="85"/>
      <c r="V26" s="83" t="s">
        <v>42</v>
      </c>
      <c r="W26" s="84"/>
      <c r="X26" s="85"/>
      <c r="Y26" s="83" t="s">
        <v>43</v>
      </c>
      <c r="Z26" s="84" t="s">
        <v>42</v>
      </c>
      <c r="AA26" s="85"/>
      <c r="AB26" s="83" t="s">
        <v>42</v>
      </c>
      <c r="AC26" s="84"/>
      <c r="AD26" s="85"/>
      <c r="AE26" s="83" t="s">
        <v>42</v>
      </c>
      <c r="AF26" s="84"/>
      <c r="AG26" s="85"/>
      <c r="AH26" s="68"/>
      <c r="AI26" s="68"/>
    </row>
    <row r="27" spans="1:35" ht="12.75" customHeight="1">
      <c r="A27" s="44">
        <f>A23+1</f>
        <v>6</v>
      </c>
      <c r="B27" s="45">
        <v>7</v>
      </c>
      <c r="C27" s="46" t="s">
        <v>145</v>
      </c>
      <c r="D27" s="47" t="s">
        <v>146</v>
      </c>
      <c r="E27" s="48">
        <v>35986</v>
      </c>
      <c r="F27" s="49" t="s">
        <v>19</v>
      </c>
      <c r="G27" s="86" t="s">
        <v>43</v>
      </c>
      <c r="H27" s="87" t="s">
        <v>43</v>
      </c>
      <c r="I27" s="88" t="s">
        <v>43</v>
      </c>
      <c r="J27" s="86"/>
      <c r="K27" s="87"/>
      <c r="L27" s="88"/>
      <c r="M27" s="86"/>
      <c r="N27" s="87"/>
      <c r="O27" s="88"/>
      <c r="P27" s="86"/>
      <c r="Q27" s="87"/>
      <c r="R27" s="88"/>
      <c r="S27" s="86"/>
      <c r="T27" s="87"/>
      <c r="U27" s="88"/>
      <c r="V27" s="86"/>
      <c r="W27" s="87"/>
      <c r="X27" s="88"/>
      <c r="Y27" s="86"/>
      <c r="Z27" s="87"/>
      <c r="AA27" s="88"/>
      <c r="AB27" s="86"/>
      <c r="AC27" s="87"/>
      <c r="AD27" s="88"/>
      <c r="AE27" s="86"/>
      <c r="AF27" s="87"/>
      <c r="AG27" s="88"/>
      <c r="AH27" s="71" t="s">
        <v>488</v>
      </c>
      <c r="AI27" s="71">
        <f>IF(ISBLANK(AH27),"",TRUNC(0.2797*(AH27*100-100)^1.35))</f>
        <v>457</v>
      </c>
    </row>
    <row r="28" spans="1:35" ht="12.75" customHeight="1" thickBot="1">
      <c r="A28" s="207">
        <f>A27</f>
        <v>6</v>
      </c>
      <c r="B28" s="50"/>
      <c r="C28" s="51"/>
      <c r="D28" s="52"/>
      <c r="E28" s="53"/>
      <c r="F28" s="194"/>
      <c r="G28" s="89"/>
      <c r="H28" s="90"/>
      <c r="I28" s="91"/>
      <c r="J28" s="89"/>
      <c r="K28" s="90"/>
      <c r="L28" s="91"/>
      <c r="M28" s="89"/>
      <c r="N28" s="90"/>
      <c r="O28" s="91"/>
      <c r="P28" s="89"/>
      <c r="Q28" s="90"/>
      <c r="R28" s="91"/>
      <c r="S28" s="89"/>
      <c r="T28" s="90"/>
      <c r="U28" s="91"/>
      <c r="V28" s="89"/>
      <c r="W28" s="90"/>
      <c r="X28" s="91"/>
      <c r="Y28" s="89"/>
      <c r="Z28" s="90"/>
      <c r="AA28" s="91"/>
      <c r="AB28" s="89"/>
      <c r="AC28" s="90"/>
      <c r="AD28" s="91"/>
      <c r="AE28" s="89"/>
      <c r="AF28" s="90"/>
      <c r="AG28" s="91"/>
      <c r="AH28" s="73"/>
      <c r="AI28" s="73"/>
    </row>
    <row r="29" spans="1:35" ht="12.75" customHeight="1">
      <c r="A29" s="200">
        <f>A30</f>
        <v>7</v>
      </c>
      <c r="B29" s="45"/>
      <c r="C29" s="46"/>
      <c r="D29" s="47"/>
      <c r="E29" s="48"/>
      <c r="F29" s="43"/>
      <c r="G29" s="83"/>
      <c r="H29" s="84"/>
      <c r="I29" s="85"/>
      <c r="J29" s="83"/>
      <c r="K29" s="84"/>
      <c r="L29" s="85"/>
      <c r="M29" s="83"/>
      <c r="N29" s="84"/>
      <c r="O29" s="85"/>
      <c r="P29" s="83"/>
      <c r="Q29" s="84"/>
      <c r="R29" s="85"/>
      <c r="S29" s="83"/>
      <c r="T29" s="84"/>
      <c r="U29" s="85"/>
      <c r="V29" s="83"/>
      <c r="W29" s="84"/>
      <c r="X29" s="85"/>
      <c r="Y29" s="83"/>
      <c r="Z29" s="84"/>
      <c r="AA29" s="85"/>
      <c r="AB29" s="83"/>
      <c r="AC29" s="84"/>
      <c r="AD29" s="85"/>
      <c r="AE29" s="83"/>
      <c r="AF29" s="84"/>
      <c r="AG29" s="85"/>
      <c r="AH29" s="68"/>
      <c r="AI29" s="68"/>
    </row>
    <row r="30" spans="1:35" ht="12.75" customHeight="1">
      <c r="A30" s="44">
        <f>A26+1</f>
        <v>7</v>
      </c>
      <c r="B30" s="45">
        <v>25</v>
      </c>
      <c r="C30" s="46" t="s">
        <v>174</v>
      </c>
      <c r="D30" s="47" t="s">
        <v>175</v>
      </c>
      <c r="E30" s="48">
        <v>36056</v>
      </c>
      <c r="F30" s="49" t="s">
        <v>20</v>
      </c>
      <c r="G30" s="86"/>
      <c r="H30" s="87"/>
      <c r="I30" s="88"/>
      <c r="J30" s="86" t="s">
        <v>42</v>
      </c>
      <c r="K30" s="87"/>
      <c r="L30" s="88"/>
      <c r="M30" s="86" t="s">
        <v>44</v>
      </c>
      <c r="N30" s="87"/>
      <c r="O30" s="88"/>
      <c r="P30" s="86" t="s">
        <v>44</v>
      </c>
      <c r="Q30" s="87"/>
      <c r="R30" s="88"/>
      <c r="S30" s="86" t="s">
        <v>43</v>
      </c>
      <c r="T30" s="87" t="s">
        <v>43</v>
      </c>
      <c r="U30" s="88" t="s">
        <v>42</v>
      </c>
      <c r="V30" s="86" t="s">
        <v>44</v>
      </c>
      <c r="W30" s="87"/>
      <c r="X30" s="88"/>
      <c r="Y30" s="86" t="s">
        <v>44</v>
      </c>
      <c r="Z30" s="87"/>
      <c r="AA30" s="88"/>
      <c r="AB30" s="86" t="s">
        <v>42</v>
      </c>
      <c r="AC30" s="87"/>
      <c r="AD30" s="88"/>
      <c r="AE30" s="86" t="s">
        <v>44</v>
      </c>
      <c r="AF30" s="87"/>
      <c r="AG30" s="88"/>
      <c r="AH30" s="71" t="s">
        <v>496</v>
      </c>
      <c r="AI30" s="71">
        <f>IF(ISBLANK(AH30),"",TRUNC(0.2797*(AH30*100-100)^1.35))</f>
        <v>673</v>
      </c>
    </row>
    <row r="31" spans="1:35" ht="12.75" customHeight="1" thickBot="1">
      <c r="A31" s="207">
        <f>A30</f>
        <v>7</v>
      </c>
      <c r="B31" s="50"/>
      <c r="C31" s="51"/>
      <c r="D31" s="52"/>
      <c r="E31" s="53"/>
      <c r="F31" s="194"/>
      <c r="G31" s="89" t="s">
        <v>43</v>
      </c>
      <c r="H31" s="90" t="s">
        <v>43</v>
      </c>
      <c r="I31" s="91" t="s">
        <v>43</v>
      </c>
      <c r="J31" s="89"/>
      <c r="K31" s="90"/>
      <c r="L31" s="91"/>
      <c r="M31" s="89"/>
      <c r="N31" s="90"/>
      <c r="O31" s="91"/>
      <c r="P31" s="89"/>
      <c r="Q31" s="90"/>
      <c r="R31" s="91"/>
      <c r="S31" s="89"/>
      <c r="T31" s="90"/>
      <c r="U31" s="91"/>
      <c r="V31" s="89"/>
      <c r="W31" s="90"/>
      <c r="X31" s="91"/>
      <c r="Y31" s="89"/>
      <c r="Z31" s="90"/>
      <c r="AA31" s="91"/>
      <c r="AB31" s="89"/>
      <c r="AC31" s="90"/>
      <c r="AD31" s="91"/>
      <c r="AE31" s="89"/>
      <c r="AF31" s="90"/>
      <c r="AG31" s="91"/>
      <c r="AH31" s="73"/>
      <c r="AI31" s="73"/>
    </row>
    <row r="32" spans="1:35" ht="12.75" customHeight="1">
      <c r="A32" s="200">
        <f>A33</f>
        <v>8</v>
      </c>
      <c r="B32" s="45"/>
      <c r="C32" s="46"/>
      <c r="D32" s="47"/>
      <c r="E32" s="48"/>
      <c r="F32" s="49"/>
      <c r="G32" s="83"/>
      <c r="H32" s="84"/>
      <c r="I32" s="85"/>
      <c r="J32" s="83"/>
      <c r="K32" s="84"/>
      <c r="L32" s="85"/>
      <c r="M32" s="83" t="s">
        <v>42</v>
      </c>
      <c r="N32" s="84"/>
      <c r="O32" s="85"/>
      <c r="P32" s="83" t="s">
        <v>44</v>
      </c>
      <c r="Q32" s="84"/>
      <c r="R32" s="85"/>
      <c r="S32" s="83" t="s">
        <v>42</v>
      </c>
      <c r="T32" s="84"/>
      <c r="U32" s="85"/>
      <c r="V32" s="83" t="s">
        <v>42</v>
      </c>
      <c r="W32" s="84"/>
      <c r="X32" s="85"/>
      <c r="Y32" s="83" t="s">
        <v>42</v>
      </c>
      <c r="Z32" s="84"/>
      <c r="AA32" s="85"/>
      <c r="AB32" s="83" t="s">
        <v>42</v>
      </c>
      <c r="AC32" s="84"/>
      <c r="AD32" s="85"/>
      <c r="AE32" s="83" t="s">
        <v>43</v>
      </c>
      <c r="AF32" s="84" t="s">
        <v>43</v>
      </c>
      <c r="AG32" s="85" t="s">
        <v>42</v>
      </c>
      <c r="AH32" s="68"/>
      <c r="AI32" s="68"/>
    </row>
    <row r="33" spans="1:35" ht="12.75" customHeight="1">
      <c r="A33" s="44">
        <f>A29+1</f>
        <v>8</v>
      </c>
      <c r="B33" s="45">
        <v>136</v>
      </c>
      <c r="C33" s="46" t="s">
        <v>124</v>
      </c>
      <c r="D33" s="47" t="s">
        <v>125</v>
      </c>
      <c r="E33" s="48">
        <v>35972</v>
      </c>
      <c r="F33" s="49" t="s">
        <v>18</v>
      </c>
      <c r="G33" s="86" t="s">
        <v>43</v>
      </c>
      <c r="H33" s="87" t="s">
        <v>42</v>
      </c>
      <c r="I33" s="88"/>
      <c r="J33" s="86" t="s">
        <v>43</v>
      </c>
      <c r="K33" s="87" t="s">
        <v>43</v>
      </c>
      <c r="L33" s="88" t="s">
        <v>42</v>
      </c>
      <c r="M33" s="86" t="s">
        <v>42</v>
      </c>
      <c r="N33" s="87"/>
      <c r="O33" s="88"/>
      <c r="P33" s="86" t="s">
        <v>43</v>
      </c>
      <c r="Q33" s="87" t="s">
        <v>43</v>
      </c>
      <c r="R33" s="88" t="s">
        <v>43</v>
      </c>
      <c r="S33" s="86"/>
      <c r="T33" s="87"/>
      <c r="U33" s="88"/>
      <c r="V33" s="86"/>
      <c r="W33" s="87"/>
      <c r="X33" s="88"/>
      <c r="Y33" s="86"/>
      <c r="Z33" s="87"/>
      <c r="AA33" s="88"/>
      <c r="AB33" s="86"/>
      <c r="AC33" s="87"/>
      <c r="AD33" s="88"/>
      <c r="AE33" s="86"/>
      <c r="AF33" s="87"/>
      <c r="AG33" s="88"/>
      <c r="AH33" s="71" t="s">
        <v>491</v>
      </c>
      <c r="AI33" s="71">
        <f>IF(ISBLANK(AH33),"",TRUNC(0.2797*(AH33*100-100)^1.35))</f>
        <v>535</v>
      </c>
    </row>
    <row r="34" spans="1:35" ht="12.75" customHeight="1" thickBot="1">
      <c r="A34" s="207">
        <f>A33</f>
        <v>8</v>
      </c>
      <c r="B34" s="50"/>
      <c r="C34" s="51"/>
      <c r="D34" s="52"/>
      <c r="E34" s="53"/>
      <c r="F34" s="194"/>
      <c r="G34" s="89"/>
      <c r="H34" s="90"/>
      <c r="I34" s="91"/>
      <c r="J34" s="89"/>
      <c r="K34" s="90"/>
      <c r="L34" s="91"/>
      <c r="M34" s="89"/>
      <c r="N34" s="90"/>
      <c r="O34" s="91"/>
      <c r="P34" s="89"/>
      <c r="Q34" s="90"/>
      <c r="R34" s="91"/>
      <c r="S34" s="89"/>
      <c r="T34" s="90"/>
      <c r="U34" s="91"/>
      <c r="V34" s="89"/>
      <c r="W34" s="90"/>
      <c r="X34" s="91"/>
      <c r="Y34" s="89"/>
      <c r="Z34" s="90"/>
      <c r="AA34" s="91"/>
      <c r="AB34" s="89"/>
      <c r="AC34" s="90"/>
      <c r="AD34" s="91"/>
      <c r="AE34" s="89"/>
      <c r="AF34" s="90"/>
      <c r="AG34" s="91"/>
      <c r="AH34" s="73"/>
      <c r="AI34" s="73"/>
    </row>
    <row r="35" spans="1:35" ht="12.75" customHeight="1">
      <c r="A35" s="200">
        <f>A36</f>
        <v>9</v>
      </c>
      <c r="B35" s="45"/>
      <c r="C35" s="46"/>
      <c r="D35" s="47"/>
      <c r="E35" s="48"/>
      <c r="F35" s="49"/>
      <c r="G35" s="83" t="s">
        <v>43</v>
      </c>
      <c r="H35" s="84" t="s">
        <v>44</v>
      </c>
      <c r="I35" s="85" t="s">
        <v>44</v>
      </c>
      <c r="J35" s="83"/>
      <c r="K35" s="84"/>
      <c r="L35" s="85"/>
      <c r="M35" s="83"/>
      <c r="N35" s="84"/>
      <c r="O35" s="85"/>
      <c r="P35" s="83"/>
      <c r="Q35" s="84"/>
      <c r="R35" s="85"/>
      <c r="S35" s="83"/>
      <c r="T35" s="84"/>
      <c r="U35" s="85"/>
      <c r="V35" s="83"/>
      <c r="W35" s="84"/>
      <c r="X35" s="85"/>
      <c r="Y35" s="83"/>
      <c r="Z35" s="84"/>
      <c r="AA35" s="85"/>
      <c r="AB35" s="83"/>
      <c r="AC35" s="84"/>
      <c r="AD35" s="85"/>
      <c r="AE35" s="83"/>
      <c r="AF35" s="84"/>
      <c r="AG35" s="85"/>
      <c r="AH35" s="68"/>
      <c r="AI35" s="68"/>
    </row>
    <row r="36" spans="1:35" ht="12.75" customHeight="1">
      <c r="A36" s="44">
        <f>A32+1</f>
        <v>9</v>
      </c>
      <c r="B36" s="45">
        <v>8</v>
      </c>
      <c r="C36" s="46" t="s">
        <v>147</v>
      </c>
      <c r="D36" s="47" t="s">
        <v>148</v>
      </c>
      <c r="E36" s="48">
        <v>36036</v>
      </c>
      <c r="F36" s="49" t="s">
        <v>19</v>
      </c>
      <c r="G36" s="86"/>
      <c r="H36" s="87"/>
      <c r="I36" s="88"/>
      <c r="J36" s="86"/>
      <c r="K36" s="87"/>
      <c r="L36" s="88"/>
      <c r="M36" s="86"/>
      <c r="N36" s="87"/>
      <c r="O36" s="88"/>
      <c r="P36" s="86"/>
      <c r="Q36" s="87"/>
      <c r="R36" s="88"/>
      <c r="S36" s="86"/>
      <c r="T36" s="87"/>
      <c r="U36" s="88"/>
      <c r="V36" s="86"/>
      <c r="W36" s="87"/>
      <c r="X36" s="88"/>
      <c r="Y36" s="86"/>
      <c r="Z36" s="87"/>
      <c r="AA36" s="88"/>
      <c r="AB36" s="86"/>
      <c r="AC36" s="87"/>
      <c r="AD36" s="88"/>
      <c r="AE36" s="86"/>
      <c r="AF36" s="87"/>
      <c r="AG36" s="88"/>
      <c r="AH36" s="71" t="s">
        <v>37</v>
      </c>
      <c r="AI36" s="71"/>
    </row>
    <row r="37" spans="1:35" ht="12.75" customHeight="1" thickBot="1">
      <c r="A37" s="207">
        <f>A36</f>
        <v>9</v>
      </c>
      <c r="B37" s="50"/>
      <c r="C37" s="51"/>
      <c r="D37" s="52"/>
      <c r="E37" s="53"/>
      <c r="F37" s="194"/>
      <c r="G37" s="89"/>
      <c r="H37" s="90"/>
      <c r="I37" s="91"/>
      <c r="J37" s="89"/>
      <c r="K37" s="90"/>
      <c r="L37" s="91"/>
      <c r="M37" s="89"/>
      <c r="N37" s="90"/>
      <c r="O37" s="91"/>
      <c r="P37" s="89"/>
      <c r="Q37" s="90"/>
      <c r="R37" s="91"/>
      <c r="S37" s="89"/>
      <c r="T37" s="90"/>
      <c r="U37" s="91"/>
      <c r="V37" s="89"/>
      <c r="W37" s="90"/>
      <c r="X37" s="91"/>
      <c r="Y37" s="89"/>
      <c r="Z37" s="90"/>
      <c r="AA37" s="91"/>
      <c r="AB37" s="89"/>
      <c r="AC37" s="90"/>
      <c r="AD37" s="91"/>
      <c r="AE37" s="89"/>
      <c r="AF37" s="90"/>
      <c r="AG37" s="91"/>
      <c r="AH37" s="73"/>
      <c r="AI37" s="73"/>
    </row>
    <row r="38" spans="1:35" ht="12.75" customHeight="1">
      <c r="A38" s="200">
        <f>A39</f>
        <v>10</v>
      </c>
      <c r="B38" s="45"/>
      <c r="C38" s="46"/>
      <c r="D38" s="47"/>
      <c r="E38" s="48"/>
      <c r="F38" s="43"/>
      <c r="G38" s="83"/>
      <c r="H38" s="84"/>
      <c r="I38" s="85"/>
      <c r="J38" s="83"/>
      <c r="K38" s="84"/>
      <c r="L38" s="85"/>
      <c r="M38" s="83"/>
      <c r="N38" s="84"/>
      <c r="O38" s="85"/>
      <c r="P38" s="83"/>
      <c r="Q38" s="84"/>
      <c r="R38" s="85"/>
      <c r="S38" s="83"/>
      <c r="T38" s="84"/>
      <c r="U38" s="85"/>
      <c r="V38" s="83"/>
      <c r="W38" s="84"/>
      <c r="X38" s="85"/>
      <c r="Y38" s="83"/>
      <c r="Z38" s="84"/>
      <c r="AA38" s="85"/>
      <c r="AB38" s="83"/>
      <c r="AC38" s="84"/>
      <c r="AD38" s="85"/>
      <c r="AE38" s="83"/>
      <c r="AF38" s="84"/>
      <c r="AG38" s="85"/>
      <c r="AH38" s="68"/>
      <c r="AI38" s="68"/>
    </row>
    <row r="39" spans="1:35" ht="12.75" customHeight="1">
      <c r="A39" s="44">
        <f>A35+1</f>
        <v>10</v>
      </c>
      <c r="B39" s="45">
        <v>26</v>
      </c>
      <c r="C39" s="46" t="s">
        <v>176</v>
      </c>
      <c r="D39" s="47" t="s">
        <v>177</v>
      </c>
      <c r="E39" s="48">
        <v>35804</v>
      </c>
      <c r="F39" s="49" t="s">
        <v>20</v>
      </c>
      <c r="G39" s="86"/>
      <c r="H39" s="87"/>
      <c r="I39" s="88"/>
      <c r="J39" s="86" t="s">
        <v>42</v>
      </c>
      <c r="K39" s="87"/>
      <c r="L39" s="88"/>
      <c r="M39" s="86" t="s">
        <v>44</v>
      </c>
      <c r="N39" s="87"/>
      <c r="O39" s="88"/>
      <c r="P39" s="86" t="s">
        <v>42</v>
      </c>
      <c r="Q39" s="87"/>
      <c r="R39" s="88"/>
      <c r="S39" s="86" t="s">
        <v>44</v>
      </c>
      <c r="T39" s="87"/>
      <c r="U39" s="88"/>
      <c r="V39" s="86" t="s">
        <v>42</v>
      </c>
      <c r="W39" s="87"/>
      <c r="X39" s="88"/>
      <c r="Y39" s="86" t="s">
        <v>42</v>
      </c>
      <c r="Z39" s="87"/>
      <c r="AA39" s="88"/>
      <c r="AB39" s="86" t="s">
        <v>42</v>
      </c>
      <c r="AC39" s="87"/>
      <c r="AD39" s="88"/>
      <c r="AE39" s="86" t="s">
        <v>42</v>
      </c>
      <c r="AF39" s="87"/>
      <c r="AG39" s="88"/>
      <c r="AH39" s="71" t="s">
        <v>498</v>
      </c>
      <c r="AI39" s="71">
        <f>IF(ISBLANK(AH39),"",TRUNC(0.2797*(AH39*100-100)^1.35))</f>
        <v>731</v>
      </c>
    </row>
    <row r="40" spans="1:35" ht="12.75" customHeight="1" thickBot="1">
      <c r="A40" s="207">
        <f>A39</f>
        <v>10</v>
      </c>
      <c r="B40" s="50"/>
      <c r="C40" s="51"/>
      <c r="D40" s="52"/>
      <c r="E40" s="53"/>
      <c r="F40" s="194"/>
      <c r="G40" s="89" t="s">
        <v>43</v>
      </c>
      <c r="H40" s="90" t="s">
        <v>42</v>
      </c>
      <c r="I40" s="91"/>
      <c r="J40" s="89" t="s">
        <v>43</v>
      </c>
      <c r="K40" s="90" t="s">
        <v>43</v>
      </c>
      <c r="L40" s="91" t="s">
        <v>43</v>
      </c>
      <c r="M40" s="89"/>
      <c r="N40" s="90"/>
      <c r="O40" s="91"/>
      <c r="P40" s="89"/>
      <c r="Q40" s="90"/>
      <c r="R40" s="91"/>
      <c r="S40" s="89"/>
      <c r="T40" s="90"/>
      <c r="U40" s="91"/>
      <c r="V40" s="89"/>
      <c r="W40" s="90"/>
      <c r="X40" s="91"/>
      <c r="Y40" s="89"/>
      <c r="Z40" s="90"/>
      <c r="AA40" s="91"/>
      <c r="AB40" s="89"/>
      <c r="AC40" s="90"/>
      <c r="AD40" s="91"/>
      <c r="AE40" s="89"/>
      <c r="AF40" s="90"/>
      <c r="AG40" s="91"/>
      <c r="AH40" s="73"/>
      <c r="AI40" s="73"/>
    </row>
    <row r="41" spans="1:35" ht="12.75" customHeight="1">
      <c r="A41" s="200">
        <f>A42</f>
        <v>11</v>
      </c>
      <c r="B41" s="45"/>
      <c r="C41" s="46"/>
      <c r="D41" s="47"/>
      <c r="E41" s="48"/>
      <c r="F41" s="49"/>
      <c r="G41" s="83"/>
      <c r="H41" s="84"/>
      <c r="I41" s="85"/>
      <c r="J41" s="83"/>
      <c r="K41" s="84"/>
      <c r="L41" s="85"/>
      <c r="M41" s="83" t="s">
        <v>42</v>
      </c>
      <c r="N41" s="84"/>
      <c r="O41" s="85"/>
      <c r="P41" s="83" t="s">
        <v>43</v>
      </c>
      <c r="Q41" s="84" t="s">
        <v>42</v>
      </c>
      <c r="R41" s="85"/>
      <c r="S41" s="83" t="s">
        <v>43</v>
      </c>
      <c r="T41" s="84" t="s">
        <v>42</v>
      </c>
      <c r="U41" s="85"/>
      <c r="V41" s="83" t="s">
        <v>43</v>
      </c>
      <c r="W41" s="84" t="s">
        <v>42</v>
      </c>
      <c r="X41" s="85"/>
      <c r="Y41" s="83" t="s">
        <v>43</v>
      </c>
      <c r="Z41" s="84" t="s">
        <v>43</v>
      </c>
      <c r="AA41" s="85" t="s">
        <v>42</v>
      </c>
      <c r="AB41" s="83" t="s">
        <v>42</v>
      </c>
      <c r="AC41" s="84"/>
      <c r="AD41" s="85"/>
      <c r="AE41" s="83" t="s">
        <v>43</v>
      </c>
      <c r="AF41" s="84" t="s">
        <v>42</v>
      </c>
      <c r="AG41" s="85"/>
      <c r="AH41" s="68"/>
      <c r="AI41" s="68"/>
    </row>
    <row r="42" spans="1:35" ht="12.75" customHeight="1">
      <c r="A42" s="44">
        <f>A38+1</f>
        <v>11</v>
      </c>
      <c r="B42" s="45">
        <v>137</v>
      </c>
      <c r="C42" s="46" t="s">
        <v>126</v>
      </c>
      <c r="D42" s="47" t="s">
        <v>127</v>
      </c>
      <c r="E42" s="48">
        <v>35827</v>
      </c>
      <c r="F42" s="49" t="s">
        <v>18</v>
      </c>
      <c r="G42" s="86" t="s">
        <v>43</v>
      </c>
      <c r="H42" s="87" t="s">
        <v>43</v>
      </c>
      <c r="I42" s="88" t="s">
        <v>42</v>
      </c>
      <c r="J42" s="86" t="s">
        <v>43</v>
      </c>
      <c r="K42" s="87" t="s">
        <v>43</v>
      </c>
      <c r="L42" s="88" t="s">
        <v>42</v>
      </c>
      <c r="M42" s="86" t="s">
        <v>43</v>
      </c>
      <c r="N42" s="87" t="s">
        <v>43</v>
      </c>
      <c r="O42" s="88" t="s">
        <v>43</v>
      </c>
      <c r="P42" s="86"/>
      <c r="Q42" s="87"/>
      <c r="R42" s="88"/>
      <c r="S42" s="86"/>
      <c r="T42" s="87"/>
      <c r="U42" s="88"/>
      <c r="V42" s="86"/>
      <c r="W42" s="87"/>
      <c r="X42" s="88"/>
      <c r="Y42" s="86"/>
      <c r="Z42" s="87"/>
      <c r="AA42" s="88"/>
      <c r="AB42" s="86"/>
      <c r="AC42" s="87"/>
      <c r="AD42" s="88"/>
      <c r="AE42" s="86"/>
      <c r="AF42" s="87"/>
      <c r="AG42" s="88"/>
      <c r="AH42" s="71" t="s">
        <v>490</v>
      </c>
      <c r="AI42" s="71">
        <f>IF(ISBLANK(AH42),"",TRUNC(0.2797*(AH42*100-100)^1.35))</f>
        <v>509</v>
      </c>
    </row>
    <row r="43" spans="1:35" ht="12.75" customHeight="1" thickBot="1">
      <c r="A43" s="207">
        <f>A42</f>
        <v>11</v>
      </c>
      <c r="B43" s="50"/>
      <c r="C43" s="51"/>
      <c r="D43" s="52"/>
      <c r="E43" s="53"/>
      <c r="F43" s="194"/>
      <c r="G43" s="89"/>
      <c r="H43" s="90"/>
      <c r="I43" s="91"/>
      <c r="J43" s="89"/>
      <c r="K43" s="90"/>
      <c r="L43" s="91"/>
      <c r="M43" s="89"/>
      <c r="N43" s="90"/>
      <c r="O43" s="91"/>
      <c r="P43" s="89"/>
      <c r="Q43" s="90"/>
      <c r="R43" s="91"/>
      <c r="S43" s="89"/>
      <c r="T43" s="90"/>
      <c r="U43" s="91"/>
      <c r="V43" s="89"/>
      <c r="W43" s="90"/>
      <c r="X43" s="91"/>
      <c r="Y43" s="89"/>
      <c r="Z43" s="90"/>
      <c r="AA43" s="91"/>
      <c r="AB43" s="89"/>
      <c r="AC43" s="90"/>
      <c r="AD43" s="91"/>
      <c r="AE43" s="89"/>
      <c r="AF43" s="90"/>
      <c r="AG43" s="91"/>
      <c r="AH43" s="125"/>
      <c r="AI43" s="73"/>
    </row>
    <row r="44" spans="1:35" ht="12.75" customHeight="1">
      <c r="A44" s="200">
        <f>A45</f>
        <v>12</v>
      </c>
      <c r="B44" s="45"/>
      <c r="C44" s="46"/>
      <c r="D44" s="47"/>
      <c r="E44" s="48"/>
      <c r="F44" s="49"/>
      <c r="G44" s="83"/>
      <c r="H44" s="84"/>
      <c r="I44" s="85"/>
      <c r="J44" s="83"/>
      <c r="K44" s="84"/>
      <c r="L44" s="85"/>
      <c r="M44" s="83"/>
      <c r="N44" s="84"/>
      <c r="O44" s="85"/>
      <c r="P44" s="83"/>
      <c r="Q44" s="84"/>
      <c r="R44" s="85"/>
      <c r="S44" s="83" t="s">
        <v>42</v>
      </c>
      <c r="T44" s="84"/>
      <c r="U44" s="85"/>
      <c r="V44" s="83" t="s">
        <v>43</v>
      </c>
      <c r="W44" s="84" t="s">
        <v>42</v>
      </c>
      <c r="X44" s="85"/>
      <c r="Y44" s="83" t="s">
        <v>42</v>
      </c>
      <c r="Z44" s="84"/>
      <c r="AA44" s="85"/>
      <c r="AB44" s="83" t="s">
        <v>43</v>
      </c>
      <c r="AC44" s="84" t="s">
        <v>42</v>
      </c>
      <c r="AD44" s="85"/>
      <c r="AE44" s="83" t="s">
        <v>42</v>
      </c>
      <c r="AF44" s="84"/>
      <c r="AG44" s="85"/>
      <c r="AH44" s="68"/>
      <c r="AI44" s="68"/>
    </row>
    <row r="45" spans="1:35" ht="12.75" customHeight="1">
      <c r="A45" s="44">
        <f>A41+1</f>
        <v>12</v>
      </c>
      <c r="B45" s="45">
        <v>9</v>
      </c>
      <c r="C45" s="46" t="s">
        <v>149</v>
      </c>
      <c r="D45" s="47" t="s">
        <v>150</v>
      </c>
      <c r="E45" s="48">
        <v>36252</v>
      </c>
      <c r="F45" s="49" t="s">
        <v>19</v>
      </c>
      <c r="G45" s="86" t="s">
        <v>43</v>
      </c>
      <c r="H45" s="87" t="s">
        <v>43</v>
      </c>
      <c r="I45" s="88" t="s">
        <v>43</v>
      </c>
      <c r="J45" s="86"/>
      <c r="K45" s="87"/>
      <c r="L45" s="88"/>
      <c r="M45" s="86"/>
      <c r="N45" s="87"/>
      <c r="O45" s="88"/>
      <c r="P45" s="86"/>
      <c r="Q45" s="87"/>
      <c r="R45" s="88"/>
      <c r="S45" s="86"/>
      <c r="T45" s="87"/>
      <c r="U45" s="88"/>
      <c r="V45" s="86"/>
      <c r="W45" s="87"/>
      <c r="X45" s="88"/>
      <c r="Y45" s="86"/>
      <c r="Z45" s="87"/>
      <c r="AA45" s="88"/>
      <c r="AB45" s="86"/>
      <c r="AC45" s="87"/>
      <c r="AD45" s="88"/>
      <c r="AE45" s="86"/>
      <c r="AF45" s="87"/>
      <c r="AG45" s="88"/>
      <c r="AH45" s="71" t="s">
        <v>488</v>
      </c>
      <c r="AI45" s="71">
        <f>IF(ISBLANK(AH45),"",TRUNC(0.2797*(AH45*100-100)^1.35))</f>
        <v>457</v>
      </c>
    </row>
    <row r="46" spans="1:35" ht="12.75" customHeight="1" thickBot="1">
      <c r="A46" s="262">
        <f>A45</f>
        <v>12</v>
      </c>
      <c r="B46" s="50"/>
      <c r="C46" s="51"/>
      <c r="D46" s="52"/>
      <c r="E46" s="53"/>
      <c r="F46" s="194"/>
      <c r="G46" s="89"/>
      <c r="H46" s="90"/>
      <c r="I46" s="91"/>
      <c r="J46" s="89"/>
      <c r="K46" s="90"/>
      <c r="L46" s="91"/>
      <c r="M46" s="89"/>
      <c r="N46" s="90"/>
      <c r="O46" s="91"/>
      <c r="P46" s="89"/>
      <c r="Q46" s="90"/>
      <c r="R46" s="91"/>
      <c r="S46" s="89"/>
      <c r="T46" s="90"/>
      <c r="U46" s="91"/>
      <c r="V46" s="89"/>
      <c r="W46" s="90"/>
      <c r="X46" s="91"/>
      <c r="Y46" s="89"/>
      <c r="Z46" s="90"/>
      <c r="AA46" s="91"/>
      <c r="AB46" s="89"/>
      <c r="AC46" s="90"/>
      <c r="AD46" s="91"/>
      <c r="AE46" s="89"/>
      <c r="AF46" s="90"/>
      <c r="AG46" s="91"/>
      <c r="AH46" s="73"/>
      <c r="AI46" s="73"/>
    </row>
    <row r="47" spans="1:35" ht="12.75" customHeight="1">
      <c r="A47" s="182"/>
      <c r="B47" s="187"/>
      <c r="C47" s="46"/>
      <c r="D47" s="186"/>
      <c r="E47" s="185"/>
      <c r="F47" s="205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184"/>
      <c r="AI47" s="184"/>
    </row>
    <row r="48" spans="1:17" s="3" customFormat="1" ht="18" customHeight="1">
      <c r="A48" s="1" t="s">
        <v>27</v>
      </c>
      <c r="B48" s="14"/>
      <c r="C48" s="1"/>
      <c r="D48" s="1"/>
      <c r="E48" s="1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s="3" customFormat="1" ht="18" customHeight="1">
      <c r="A49" s="128" t="s">
        <v>61</v>
      </c>
      <c r="B49" s="14"/>
      <c r="C49" s="1"/>
      <c r="D49" s="1"/>
      <c r="E49" s="1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s="3" customFormat="1" ht="18" customHeight="1">
      <c r="A50" s="127" t="s">
        <v>191</v>
      </c>
      <c r="B50" s="14"/>
      <c r="C50" s="1"/>
      <c r="D50" s="1"/>
      <c r="E50" s="1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26" s="3" customFormat="1" ht="17.25" customHeight="1">
      <c r="A51" s="1"/>
      <c r="B51" s="1"/>
      <c r="C51" s="2"/>
      <c r="D51" s="2"/>
      <c r="E51" s="2"/>
      <c r="F51" s="2"/>
      <c r="G51" s="2"/>
      <c r="H51" s="2"/>
      <c r="J51" s="2"/>
      <c r="K51" s="2"/>
      <c r="L51" s="2"/>
      <c r="M51" s="2"/>
      <c r="N51" s="2"/>
      <c r="O51" s="2"/>
      <c r="P51" s="2"/>
      <c r="Q51" s="2"/>
      <c r="S51" s="24"/>
      <c r="Z51" s="24"/>
    </row>
    <row r="52" spans="1:25" ht="14.25" customHeight="1">
      <c r="A52" s="5" t="s">
        <v>68</v>
      </c>
      <c r="B52" s="5"/>
      <c r="G52" s="4"/>
      <c r="H52" s="4"/>
      <c r="I52" s="4"/>
      <c r="J52" s="4"/>
      <c r="K52" s="6"/>
      <c r="L52" s="6"/>
      <c r="M52" s="6"/>
      <c r="N52" s="6"/>
      <c r="O52" s="6"/>
      <c r="P52" s="4"/>
      <c r="Q52" s="7"/>
      <c r="R52" s="67"/>
      <c r="S52" s="67"/>
      <c r="T52" s="6"/>
      <c r="U52" s="6"/>
      <c r="V52" s="6"/>
      <c r="W52" s="6"/>
      <c r="X52" s="6"/>
      <c r="Y52" s="6"/>
    </row>
    <row r="53" spans="1:25" ht="18.75">
      <c r="A53" s="1" t="s">
        <v>71</v>
      </c>
      <c r="B53" s="1"/>
      <c r="C53" s="1"/>
      <c r="E53" s="8"/>
      <c r="G53" s="6"/>
      <c r="H53" s="4"/>
      <c r="I53" s="4"/>
      <c r="J53" s="4"/>
      <c r="K53" s="4"/>
      <c r="L53" s="6"/>
      <c r="M53" s="6"/>
      <c r="N53" s="6"/>
      <c r="O53" s="6"/>
      <c r="P53" s="6"/>
      <c r="Q53" s="4"/>
      <c r="R53" s="9"/>
      <c r="S53" s="67"/>
      <c r="T53" s="6"/>
      <c r="U53" s="6"/>
      <c r="V53" s="6"/>
      <c r="W53" s="6"/>
      <c r="X53" s="6"/>
      <c r="Y53" s="6"/>
    </row>
    <row r="54" spans="3:25" s="75" customFormat="1" ht="16.5" thickBot="1">
      <c r="C54" s="5" t="s">
        <v>77</v>
      </c>
      <c r="E54" s="76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</row>
    <row r="55" spans="7:33" ht="13.5" thickBot="1">
      <c r="G55" s="302" t="s">
        <v>479</v>
      </c>
      <c r="H55" s="303"/>
      <c r="I55" s="304"/>
      <c r="J55" s="302" t="s">
        <v>480</v>
      </c>
      <c r="K55" s="303"/>
      <c r="L55" s="304"/>
      <c r="M55" s="302" t="s">
        <v>481</v>
      </c>
      <c r="N55" s="303"/>
      <c r="O55" s="304"/>
      <c r="P55" s="302" t="s">
        <v>482</v>
      </c>
      <c r="Q55" s="303"/>
      <c r="R55" s="304"/>
      <c r="S55" s="302" t="s">
        <v>483</v>
      </c>
      <c r="T55" s="303"/>
      <c r="U55" s="304"/>
      <c r="V55" s="302" t="s">
        <v>478</v>
      </c>
      <c r="W55" s="303"/>
      <c r="X55" s="304"/>
      <c r="Y55" s="302" t="s">
        <v>484</v>
      </c>
      <c r="Z55" s="303"/>
      <c r="AA55" s="304"/>
      <c r="AB55" s="302" t="s">
        <v>485</v>
      </c>
      <c r="AC55" s="303"/>
      <c r="AD55" s="304"/>
      <c r="AE55" s="302" t="s">
        <v>486</v>
      </c>
      <c r="AF55" s="303"/>
      <c r="AG55" s="304"/>
    </row>
    <row r="56" spans="1:35" s="70" customFormat="1" ht="13.5" customHeight="1" thickBot="1">
      <c r="A56" s="133" t="s">
        <v>41</v>
      </c>
      <c r="B56" s="79" t="s">
        <v>22</v>
      </c>
      <c r="C56" s="178" t="s">
        <v>15</v>
      </c>
      <c r="D56" s="196" t="s">
        <v>14</v>
      </c>
      <c r="E56" s="81" t="s">
        <v>17</v>
      </c>
      <c r="F56" s="192" t="s">
        <v>0</v>
      </c>
      <c r="G56" s="305" t="s">
        <v>487</v>
      </c>
      <c r="H56" s="306"/>
      <c r="I56" s="307"/>
      <c r="J56" s="305" t="s">
        <v>488</v>
      </c>
      <c r="K56" s="306"/>
      <c r="L56" s="307"/>
      <c r="M56" s="305" t="s">
        <v>489</v>
      </c>
      <c r="N56" s="306"/>
      <c r="O56" s="307"/>
      <c r="P56" s="305" t="s">
        <v>490</v>
      </c>
      <c r="Q56" s="306"/>
      <c r="R56" s="307"/>
      <c r="S56" s="305" t="s">
        <v>491</v>
      </c>
      <c r="T56" s="306"/>
      <c r="U56" s="307"/>
      <c r="V56" s="305" t="s">
        <v>492</v>
      </c>
      <c r="W56" s="306"/>
      <c r="X56" s="307"/>
      <c r="Y56" s="305" t="s">
        <v>493</v>
      </c>
      <c r="Z56" s="306"/>
      <c r="AA56" s="307"/>
      <c r="AB56" s="305" t="s">
        <v>494</v>
      </c>
      <c r="AC56" s="306"/>
      <c r="AD56" s="307"/>
      <c r="AE56" s="305" t="s">
        <v>495</v>
      </c>
      <c r="AF56" s="306"/>
      <c r="AG56" s="307"/>
      <c r="AH56" s="82" t="s">
        <v>13</v>
      </c>
      <c r="AI56" s="181" t="s">
        <v>12</v>
      </c>
    </row>
    <row r="57" spans="1:35" s="70" customFormat="1" ht="13.5" customHeight="1" thickBot="1">
      <c r="A57" s="170" t="s">
        <v>192</v>
      </c>
      <c r="B57" s="175" t="s">
        <v>82</v>
      </c>
      <c r="C57" s="172" t="s">
        <v>83</v>
      </c>
      <c r="D57" s="173" t="s">
        <v>93</v>
      </c>
      <c r="E57" s="177" t="s">
        <v>55</v>
      </c>
      <c r="F57" s="171" t="s">
        <v>56</v>
      </c>
      <c r="G57" s="302" t="s">
        <v>496</v>
      </c>
      <c r="H57" s="303"/>
      <c r="I57" s="304"/>
      <c r="J57" s="302" t="s">
        <v>497</v>
      </c>
      <c r="K57" s="303"/>
      <c r="L57" s="304"/>
      <c r="M57" s="302" t="s">
        <v>498</v>
      </c>
      <c r="N57" s="303"/>
      <c r="O57" s="304"/>
      <c r="P57" s="302" t="s">
        <v>499</v>
      </c>
      <c r="Q57" s="303"/>
      <c r="R57" s="304"/>
      <c r="S57" s="302" t="s">
        <v>500</v>
      </c>
      <c r="T57" s="303"/>
      <c r="U57" s="304"/>
      <c r="V57" s="302" t="s">
        <v>501</v>
      </c>
      <c r="W57" s="303"/>
      <c r="X57" s="304"/>
      <c r="Y57" s="302" t="s">
        <v>502</v>
      </c>
      <c r="Z57" s="303"/>
      <c r="AA57" s="304"/>
      <c r="AB57" s="302" t="s">
        <v>503</v>
      </c>
      <c r="AC57" s="303"/>
      <c r="AD57" s="304"/>
      <c r="AE57" s="302" t="s">
        <v>504</v>
      </c>
      <c r="AF57" s="303"/>
      <c r="AG57" s="304"/>
      <c r="AH57" s="175" t="s">
        <v>57</v>
      </c>
      <c r="AI57" s="174" t="s">
        <v>60</v>
      </c>
    </row>
    <row r="58" spans="1:35" s="75" customFormat="1" ht="12.75" customHeight="1">
      <c r="A58" s="200">
        <f>A59</f>
        <v>1</v>
      </c>
      <c r="B58" s="39"/>
      <c r="C58" s="40"/>
      <c r="D58" s="41"/>
      <c r="E58" s="42"/>
      <c r="F58" s="43"/>
      <c r="G58" s="95"/>
      <c r="H58" s="96"/>
      <c r="I58" s="97"/>
      <c r="J58" s="95"/>
      <c r="K58" s="96"/>
      <c r="L58" s="97"/>
      <c r="M58" s="83" t="s">
        <v>43</v>
      </c>
      <c r="N58" s="84" t="s">
        <v>42</v>
      </c>
      <c r="O58" s="85"/>
      <c r="P58" s="83" t="s">
        <v>43</v>
      </c>
      <c r="Q58" s="84" t="s">
        <v>43</v>
      </c>
      <c r="R58" s="85" t="s">
        <v>42</v>
      </c>
      <c r="S58" s="83" t="s">
        <v>42</v>
      </c>
      <c r="T58" s="84"/>
      <c r="U58" s="85"/>
      <c r="V58" s="83" t="s">
        <v>42</v>
      </c>
      <c r="W58" s="84"/>
      <c r="X58" s="85"/>
      <c r="Y58" s="83" t="s">
        <v>43</v>
      </c>
      <c r="Z58" s="84" t="s">
        <v>43</v>
      </c>
      <c r="AA58" s="85" t="s">
        <v>43</v>
      </c>
      <c r="AB58" s="95"/>
      <c r="AC58" s="96"/>
      <c r="AD58" s="97"/>
      <c r="AE58" s="95"/>
      <c r="AF58" s="96"/>
      <c r="AG58" s="97"/>
      <c r="AH58" s="68"/>
      <c r="AI58" s="68"/>
    </row>
    <row r="59" spans="1:35" s="75" customFormat="1" ht="12.75" customHeight="1">
      <c r="A59" s="44">
        <f>A55+1</f>
        <v>1</v>
      </c>
      <c r="B59" s="45">
        <v>13</v>
      </c>
      <c r="C59" s="46" t="s">
        <v>154</v>
      </c>
      <c r="D59" s="47" t="s">
        <v>155</v>
      </c>
      <c r="E59" s="48">
        <v>35110</v>
      </c>
      <c r="F59" s="49" t="s">
        <v>19</v>
      </c>
      <c r="G59" s="98"/>
      <c r="H59" s="99"/>
      <c r="I59" s="100"/>
      <c r="J59" s="98"/>
      <c r="K59" s="99"/>
      <c r="L59" s="100"/>
      <c r="M59" s="98"/>
      <c r="N59" s="99"/>
      <c r="O59" s="100"/>
      <c r="P59" s="98"/>
      <c r="Q59" s="99"/>
      <c r="R59" s="100"/>
      <c r="S59" s="98"/>
      <c r="T59" s="99"/>
      <c r="U59" s="100"/>
      <c r="V59" s="98"/>
      <c r="W59" s="99"/>
      <c r="X59" s="100"/>
      <c r="Y59" s="98"/>
      <c r="Z59" s="99"/>
      <c r="AA59" s="100"/>
      <c r="AB59" s="98"/>
      <c r="AC59" s="99"/>
      <c r="AD59" s="100"/>
      <c r="AE59" s="98"/>
      <c r="AF59" s="99"/>
      <c r="AG59" s="100"/>
      <c r="AH59" s="71" t="s">
        <v>478</v>
      </c>
      <c r="AI59" s="71">
        <f>IF(ISBLANK(AH59),"",TRUNC(0.2797*(AH59*100-100)^1.35))</f>
        <v>333</v>
      </c>
    </row>
    <row r="60" spans="1:35" s="75" customFormat="1" ht="12.75" customHeight="1" thickBot="1">
      <c r="A60" s="207">
        <f>A59</f>
        <v>1</v>
      </c>
      <c r="B60" s="50"/>
      <c r="C60" s="51"/>
      <c r="D60" s="52"/>
      <c r="E60" s="53"/>
      <c r="F60" s="194"/>
      <c r="G60" s="101"/>
      <c r="H60" s="102"/>
      <c r="I60" s="103"/>
      <c r="J60" s="101"/>
      <c r="K60" s="102"/>
      <c r="L60" s="103"/>
      <c r="M60" s="101"/>
      <c r="N60" s="102"/>
      <c r="O60" s="103"/>
      <c r="P60" s="101"/>
      <c r="Q60" s="102"/>
      <c r="R60" s="103"/>
      <c r="S60" s="101"/>
      <c r="T60" s="102"/>
      <c r="U60" s="103"/>
      <c r="V60" s="101"/>
      <c r="W60" s="102"/>
      <c r="X60" s="103"/>
      <c r="Y60" s="101"/>
      <c r="Z60" s="102"/>
      <c r="AA60" s="103"/>
      <c r="AB60" s="101"/>
      <c r="AC60" s="102"/>
      <c r="AD60" s="103"/>
      <c r="AE60" s="101"/>
      <c r="AF60" s="102"/>
      <c r="AG60" s="103"/>
      <c r="AH60" s="73"/>
      <c r="AI60" s="73"/>
    </row>
    <row r="61" spans="1:35" s="75" customFormat="1" ht="12.75" customHeight="1">
      <c r="A61" s="200">
        <f>A62</f>
        <v>2</v>
      </c>
      <c r="B61" s="39"/>
      <c r="C61" s="40"/>
      <c r="D61" s="41"/>
      <c r="E61" s="42"/>
      <c r="F61" s="43"/>
      <c r="G61" s="95"/>
      <c r="H61" s="96"/>
      <c r="I61" s="97"/>
      <c r="J61" s="95"/>
      <c r="K61" s="96"/>
      <c r="L61" s="97"/>
      <c r="M61" s="95"/>
      <c r="N61" s="96"/>
      <c r="O61" s="97"/>
      <c r="P61" s="95"/>
      <c r="Q61" s="96"/>
      <c r="R61" s="97"/>
      <c r="S61" s="95"/>
      <c r="T61" s="96"/>
      <c r="U61" s="97"/>
      <c r="V61" s="95"/>
      <c r="W61" s="96"/>
      <c r="X61" s="97"/>
      <c r="Y61" s="95"/>
      <c r="Z61" s="96"/>
      <c r="AA61" s="97"/>
      <c r="AB61" s="95"/>
      <c r="AC61" s="96"/>
      <c r="AD61" s="97"/>
      <c r="AE61" s="95"/>
      <c r="AF61" s="96"/>
      <c r="AG61" s="97"/>
      <c r="AH61" s="68"/>
      <c r="AI61" s="68"/>
    </row>
    <row r="62" spans="1:35" s="75" customFormat="1" ht="12.75" customHeight="1">
      <c r="A62" s="44">
        <f>A58+1</f>
        <v>2</v>
      </c>
      <c r="B62" s="45">
        <v>31</v>
      </c>
      <c r="C62" s="46" t="s">
        <v>186</v>
      </c>
      <c r="D62" s="47" t="s">
        <v>187</v>
      </c>
      <c r="E62" s="48">
        <v>35519</v>
      </c>
      <c r="F62" s="49" t="s">
        <v>20</v>
      </c>
      <c r="G62" s="98"/>
      <c r="H62" s="99"/>
      <c r="I62" s="100"/>
      <c r="J62" s="98"/>
      <c r="K62" s="99"/>
      <c r="L62" s="100"/>
      <c r="M62" s="98" t="s">
        <v>42</v>
      </c>
      <c r="N62" s="99"/>
      <c r="O62" s="100"/>
      <c r="P62" s="98" t="s">
        <v>42</v>
      </c>
      <c r="Q62" s="99"/>
      <c r="R62" s="100"/>
      <c r="S62" s="98" t="s">
        <v>42</v>
      </c>
      <c r="T62" s="99"/>
      <c r="U62" s="100"/>
      <c r="V62" s="98" t="s">
        <v>42</v>
      </c>
      <c r="W62" s="99"/>
      <c r="X62" s="100"/>
      <c r="Y62" s="98" t="s">
        <v>42</v>
      </c>
      <c r="Z62" s="99"/>
      <c r="AA62" s="100"/>
      <c r="AB62" s="98" t="s">
        <v>42</v>
      </c>
      <c r="AC62" s="99"/>
      <c r="AD62" s="100"/>
      <c r="AE62" s="98" t="s">
        <v>43</v>
      </c>
      <c r="AF62" s="99" t="s">
        <v>42</v>
      </c>
      <c r="AG62" s="100"/>
      <c r="AH62" s="71" t="s">
        <v>495</v>
      </c>
      <c r="AI62" s="71">
        <f>IF(ISBLANK(AH62),"",TRUNC(0.2797*(AH62*100-100)^1.35))</f>
        <v>645</v>
      </c>
    </row>
    <row r="63" spans="1:35" s="75" customFormat="1" ht="12.75" customHeight="1" thickBot="1">
      <c r="A63" s="207">
        <f>A62</f>
        <v>2</v>
      </c>
      <c r="B63" s="50"/>
      <c r="C63" s="51"/>
      <c r="D63" s="52"/>
      <c r="E63" s="53"/>
      <c r="F63" s="194"/>
      <c r="G63" s="101" t="s">
        <v>43</v>
      </c>
      <c r="H63" s="102" t="s">
        <v>43</v>
      </c>
      <c r="I63" s="103" t="s">
        <v>43</v>
      </c>
      <c r="J63" s="101"/>
      <c r="K63" s="102"/>
      <c r="L63" s="103"/>
      <c r="M63" s="101"/>
      <c r="N63" s="102"/>
      <c r="O63" s="103"/>
      <c r="P63" s="101"/>
      <c r="Q63" s="102"/>
      <c r="R63" s="103"/>
      <c r="S63" s="101"/>
      <c r="T63" s="102"/>
      <c r="U63" s="103"/>
      <c r="V63" s="101"/>
      <c r="W63" s="102"/>
      <c r="X63" s="103"/>
      <c r="Y63" s="101"/>
      <c r="Z63" s="102"/>
      <c r="AA63" s="103"/>
      <c r="AB63" s="101"/>
      <c r="AC63" s="102"/>
      <c r="AD63" s="103"/>
      <c r="AE63" s="101"/>
      <c r="AF63" s="102"/>
      <c r="AG63" s="103"/>
      <c r="AH63" s="73"/>
      <c r="AI63" s="73"/>
    </row>
    <row r="64" spans="1:35" s="75" customFormat="1" ht="12.75" customHeight="1">
      <c r="A64" s="200">
        <f>A65</f>
        <v>3</v>
      </c>
      <c r="B64" s="39"/>
      <c r="C64" s="40"/>
      <c r="D64" s="41"/>
      <c r="E64" s="42"/>
      <c r="F64" s="43"/>
      <c r="G64" s="95"/>
      <c r="H64" s="96"/>
      <c r="I64" s="97"/>
      <c r="J64" s="95" t="s">
        <v>42</v>
      </c>
      <c r="K64" s="96"/>
      <c r="L64" s="97"/>
      <c r="M64" s="95" t="s">
        <v>44</v>
      </c>
      <c r="N64" s="96"/>
      <c r="O64" s="97"/>
      <c r="P64" s="95" t="s">
        <v>44</v>
      </c>
      <c r="Q64" s="96"/>
      <c r="R64" s="97"/>
      <c r="S64" s="95" t="s">
        <v>44</v>
      </c>
      <c r="T64" s="96"/>
      <c r="U64" s="97"/>
      <c r="V64" s="95" t="s">
        <v>44</v>
      </c>
      <c r="W64" s="96"/>
      <c r="X64" s="97"/>
      <c r="Y64" s="95" t="s">
        <v>43</v>
      </c>
      <c r="Z64" s="96" t="s">
        <v>42</v>
      </c>
      <c r="AA64" s="97"/>
      <c r="AB64" s="95" t="s">
        <v>42</v>
      </c>
      <c r="AC64" s="96"/>
      <c r="AD64" s="97"/>
      <c r="AE64" s="95" t="s">
        <v>43</v>
      </c>
      <c r="AF64" s="96" t="s">
        <v>43</v>
      </c>
      <c r="AG64" s="97" t="s">
        <v>42</v>
      </c>
      <c r="AH64" s="68"/>
      <c r="AI64" s="68"/>
    </row>
    <row r="65" spans="1:35" s="75" customFormat="1" ht="12.75" customHeight="1">
      <c r="A65" s="44">
        <f>A61+1</f>
        <v>3</v>
      </c>
      <c r="B65" s="45">
        <v>144</v>
      </c>
      <c r="C65" s="46" t="s">
        <v>122</v>
      </c>
      <c r="D65" s="47" t="s">
        <v>123</v>
      </c>
      <c r="E65" s="48">
        <v>35465</v>
      </c>
      <c r="F65" s="49" t="s">
        <v>18</v>
      </c>
      <c r="G65" s="98" t="s">
        <v>43</v>
      </c>
      <c r="H65" s="99" t="s">
        <v>42</v>
      </c>
      <c r="I65" s="100"/>
      <c r="J65" s="98" t="s">
        <v>42</v>
      </c>
      <c r="K65" s="99"/>
      <c r="L65" s="100"/>
      <c r="M65" s="98" t="s">
        <v>43</v>
      </c>
      <c r="N65" s="99" t="s">
        <v>42</v>
      </c>
      <c r="O65" s="100"/>
      <c r="P65" s="98" t="s">
        <v>43</v>
      </c>
      <c r="Q65" s="99" t="s">
        <v>43</v>
      </c>
      <c r="R65" s="100" t="s">
        <v>43</v>
      </c>
      <c r="S65" s="98"/>
      <c r="T65" s="99"/>
      <c r="U65" s="100"/>
      <c r="V65" s="98"/>
      <c r="W65" s="99"/>
      <c r="X65" s="100"/>
      <c r="Y65" s="98"/>
      <c r="Z65" s="99"/>
      <c r="AA65" s="100"/>
      <c r="AB65" s="98"/>
      <c r="AC65" s="99"/>
      <c r="AD65" s="100"/>
      <c r="AE65" s="98"/>
      <c r="AF65" s="99"/>
      <c r="AG65" s="100"/>
      <c r="AH65" s="71" t="s">
        <v>489</v>
      </c>
      <c r="AI65" s="71">
        <f>IF(ISBLANK(AH65),"",TRUNC(0.2797*(AH65*100-100)^1.35))</f>
        <v>482</v>
      </c>
    </row>
    <row r="66" spans="1:35" s="75" customFormat="1" ht="12.75" customHeight="1" thickBot="1">
      <c r="A66" s="207">
        <f>A65</f>
        <v>3</v>
      </c>
      <c r="B66" s="50"/>
      <c r="C66" s="51"/>
      <c r="D66" s="52"/>
      <c r="E66" s="53"/>
      <c r="F66" s="194"/>
      <c r="G66" s="101"/>
      <c r="H66" s="102"/>
      <c r="I66" s="103"/>
      <c r="J66" s="101"/>
      <c r="K66" s="102"/>
      <c r="L66" s="103"/>
      <c r="M66" s="101"/>
      <c r="N66" s="102"/>
      <c r="O66" s="103"/>
      <c r="P66" s="101"/>
      <c r="Q66" s="102"/>
      <c r="R66" s="103"/>
      <c r="S66" s="101"/>
      <c r="T66" s="102"/>
      <c r="U66" s="103"/>
      <c r="V66" s="101"/>
      <c r="W66" s="102"/>
      <c r="X66" s="103"/>
      <c r="Y66" s="101"/>
      <c r="Z66" s="102"/>
      <c r="AA66" s="103"/>
      <c r="AB66" s="101"/>
      <c r="AC66" s="102"/>
      <c r="AD66" s="103"/>
      <c r="AE66" s="101"/>
      <c r="AF66" s="102"/>
      <c r="AG66" s="103"/>
      <c r="AH66" s="73"/>
      <c r="AI66" s="73"/>
    </row>
    <row r="67" spans="1:35" s="75" customFormat="1" ht="12.75" customHeight="1">
      <c r="A67" s="200">
        <f>A68</f>
        <v>4</v>
      </c>
      <c r="B67" s="39"/>
      <c r="C67" s="40"/>
      <c r="D67" s="41"/>
      <c r="E67" s="42"/>
      <c r="F67" s="43"/>
      <c r="G67" s="95"/>
      <c r="H67" s="96"/>
      <c r="I67" s="97"/>
      <c r="J67" s="95"/>
      <c r="K67" s="96"/>
      <c r="L67" s="97"/>
      <c r="M67" s="95"/>
      <c r="N67" s="96"/>
      <c r="O67" s="97"/>
      <c r="P67" s="95"/>
      <c r="Q67" s="96"/>
      <c r="R67" s="97"/>
      <c r="S67" s="95"/>
      <c r="T67" s="96"/>
      <c r="U67" s="97"/>
      <c r="V67" s="95"/>
      <c r="W67" s="96"/>
      <c r="X67" s="97"/>
      <c r="Y67" s="95"/>
      <c r="Z67" s="96"/>
      <c r="AA67" s="97"/>
      <c r="AB67" s="95"/>
      <c r="AC67" s="96"/>
      <c r="AD67" s="97"/>
      <c r="AE67" s="95" t="s">
        <v>42</v>
      </c>
      <c r="AF67" s="96"/>
      <c r="AG67" s="97"/>
      <c r="AH67" s="68"/>
      <c r="AI67" s="68"/>
    </row>
    <row r="68" spans="1:35" s="75" customFormat="1" ht="12.75" customHeight="1">
      <c r="A68" s="44">
        <f>A64+1</f>
        <v>4</v>
      </c>
      <c r="B68" s="45">
        <v>32</v>
      </c>
      <c r="C68" s="46" t="s">
        <v>188</v>
      </c>
      <c r="D68" s="47" t="s">
        <v>189</v>
      </c>
      <c r="E68" s="48">
        <v>35205</v>
      </c>
      <c r="F68" s="49" t="s">
        <v>20</v>
      </c>
      <c r="G68" s="98" t="s">
        <v>42</v>
      </c>
      <c r="H68" s="99"/>
      <c r="I68" s="100"/>
      <c r="J68" s="98" t="s">
        <v>42</v>
      </c>
      <c r="K68" s="99"/>
      <c r="L68" s="100"/>
      <c r="M68" s="98" t="s">
        <v>42</v>
      </c>
      <c r="N68" s="99"/>
      <c r="O68" s="100"/>
      <c r="P68" s="98" t="s">
        <v>42</v>
      </c>
      <c r="Q68" s="99"/>
      <c r="R68" s="100"/>
      <c r="S68" s="98" t="s">
        <v>42</v>
      </c>
      <c r="T68" s="99"/>
      <c r="U68" s="100"/>
      <c r="V68" s="98" t="s">
        <v>42</v>
      </c>
      <c r="W68" s="99"/>
      <c r="X68" s="100"/>
      <c r="Y68" s="98" t="s">
        <v>43</v>
      </c>
      <c r="Z68" s="99" t="s">
        <v>43</v>
      </c>
      <c r="AA68" s="100" t="s">
        <v>42</v>
      </c>
      <c r="AB68" s="98" t="s">
        <v>43</v>
      </c>
      <c r="AC68" s="99" t="s">
        <v>43</v>
      </c>
      <c r="AD68" s="100" t="s">
        <v>43</v>
      </c>
      <c r="AE68" s="98"/>
      <c r="AF68" s="99"/>
      <c r="AG68" s="100"/>
      <c r="AH68" s="71" t="s">
        <v>493</v>
      </c>
      <c r="AI68" s="71">
        <f>IF(ISBLANK(AH68),"",TRUNC(0.2797*(AH68*100-100)^1.35))</f>
        <v>590</v>
      </c>
    </row>
    <row r="69" spans="1:35" s="75" customFormat="1" ht="12.75" customHeight="1" thickBot="1">
      <c r="A69" s="262">
        <f>A68</f>
        <v>4</v>
      </c>
      <c r="B69" s="50"/>
      <c r="C69" s="51"/>
      <c r="D69" s="52"/>
      <c r="E69" s="53"/>
      <c r="F69" s="194"/>
      <c r="G69" s="101"/>
      <c r="H69" s="102"/>
      <c r="I69" s="103"/>
      <c r="J69" s="101"/>
      <c r="K69" s="102"/>
      <c r="L69" s="103"/>
      <c r="M69" s="101"/>
      <c r="N69" s="102"/>
      <c r="O69" s="103"/>
      <c r="P69" s="101"/>
      <c r="Q69" s="102"/>
      <c r="R69" s="103"/>
      <c r="S69" s="101"/>
      <c r="T69" s="102"/>
      <c r="U69" s="103"/>
      <c r="V69" s="101"/>
      <c r="W69" s="102"/>
      <c r="X69" s="103"/>
      <c r="Y69" s="101"/>
      <c r="Z69" s="102"/>
      <c r="AA69" s="103"/>
      <c r="AB69" s="101"/>
      <c r="AC69" s="102"/>
      <c r="AD69" s="103"/>
      <c r="AE69" s="101"/>
      <c r="AF69" s="102"/>
      <c r="AG69" s="103"/>
      <c r="AH69" s="73"/>
      <c r="AI69" s="73"/>
    </row>
    <row r="70" spans="1:35" s="75" customFormat="1" ht="12.75" customHeight="1">
      <c r="A70" s="200">
        <f>A71</f>
        <v>5</v>
      </c>
      <c r="B70" s="39"/>
      <c r="C70" s="40"/>
      <c r="D70" s="41"/>
      <c r="E70" s="42"/>
      <c r="F70" s="43"/>
      <c r="G70" s="95"/>
      <c r="H70" s="96"/>
      <c r="I70" s="97"/>
      <c r="J70" s="95"/>
      <c r="K70" s="96"/>
      <c r="L70" s="97"/>
      <c r="M70" s="95"/>
      <c r="N70" s="96"/>
      <c r="O70" s="97"/>
      <c r="P70" s="95"/>
      <c r="Q70" s="96"/>
      <c r="R70" s="97"/>
      <c r="S70" s="95"/>
      <c r="T70" s="96"/>
      <c r="U70" s="97"/>
      <c r="V70" s="95"/>
      <c r="W70" s="96"/>
      <c r="X70" s="97"/>
      <c r="Y70" s="95"/>
      <c r="Z70" s="96"/>
      <c r="AA70" s="97"/>
      <c r="AB70" s="95"/>
      <c r="AC70" s="96"/>
      <c r="AD70" s="97"/>
      <c r="AE70" s="95"/>
      <c r="AF70" s="96"/>
      <c r="AG70" s="97"/>
      <c r="AH70" s="68"/>
      <c r="AI70" s="68"/>
    </row>
    <row r="71" spans="1:35" s="75" customFormat="1" ht="12.75" customHeight="1">
      <c r="A71" s="44">
        <f>A67+1</f>
        <v>5</v>
      </c>
      <c r="B71" s="45">
        <v>34</v>
      </c>
      <c r="C71" s="46" t="s">
        <v>197</v>
      </c>
      <c r="D71" s="47" t="s">
        <v>198</v>
      </c>
      <c r="E71" s="48">
        <v>35318</v>
      </c>
      <c r="F71" s="49" t="s">
        <v>196</v>
      </c>
      <c r="G71" s="98"/>
      <c r="H71" s="99"/>
      <c r="I71" s="100"/>
      <c r="J71" s="98"/>
      <c r="K71" s="99"/>
      <c r="L71" s="100"/>
      <c r="M71" s="98"/>
      <c r="N71" s="99"/>
      <c r="O71" s="100"/>
      <c r="P71" s="98" t="s">
        <v>42</v>
      </c>
      <c r="Q71" s="99"/>
      <c r="R71" s="100"/>
      <c r="S71" s="98" t="s">
        <v>44</v>
      </c>
      <c r="T71" s="99"/>
      <c r="U71" s="100"/>
      <c r="V71" s="98" t="s">
        <v>42</v>
      </c>
      <c r="W71" s="99"/>
      <c r="X71" s="100"/>
      <c r="Y71" s="98" t="s">
        <v>42</v>
      </c>
      <c r="Z71" s="99"/>
      <c r="AA71" s="100"/>
      <c r="AB71" s="98" t="s">
        <v>43</v>
      </c>
      <c r="AC71" s="99" t="s">
        <v>42</v>
      </c>
      <c r="AD71" s="100"/>
      <c r="AE71" s="98" t="s">
        <v>43</v>
      </c>
      <c r="AF71" s="99" t="s">
        <v>43</v>
      </c>
      <c r="AG71" s="100" t="s">
        <v>43</v>
      </c>
      <c r="AH71" s="71" t="s">
        <v>494</v>
      </c>
      <c r="AI71" s="71">
        <f>IF(ISBLANK(AH71),"",TRUNC(0.2797*(AH71*100-100)^1.35))</f>
        <v>617</v>
      </c>
    </row>
    <row r="72" spans="1:35" s="75" customFormat="1" ht="12.75" customHeight="1" thickBot="1">
      <c r="A72" s="207">
        <f>A71</f>
        <v>5</v>
      </c>
      <c r="B72" s="50"/>
      <c r="C72" s="51"/>
      <c r="D72" s="52"/>
      <c r="E72" s="53"/>
      <c r="F72" s="194"/>
      <c r="G72" s="101"/>
      <c r="H72" s="102"/>
      <c r="I72" s="103"/>
      <c r="J72" s="101"/>
      <c r="K72" s="102"/>
      <c r="L72" s="103"/>
      <c r="M72" s="101"/>
      <c r="N72" s="102"/>
      <c r="O72" s="103"/>
      <c r="P72" s="101"/>
      <c r="Q72" s="102"/>
      <c r="R72" s="103"/>
      <c r="S72" s="101"/>
      <c r="T72" s="102"/>
      <c r="U72" s="103"/>
      <c r="V72" s="101"/>
      <c r="W72" s="102"/>
      <c r="X72" s="103"/>
      <c r="Y72" s="101"/>
      <c r="Z72" s="102"/>
      <c r="AA72" s="103"/>
      <c r="AB72" s="101"/>
      <c r="AC72" s="102"/>
      <c r="AD72" s="103"/>
      <c r="AE72" s="101"/>
      <c r="AF72" s="102"/>
      <c r="AG72" s="103"/>
      <c r="AH72" s="73"/>
      <c r="AI72" s="73"/>
    </row>
    <row r="73" spans="1:35" s="75" customFormat="1" ht="12.75" customHeight="1">
      <c r="A73" s="200">
        <f>A74</f>
        <v>6</v>
      </c>
      <c r="B73" s="39"/>
      <c r="C73" s="40"/>
      <c r="D73" s="41"/>
      <c r="E73" s="42"/>
      <c r="F73" s="43"/>
      <c r="G73" s="95"/>
      <c r="H73" s="96"/>
      <c r="I73" s="97"/>
      <c r="J73" s="95"/>
      <c r="K73" s="96"/>
      <c r="L73" s="97"/>
      <c r="M73" s="95"/>
      <c r="N73" s="96"/>
      <c r="O73" s="97"/>
      <c r="P73" s="95"/>
      <c r="Q73" s="96"/>
      <c r="R73" s="97"/>
      <c r="S73" s="95"/>
      <c r="T73" s="96"/>
      <c r="U73" s="97"/>
      <c r="V73" s="95"/>
      <c r="W73" s="96"/>
      <c r="X73" s="97"/>
      <c r="Y73" s="95"/>
      <c r="Z73" s="96"/>
      <c r="AA73" s="97"/>
      <c r="AB73" s="95"/>
      <c r="AC73" s="96"/>
      <c r="AD73" s="97"/>
      <c r="AE73" s="95" t="s">
        <v>42</v>
      </c>
      <c r="AF73" s="96"/>
      <c r="AG73" s="97"/>
      <c r="AH73" s="68"/>
      <c r="AI73" s="68"/>
    </row>
    <row r="74" spans="1:35" s="75" customFormat="1" ht="12.75" customHeight="1">
      <c r="A74" s="44">
        <f>A70+1</f>
        <v>6</v>
      </c>
      <c r="B74" s="45">
        <v>11</v>
      </c>
      <c r="C74" s="46" t="s">
        <v>152</v>
      </c>
      <c r="D74" s="47" t="s">
        <v>153</v>
      </c>
      <c r="E74" s="48">
        <v>35157</v>
      </c>
      <c r="F74" s="49" t="s">
        <v>19</v>
      </c>
      <c r="G74" s="98" t="s">
        <v>44</v>
      </c>
      <c r="H74" s="99"/>
      <c r="I74" s="100"/>
      <c r="J74" s="98" t="s">
        <v>44</v>
      </c>
      <c r="K74" s="99"/>
      <c r="L74" s="100"/>
      <c r="M74" s="98" t="s">
        <v>42</v>
      </c>
      <c r="N74" s="99"/>
      <c r="O74" s="100"/>
      <c r="P74" s="98" t="s">
        <v>43</v>
      </c>
      <c r="Q74" s="99" t="s">
        <v>42</v>
      </c>
      <c r="R74" s="100"/>
      <c r="S74" s="98" t="s">
        <v>42</v>
      </c>
      <c r="T74" s="99"/>
      <c r="U74" s="100"/>
      <c r="V74" s="98" t="s">
        <v>43</v>
      </c>
      <c r="W74" s="99" t="s">
        <v>43</v>
      </c>
      <c r="X74" s="100" t="s">
        <v>43</v>
      </c>
      <c r="Y74" s="98"/>
      <c r="Z74" s="99"/>
      <c r="AA74" s="100"/>
      <c r="AB74" s="98"/>
      <c r="AC74" s="99"/>
      <c r="AD74" s="100"/>
      <c r="AE74" s="98"/>
      <c r="AF74" s="99"/>
      <c r="AG74" s="100"/>
      <c r="AH74" s="71" t="s">
        <v>491</v>
      </c>
      <c r="AI74" s="71">
        <f>IF(ISBLANK(AH74),"",TRUNC(0.2797*(AH74*100-100)^1.35))</f>
        <v>535</v>
      </c>
    </row>
    <row r="75" spans="1:35" s="75" customFormat="1" ht="12.75" customHeight="1" thickBot="1">
      <c r="A75" s="207">
        <f>A74</f>
        <v>6</v>
      </c>
      <c r="B75" s="50"/>
      <c r="C75" s="51"/>
      <c r="D75" s="52"/>
      <c r="E75" s="53"/>
      <c r="F75" s="194"/>
      <c r="G75" s="101"/>
      <c r="H75" s="102"/>
      <c r="I75" s="103"/>
      <c r="J75" s="101"/>
      <c r="K75" s="102"/>
      <c r="L75" s="103"/>
      <c r="M75" s="101"/>
      <c r="N75" s="102"/>
      <c r="O75" s="103"/>
      <c r="P75" s="101"/>
      <c r="Q75" s="102"/>
      <c r="R75" s="103"/>
      <c r="S75" s="101"/>
      <c r="T75" s="102"/>
      <c r="U75" s="103"/>
      <c r="V75" s="101"/>
      <c r="W75" s="102"/>
      <c r="X75" s="103"/>
      <c r="Y75" s="101"/>
      <c r="Z75" s="102"/>
      <c r="AA75" s="103"/>
      <c r="AB75" s="101"/>
      <c r="AC75" s="102"/>
      <c r="AD75" s="103"/>
      <c r="AE75" s="101"/>
      <c r="AF75" s="102"/>
      <c r="AG75" s="103"/>
      <c r="AH75" s="73"/>
      <c r="AI75" s="73"/>
    </row>
    <row r="76" spans="1:35" s="75" customFormat="1" ht="12.75" customHeight="1">
      <c r="A76" s="200">
        <f>A77</f>
        <v>7</v>
      </c>
      <c r="B76" s="39"/>
      <c r="C76" s="40"/>
      <c r="D76" s="41"/>
      <c r="E76" s="42"/>
      <c r="F76" s="43"/>
      <c r="G76" s="95"/>
      <c r="H76" s="96"/>
      <c r="I76" s="97"/>
      <c r="J76" s="95"/>
      <c r="K76" s="96"/>
      <c r="L76" s="97"/>
      <c r="M76" s="95"/>
      <c r="N76" s="96"/>
      <c r="O76" s="97"/>
      <c r="P76" s="95"/>
      <c r="Q76" s="96"/>
      <c r="R76" s="97"/>
      <c r="S76" s="95"/>
      <c r="T76" s="96"/>
      <c r="U76" s="97"/>
      <c r="V76" s="95"/>
      <c r="W76" s="96"/>
      <c r="X76" s="97"/>
      <c r="Y76" s="95"/>
      <c r="Z76" s="96"/>
      <c r="AA76" s="97"/>
      <c r="AB76" s="95"/>
      <c r="AC76" s="96"/>
      <c r="AD76" s="97"/>
      <c r="AE76" s="95"/>
      <c r="AF76" s="96"/>
      <c r="AG76" s="97"/>
      <c r="AH76" s="68"/>
      <c r="AI76" s="68"/>
    </row>
    <row r="77" spans="1:35" s="75" customFormat="1" ht="12.75" customHeight="1">
      <c r="A77" s="44">
        <f>A73+1</f>
        <v>7</v>
      </c>
      <c r="B77" s="45">
        <v>29</v>
      </c>
      <c r="C77" s="46" t="s">
        <v>182</v>
      </c>
      <c r="D77" s="47" t="s">
        <v>183</v>
      </c>
      <c r="E77" s="48">
        <v>35754</v>
      </c>
      <c r="F77" s="49" t="s">
        <v>20</v>
      </c>
      <c r="G77" s="98"/>
      <c r="H77" s="99"/>
      <c r="I77" s="100"/>
      <c r="J77" s="98"/>
      <c r="K77" s="99"/>
      <c r="L77" s="100"/>
      <c r="M77" s="98"/>
      <c r="N77" s="99"/>
      <c r="O77" s="100"/>
      <c r="P77" s="98"/>
      <c r="Q77" s="99"/>
      <c r="R77" s="100"/>
      <c r="S77" s="98"/>
      <c r="T77" s="99"/>
      <c r="U77" s="100"/>
      <c r="V77" s="98" t="s">
        <v>43</v>
      </c>
      <c r="W77" s="99" t="s">
        <v>42</v>
      </c>
      <c r="X77" s="100"/>
      <c r="Y77" s="98" t="s">
        <v>43</v>
      </c>
      <c r="Z77" s="99" t="s">
        <v>42</v>
      </c>
      <c r="AA77" s="100"/>
      <c r="AB77" s="98" t="s">
        <v>42</v>
      </c>
      <c r="AC77" s="99"/>
      <c r="AD77" s="100"/>
      <c r="AE77" s="98" t="s">
        <v>42</v>
      </c>
      <c r="AF77" s="99"/>
      <c r="AG77" s="100"/>
      <c r="AH77" s="71" t="s">
        <v>495</v>
      </c>
      <c r="AI77" s="71">
        <f>IF(ISBLANK(AH77),"",TRUNC(0.2797*(AH77*100-100)^1.35))</f>
        <v>645</v>
      </c>
    </row>
    <row r="78" spans="1:35" s="75" customFormat="1" ht="12.75" customHeight="1" thickBot="1">
      <c r="A78" s="207">
        <f>A77</f>
        <v>7</v>
      </c>
      <c r="B78" s="50"/>
      <c r="C78" s="51"/>
      <c r="D78" s="52"/>
      <c r="E78" s="53"/>
      <c r="F78" s="194"/>
      <c r="G78" s="101" t="s">
        <v>43</v>
      </c>
      <c r="H78" s="102" t="s">
        <v>43</v>
      </c>
      <c r="I78" s="103" t="s">
        <v>43</v>
      </c>
      <c r="J78" s="101"/>
      <c r="K78" s="102"/>
      <c r="L78" s="103"/>
      <c r="M78" s="101"/>
      <c r="N78" s="102"/>
      <c r="O78" s="103"/>
      <c r="P78" s="101"/>
      <c r="Q78" s="102"/>
      <c r="R78" s="103"/>
      <c r="S78" s="101"/>
      <c r="T78" s="102"/>
      <c r="U78" s="103"/>
      <c r="V78" s="101"/>
      <c r="W78" s="102"/>
      <c r="X78" s="103"/>
      <c r="Y78" s="101"/>
      <c r="Z78" s="102"/>
      <c r="AA78" s="103"/>
      <c r="AB78" s="101"/>
      <c r="AC78" s="102"/>
      <c r="AD78" s="103"/>
      <c r="AE78" s="101"/>
      <c r="AF78" s="102"/>
      <c r="AG78" s="103"/>
      <c r="AH78" s="73"/>
      <c r="AI78" s="73"/>
    </row>
    <row r="79" spans="1:35" s="75" customFormat="1" ht="12.75" customHeight="1">
      <c r="A79" s="200">
        <f>A80</f>
        <v>8</v>
      </c>
      <c r="B79" s="39"/>
      <c r="C79" s="40"/>
      <c r="D79" s="41"/>
      <c r="E79" s="42"/>
      <c r="F79" s="43"/>
      <c r="G79" s="95"/>
      <c r="H79" s="96"/>
      <c r="I79" s="97"/>
      <c r="J79" s="95"/>
      <c r="K79" s="96"/>
      <c r="L79" s="97"/>
      <c r="M79" s="95"/>
      <c r="N79" s="96"/>
      <c r="O79" s="97"/>
      <c r="P79" s="95"/>
      <c r="Q79" s="96"/>
      <c r="R79" s="97"/>
      <c r="S79" s="95"/>
      <c r="T79" s="96"/>
      <c r="U79" s="97"/>
      <c r="V79" s="95"/>
      <c r="W79" s="96"/>
      <c r="X79" s="97"/>
      <c r="Y79" s="95"/>
      <c r="Z79" s="96"/>
      <c r="AA79" s="97"/>
      <c r="AB79" s="95"/>
      <c r="AC79" s="96"/>
      <c r="AD79" s="97"/>
      <c r="AE79" s="95"/>
      <c r="AF79" s="96"/>
      <c r="AG79" s="97"/>
      <c r="AH79" s="68"/>
      <c r="AI79" s="68"/>
    </row>
    <row r="80" spans="1:35" s="75" customFormat="1" ht="12.75" customHeight="1">
      <c r="A80" s="44">
        <f>A76+1</f>
        <v>8</v>
      </c>
      <c r="B80" s="45">
        <v>141</v>
      </c>
      <c r="C80" s="46" t="s">
        <v>118</v>
      </c>
      <c r="D80" s="47" t="s">
        <v>119</v>
      </c>
      <c r="E80" s="48">
        <v>35846</v>
      </c>
      <c r="F80" s="49" t="s">
        <v>18</v>
      </c>
      <c r="G80" s="98"/>
      <c r="H80" s="99"/>
      <c r="I80" s="100"/>
      <c r="J80" s="98"/>
      <c r="K80" s="99"/>
      <c r="L80" s="100"/>
      <c r="M80" s="98"/>
      <c r="N80" s="99"/>
      <c r="O80" s="100"/>
      <c r="P80" s="98" t="s">
        <v>43</v>
      </c>
      <c r="Q80" s="99" t="s">
        <v>42</v>
      </c>
      <c r="R80" s="100"/>
      <c r="S80" s="98" t="s">
        <v>44</v>
      </c>
      <c r="T80" s="99"/>
      <c r="U80" s="100"/>
      <c r="V80" s="98" t="s">
        <v>42</v>
      </c>
      <c r="W80" s="99"/>
      <c r="X80" s="100"/>
      <c r="Y80" s="98" t="s">
        <v>42</v>
      </c>
      <c r="Z80" s="99"/>
      <c r="AA80" s="100"/>
      <c r="AB80" s="98" t="s">
        <v>43</v>
      </c>
      <c r="AC80" s="99" t="s">
        <v>42</v>
      </c>
      <c r="AD80" s="100"/>
      <c r="AE80" s="98" t="s">
        <v>43</v>
      </c>
      <c r="AF80" s="99" t="s">
        <v>43</v>
      </c>
      <c r="AG80" s="100" t="s">
        <v>43</v>
      </c>
      <c r="AH80" s="71" t="s">
        <v>494</v>
      </c>
      <c r="AI80" s="71">
        <f>IF(ISBLANK(AH80),"",TRUNC(0.2797*(AH80*100-100)^1.35))</f>
        <v>617</v>
      </c>
    </row>
    <row r="81" spans="1:35" s="75" customFormat="1" ht="12.75" customHeight="1" thickBot="1">
      <c r="A81" s="207">
        <f>A80</f>
        <v>8</v>
      </c>
      <c r="B81" s="50"/>
      <c r="C81" s="51"/>
      <c r="D81" s="52"/>
      <c r="E81" s="53"/>
      <c r="F81" s="194"/>
      <c r="G81" s="101"/>
      <c r="H81" s="102"/>
      <c r="I81" s="103"/>
      <c r="J81" s="101"/>
      <c r="K81" s="102"/>
      <c r="L81" s="103"/>
      <c r="M81" s="101"/>
      <c r="N81" s="102"/>
      <c r="O81" s="103"/>
      <c r="P81" s="101"/>
      <c r="Q81" s="102"/>
      <c r="R81" s="103"/>
      <c r="S81" s="101"/>
      <c r="T81" s="102"/>
      <c r="U81" s="103"/>
      <c r="V81" s="101"/>
      <c r="W81" s="102"/>
      <c r="X81" s="103"/>
      <c r="Y81" s="101"/>
      <c r="Z81" s="102"/>
      <c r="AA81" s="103"/>
      <c r="AB81" s="101"/>
      <c r="AC81" s="102"/>
      <c r="AD81" s="103"/>
      <c r="AE81" s="101"/>
      <c r="AF81" s="102"/>
      <c r="AG81" s="103"/>
      <c r="AH81" s="73"/>
      <c r="AI81" s="73"/>
    </row>
    <row r="82" spans="1:35" ht="12.75" customHeight="1">
      <c r="A82" s="200">
        <f>A83</f>
        <v>9</v>
      </c>
      <c r="B82" s="39"/>
      <c r="C82" s="40"/>
      <c r="D82" s="41"/>
      <c r="E82" s="42"/>
      <c r="F82" s="43"/>
      <c r="G82" s="95"/>
      <c r="H82" s="96"/>
      <c r="I82" s="97"/>
      <c r="J82" s="95"/>
      <c r="K82" s="96"/>
      <c r="L82" s="97"/>
      <c r="M82" s="95"/>
      <c r="N82" s="96"/>
      <c r="O82" s="97"/>
      <c r="P82" s="95"/>
      <c r="Q82" s="96"/>
      <c r="R82" s="97"/>
      <c r="S82" s="95"/>
      <c r="T82" s="96"/>
      <c r="U82" s="97"/>
      <c r="V82" s="95"/>
      <c r="W82" s="96"/>
      <c r="X82" s="97"/>
      <c r="Y82" s="95"/>
      <c r="Z82" s="96"/>
      <c r="AA82" s="97"/>
      <c r="AB82" s="95"/>
      <c r="AC82" s="96"/>
      <c r="AD82" s="97"/>
      <c r="AE82" s="95"/>
      <c r="AF82" s="96"/>
      <c r="AG82" s="97"/>
      <c r="AH82" s="68"/>
      <c r="AI82" s="68"/>
    </row>
    <row r="83" spans="1:35" ht="12.75" customHeight="1">
      <c r="A83" s="44">
        <f>A79+1</f>
        <v>9</v>
      </c>
      <c r="B83" s="45">
        <v>12</v>
      </c>
      <c r="C83" s="46" t="s">
        <v>21</v>
      </c>
      <c r="D83" s="47" t="s">
        <v>28</v>
      </c>
      <c r="E83" s="48">
        <v>35255</v>
      </c>
      <c r="F83" s="49" t="s">
        <v>19</v>
      </c>
      <c r="G83" s="98"/>
      <c r="H83" s="99"/>
      <c r="I83" s="100"/>
      <c r="J83" s="98"/>
      <c r="K83" s="99"/>
      <c r="L83" s="100"/>
      <c r="M83" s="98"/>
      <c r="N83" s="99"/>
      <c r="O83" s="100"/>
      <c r="P83" s="98" t="s">
        <v>42</v>
      </c>
      <c r="Q83" s="99"/>
      <c r="R83" s="100"/>
      <c r="S83" s="98" t="s">
        <v>44</v>
      </c>
      <c r="T83" s="99"/>
      <c r="U83" s="100"/>
      <c r="V83" s="98" t="s">
        <v>43</v>
      </c>
      <c r="W83" s="99" t="s">
        <v>43</v>
      </c>
      <c r="X83" s="100" t="s">
        <v>42</v>
      </c>
      <c r="Y83" s="98" t="s">
        <v>44</v>
      </c>
      <c r="Z83" s="99"/>
      <c r="AA83" s="100"/>
      <c r="AB83" s="98" t="s">
        <v>42</v>
      </c>
      <c r="AC83" s="99"/>
      <c r="AD83" s="100"/>
      <c r="AE83" s="98" t="s">
        <v>44</v>
      </c>
      <c r="AF83" s="99"/>
      <c r="AG83" s="100"/>
      <c r="AH83" s="71" t="s">
        <v>494</v>
      </c>
      <c r="AI83" s="71">
        <f>IF(ISBLANK(AH83),"",TRUNC(0.2797*(AH83*100-100)^1.35))</f>
        <v>617</v>
      </c>
    </row>
    <row r="84" spans="1:35" ht="12.75" customHeight="1" thickBot="1">
      <c r="A84" s="207">
        <f>A83</f>
        <v>9</v>
      </c>
      <c r="B84" s="50"/>
      <c r="C84" s="51"/>
      <c r="D84" s="52"/>
      <c r="E84" s="53"/>
      <c r="F84" s="194"/>
      <c r="G84" s="101" t="s">
        <v>43</v>
      </c>
      <c r="H84" s="102" t="s">
        <v>43</v>
      </c>
      <c r="I84" s="103" t="s">
        <v>43</v>
      </c>
      <c r="J84" s="101"/>
      <c r="K84" s="102"/>
      <c r="L84" s="103"/>
      <c r="M84" s="101"/>
      <c r="N84" s="102"/>
      <c r="O84" s="103"/>
      <c r="P84" s="101"/>
      <c r="Q84" s="102"/>
      <c r="R84" s="103"/>
      <c r="S84" s="101"/>
      <c r="T84" s="102"/>
      <c r="U84" s="103"/>
      <c r="V84" s="101"/>
      <c r="W84" s="102"/>
      <c r="X84" s="103"/>
      <c r="Y84" s="101"/>
      <c r="Z84" s="102"/>
      <c r="AA84" s="103"/>
      <c r="AB84" s="101"/>
      <c r="AC84" s="102"/>
      <c r="AD84" s="103"/>
      <c r="AE84" s="101"/>
      <c r="AF84" s="102"/>
      <c r="AG84" s="103"/>
      <c r="AH84" s="73"/>
      <c r="AI84" s="73"/>
    </row>
    <row r="85" spans="1:35" ht="12.75" customHeight="1">
      <c r="A85" s="200">
        <f>A86</f>
        <v>10</v>
      </c>
      <c r="B85" s="39"/>
      <c r="C85" s="40"/>
      <c r="D85" s="41"/>
      <c r="E85" s="42"/>
      <c r="F85" s="43"/>
      <c r="G85" s="95"/>
      <c r="H85" s="96"/>
      <c r="I85" s="97"/>
      <c r="J85" s="95"/>
      <c r="K85" s="96"/>
      <c r="L85" s="97"/>
      <c r="M85" s="95"/>
      <c r="N85" s="96"/>
      <c r="O85" s="97"/>
      <c r="P85" s="95"/>
      <c r="Q85" s="96"/>
      <c r="R85" s="97"/>
      <c r="S85" s="95"/>
      <c r="T85" s="96"/>
      <c r="U85" s="97"/>
      <c r="V85" s="95"/>
      <c r="W85" s="96"/>
      <c r="X85" s="97"/>
      <c r="Y85" s="95"/>
      <c r="Z85" s="96"/>
      <c r="AA85" s="97"/>
      <c r="AB85" s="95"/>
      <c r="AC85" s="96"/>
      <c r="AD85" s="97"/>
      <c r="AE85" s="95" t="s">
        <v>42</v>
      </c>
      <c r="AF85" s="96"/>
      <c r="AG85" s="97"/>
      <c r="AH85" s="68"/>
      <c r="AI85" s="68"/>
    </row>
    <row r="86" spans="1:35" ht="12.75" customHeight="1">
      <c r="A86" s="44">
        <f>A82+1</f>
        <v>10</v>
      </c>
      <c r="B86" s="45">
        <v>30</v>
      </c>
      <c r="C86" s="46" t="s">
        <v>184</v>
      </c>
      <c r="D86" s="47" t="s">
        <v>185</v>
      </c>
      <c r="E86" s="48">
        <v>35510</v>
      </c>
      <c r="F86" s="49" t="s">
        <v>20</v>
      </c>
      <c r="G86" s="98" t="s">
        <v>42</v>
      </c>
      <c r="H86" s="99"/>
      <c r="I86" s="100"/>
      <c r="J86" s="98" t="s">
        <v>43</v>
      </c>
      <c r="K86" s="99" t="s">
        <v>42</v>
      </c>
      <c r="L86" s="100"/>
      <c r="M86" s="98" t="s">
        <v>43</v>
      </c>
      <c r="N86" s="99" t="s">
        <v>43</v>
      </c>
      <c r="O86" s="100" t="s">
        <v>42</v>
      </c>
      <c r="P86" s="98" t="s">
        <v>42</v>
      </c>
      <c r="Q86" s="99"/>
      <c r="R86" s="100"/>
      <c r="S86" s="98" t="s">
        <v>43</v>
      </c>
      <c r="T86" s="99" t="s">
        <v>42</v>
      </c>
      <c r="U86" s="100"/>
      <c r="V86" s="98" t="s">
        <v>43</v>
      </c>
      <c r="W86" s="99" t="s">
        <v>43</v>
      </c>
      <c r="X86" s="100" t="s">
        <v>43</v>
      </c>
      <c r="Y86" s="98"/>
      <c r="Z86" s="99"/>
      <c r="AA86" s="100"/>
      <c r="AB86" s="98"/>
      <c r="AC86" s="99"/>
      <c r="AD86" s="100"/>
      <c r="AE86" s="98"/>
      <c r="AF86" s="99"/>
      <c r="AG86" s="100"/>
      <c r="AH86" s="71" t="s">
        <v>491</v>
      </c>
      <c r="AI86" s="71">
        <f>IF(ISBLANK(AH86),"",TRUNC(0.2797*(AH86*100-100)^1.35))</f>
        <v>535</v>
      </c>
    </row>
    <row r="87" spans="1:35" ht="12.75" customHeight="1" thickBot="1">
      <c r="A87" s="207">
        <f>A86</f>
        <v>10</v>
      </c>
      <c r="B87" s="50"/>
      <c r="C87" s="51"/>
      <c r="D87" s="52"/>
      <c r="E87" s="53"/>
      <c r="F87" s="194"/>
      <c r="G87" s="101"/>
      <c r="H87" s="102"/>
      <c r="I87" s="103"/>
      <c r="J87" s="101"/>
      <c r="K87" s="102"/>
      <c r="L87" s="103"/>
      <c r="M87" s="101"/>
      <c r="N87" s="102"/>
      <c r="O87" s="103"/>
      <c r="P87" s="101"/>
      <c r="Q87" s="102"/>
      <c r="R87" s="103"/>
      <c r="S87" s="101"/>
      <c r="T87" s="102"/>
      <c r="U87" s="103"/>
      <c r="V87" s="101"/>
      <c r="W87" s="102"/>
      <c r="X87" s="103"/>
      <c r="Y87" s="101"/>
      <c r="Z87" s="102"/>
      <c r="AA87" s="103"/>
      <c r="AB87" s="101"/>
      <c r="AC87" s="102"/>
      <c r="AD87" s="103"/>
      <c r="AE87" s="101"/>
      <c r="AF87" s="102"/>
      <c r="AG87" s="103"/>
      <c r="AH87" s="73"/>
      <c r="AI87" s="73"/>
    </row>
    <row r="88" spans="1:35" ht="12.75" customHeight="1">
      <c r="A88" s="200">
        <f>A89</f>
        <v>11</v>
      </c>
      <c r="B88" s="39"/>
      <c r="C88" s="40"/>
      <c r="D88" s="41"/>
      <c r="E88" s="42"/>
      <c r="F88" s="43"/>
      <c r="G88" s="95" t="s">
        <v>42</v>
      </c>
      <c r="H88" s="96"/>
      <c r="I88" s="97"/>
      <c r="J88" s="95" t="s">
        <v>44</v>
      </c>
      <c r="K88" s="96"/>
      <c r="L88" s="97"/>
      <c r="M88" s="95" t="s">
        <v>42</v>
      </c>
      <c r="N88" s="96"/>
      <c r="O88" s="97"/>
      <c r="P88" s="95" t="s">
        <v>42</v>
      </c>
      <c r="Q88" s="96"/>
      <c r="R88" s="97"/>
      <c r="S88" s="95" t="s">
        <v>43</v>
      </c>
      <c r="T88" s="96" t="s">
        <v>42</v>
      </c>
      <c r="U88" s="97"/>
      <c r="V88" s="95" t="s">
        <v>42</v>
      </c>
      <c r="W88" s="96"/>
      <c r="X88" s="97"/>
      <c r="Y88" s="95" t="s">
        <v>42</v>
      </c>
      <c r="Z88" s="96"/>
      <c r="AA88" s="97"/>
      <c r="AB88" s="95" t="s">
        <v>43</v>
      </c>
      <c r="AC88" s="96" t="s">
        <v>42</v>
      </c>
      <c r="AD88" s="97"/>
      <c r="AE88" s="95" t="s">
        <v>43</v>
      </c>
      <c r="AF88" s="96" t="s">
        <v>43</v>
      </c>
      <c r="AG88" s="97" t="s">
        <v>43</v>
      </c>
      <c r="AH88" s="68"/>
      <c r="AI88" s="68"/>
    </row>
    <row r="89" spans="1:35" ht="12.75" customHeight="1">
      <c r="A89" s="44">
        <f>A85+1</f>
        <v>11</v>
      </c>
      <c r="B89" s="45">
        <v>142</v>
      </c>
      <c r="C89" s="46" t="s">
        <v>120</v>
      </c>
      <c r="D89" s="47" t="s">
        <v>121</v>
      </c>
      <c r="E89" s="48">
        <v>35495</v>
      </c>
      <c r="F89" s="49" t="s">
        <v>18</v>
      </c>
      <c r="G89" s="98"/>
      <c r="H89" s="99"/>
      <c r="I89" s="100"/>
      <c r="J89" s="98"/>
      <c r="K89" s="99"/>
      <c r="L89" s="100"/>
      <c r="M89" s="98"/>
      <c r="N89" s="99"/>
      <c r="O89" s="100"/>
      <c r="P89" s="98"/>
      <c r="Q89" s="99"/>
      <c r="R89" s="100"/>
      <c r="S89" s="98"/>
      <c r="T89" s="99"/>
      <c r="U89" s="100"/>
      <c r="V89" s="98"/>
      <c r="W89" s="99"/>
      <c r="X89" s="100"/>
      <c r="Y89" s="98"/>
      <c r="Z89" s="99"/>
      <c r="AA89" s="100"/>
      <c r="AB89" s="98"/>
      <c r="AC89" s="99"/>
      <c r="AD89" s="100"/>
      <c r="AE89" s="98"/>
      <c r="AF89" s="99"/>
      <c r="AG89" s="100"/>
      <c r="AH89" s="71" t="s">
        <v>485</v>
      </c>
      <c r="AI89" s="71">
        <f>IF(ISBLANK(AH89),"",TRUNC(0.2797*(AH89*100-100)^1.35))</f>
        <v>381</v>
      </c>
    </row>
    <row r="90" spans="1:35" ht="12.75" customHeight="1" thickBot="1">
      <c r="A90" s="207">
        <f>A89</f>
        <v>11</v>
      </c>
      <c r="B90" s="50"/>
      <c r="C90" s="51"/>
      <c r="D90" s="52"/>
      <c r="E90" s="53"/>
      <c r="F90" s="194"/>
      <c r="G90" s="101"/>
      <c r="H90" s="102"/>
      <c r="I90" s="103"/>
      <c r="J90" s="101"/>
      <c r="K90" s="102"/>
      <c r="L90" s="103"/>
      <c r="M90" s="101"/>
      <c r="N90" s="102"/>
      <c r="O90" s="103"/>
      <c r="P90" s="101"/>
      <c r="Q90" s="102"/>
      <c r="R90" s="103"/>
      <c r="S90" s="101"/>
      <c r="T90" s="102"/>
      <c r="U90" s="103"/>
      <c r="V90" s="101"/>
      <c r="W90" s="102"/>
      <c r="X90" s="103"/>
      <c r="Y90" s="101"/>
      <c r="Z90" s="102"/>
      <c r="AA90" s="103"/>
      <c r="AB90" s="101"/>
      <c r="AC90" s="102"/>
      <c r="AD90" s="103"/>
      <c r="AE90" s="101"/>
      <c r="AF90" s="102"/>
      <c r="AG90" s="103"/>
      <c r="AH90" s="73"/>
      <c r="AI90" s="73"/>
    </row>
    <row r="91" spans="1:35" s="75" customFormat="1" ht="12.75" customHeight="1">
      <c r="A91" s="200">
        <f>A92</f>
        <v>12</v>
      </c>
      <c r="B91" s="39"/>
      <c r="C91" s="40"/>
      <c r="D91" s="41"/>
      <c r="E91" s="42"/>
      <c r="F91" s="43"/>
      <c r="G91" s="95"/>
      <c r="H91" s="96"/>
      <c r="I91" s="97"/>
      <c r="J91" s="95"/>
      <c r="K91" s="96"/>
      <c r="L91" s="97"/>
      <c r="M91" s="95"/>
      <c r="N91" s="96"/>
      <c r="O91" s="97"/>
      <c r="P91" s="95"/>
      <c r="Q91" s="96"/>
      <c r="R91" s="97"/>
      <c r="S91" s="95"/>
      <c r="T91" s="96"/>
      <c r="U91" s="97"/>
      <c r="V91" s="95"/>
      <c r="W91" s="96"/>
      <c r="X91" s="97"/>
      <c r="Y91" s="95"/>
      <c r="Z91" s="96"/>
      <c r="AA91" s="97"/>
      <c r="AB91" s="95"/>
      <c r="AC91" s="96"/>
      <c r="AD91" s="97"/>
      <c r="AE91" s="95"/>
      <c r="AF91" s="96"/>
      <c r="AG91" s="97"/>
      <c r="AH91" s="68"/>
      <c r="AI91" s="68"/>
    </row>
    <row r="92" spans="1:35" s="75" customFormat="1" ht="12.75" customHeight="1">
      <c r="A92" s="44">
        <f>A88+1</f>
        <v>12</v>
      </c>
      <c r="B92" s="45">
        <v>33</v>
      </c>
      <c r="C92" s="46" t="s">
        <v>194</v>
      </c>
      <c r="D92" s="47" t="s">
        <v>195</v>
      </c>
      <c r="E92" s="48">
        <v>35598</v>
      </c>
      <c r="F92" s="49" t="s">
        <v>196</v>
      </c>
      <c r="G92" s="98"/>
      <c r="H92" s="99"/>
      <c r="I92" s="100"/>
      <c r="J92" s="98"/>
      <c r="K92" s="99"/>
      <c r="L92" s="100"/>
      <c r="M92" s="98"/>
      <c r="N92" s="99"/>
      <c r="O92" s="100"/>
      <c r="P92" s="98" t="s">
        <v>42</v>
      </c>
      <c r="Q92" s="99"/>
      <c r="R92" s="100"/>
      <c r="S92" s="98" t="s">
        <v>44</v>
      </c>
      <c r="T92" s="99"/>
      <c r="U92" s="100"/>
      <c r="V92" s="98" t="s">
        <v>43</v>
      </c>
      <c r="W92" s="99" t="s">
        <v>42</v>
      </c>
      <c r="X92" s="100"/>
      <c r="Y92" s="98" t="s">
        <v>42</v>
      </c>
      <c r="Z92" s="99"/>
      <c r="AA92" s="100"/>
      <c r="AB92" s="98" t="s">
        <v>43</v>
      </c>
      <c r="AC92" s="99" t="s">
        <v>43</v>
      </c>
      <c r="AD92" s="100" t="s">
        <v>42</v>
      </c>
      <c r="AE92" s="98" t="s">
        <v>43</v>
      </c>
      <c r="AF92" s="99" t="s">
        <v>43</v>
      </c>
      <c r="AG92" s="100" t="s">
        <v>42</v>
      </c>
      <c r="AH92" s="71" t="s">
        <v>497</v>
      </c>
      <c r="AI92" s="71">
        <f>IF(ISBLANK(AH92),"",TRUNC(0.2797*(AH92*100-100)^1.35))</f>
        <v>702</v>
      </c>
    </row>
    <row r="93" spans="1:35" s="75" customFormat="1" ht="12.75" customHeight="1" thickBot="1">
      <c r="A93" s="262">
        <f>A92</f>
        <v>12</v>
      </c>
      <c r="B93" s="50"/>
      <c r="C93" s="51"/>
      <c r="D93" s="52"/>
      <c r="E93" s="53"/>
      <c r="F93" s="194"/>
      <c r="G93" s="101" t="s">
        <v>42</v>
      </c>
      <c r="H93" s="102"/>
      <c r="I93" s="103"/>
      <c r="J93" s="101" t="s">
        <v>43</v>
      </c>
      <c r="K93" s="102" t="s">
        <v>42</v>
      </c>
      <c r="L93" s="103"/>
      <c r="M93" s="101" t="s">
        <v>43</v>
      </c>
      <c r="N93" s="102" t="s">
        <v>43</v>
      </c>
      <c r="O93" s="103" t="s">
        <v>43</v>
      </c>
      <c r="P93" s="101"/>
      <c r="Q93" s="102"/>
      <c r="R93" s="103"/>
      <c r="S93" s="101"/>
      <c r="T93" s="102"/>
      <c r="U93" s="103"/>
      <c r="V93" s="101"/>
      <c r="W93" s="102"/>
      <c r="X93" s="103"/>
      <c r="Y93" s="101"/>
      <c r="Z93" s="102"/>
      <c r="AA93" s="103"/>
      <c r="AB93" s="101"/>
      <c r="AC93" s="102"/>
      <c r="AD93" s="103"/>
      <c r="AE93" s="101"/>
      <c r="AF93" s="102"/>
      <c r="AG93" s="103"/>
      <c r="AH93" s="73"/>
      <c r="AI93" s="73"/>
    </row>
  </sheetData>
  <sheetProtection password="C9E9" sheet="1" selectLockedCells="1" selectUnlockedCells="1"/>
  <mergeCells count="54">
    <mergeCell ref="AB57:AD57"/>
    <mergeCell ref="AE57:AG57"/>
    <mergeCell ref="Y56:AA56"/>
    <mergeCell ref="AB56:AD56"/>
    <mergeCell ref="AE56:AG56"/>
    <mergeCell ref="G57:I57"/>
    <mergeCell ref="J57:L57"/>
    <mergeCell ref="M57:O57"/>
    <mergeCell ref="P57:R57"/>
    <mergeCell ref="S57:U57"/>
    <mergeCell ref="V57:X57"/>
    <mergeCell ref="Y57:AA57"/>
    <mergeCell ref="G56:I56"/>
    <mergeCell ref="J56:L56"/>
    <mergeCell ref="M56:O56"/>
    <mergeCell ref="P56:R56"/>
    <mergeCell ref="S56:U56"/>
    <mergeCell ref="V56:X56"/>
    <mergeCell ref="AE10:AG10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B9:AD9"/>
    <mergeCell ref="AE9:AG9"/>
    <mergeCell ref="G10:I10"/>
    <mergeCell ref="J10:L10"/>
    <mergeCell ref="M10:O10"/>
    <mergeCell ref="P10:R10"/>
    <mergeCell ref="S10:U10"/>
    <mergeCell ref="V10:X10"/>
    <mergeCell ref="Y10:AA10"/>
    <mergeCell ref="AB10:AD10"/>
    <mergeCell ref="Y8:AA8"/>
    <mergeCell ref="AB8:AD8"/>
    <mergeCell ref="AE8:AG8"/>
    <mergeCell ref="G9:I9"/>
    <mergeCell ref="J9:L9"/>
    <mergeCell ref="M9:O9"/>
    <mergeCell ref="P9:R9"/>
    <mergeCell ref="S9:U9"/>
    <mergeCell ref="V9:X9"/>
    <mergeCell ref="Y9:AA9"/>
    <mergeCell ref="G8:I8"/>
    <mergeCell ref="J8:L8"/>
    <mergeCell ref="M8:O8"/>
    <mergeCell ref="P8:R8"/>
    <mergeCell ref="S8:U8"/>
    <mergeCell ref="V8:X8"/>
  </mergeCells>
  <printOptions horizontalCentered="1"/>
  <pageMargins left="0.7480314960629921" right="0.7480314960629921" top="0.3937007874015748" bottom="0.15748031496062992" header="0.5118110236220472" footer="0.5118110236220472"/>
  <pageSetup horizontalDpi="300" verticalDpi="3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R20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00390625" style="6" bestFit="1" customWidth="1"/>
    <col min="2" max="2" width="5.00390625" style="6" customWidth="1"/>
    <col min="3" max="3" width="13.57421875" style="6" customWidth="1"/>
    <col min="4" max="4" width="14.421875" style="6" bestFit="1" customWidth="1"/>
    <col min="5" max="5" width="10.7109375" style="6" bestFit="1" customWidth="1"/>
    <col min="6" max="6" width="12.00390625" style="6" customWidth="1"/>
    <col min="7" max="9" width="6.7109375" style="4" customWidth="1"/>
    <col min="10" max="10" width="9.00390625" style="6" bestFit="1" customWidth="1"/>
    <col min="11" max="16384" width="9.140625" style="6" customWidth="1"/>
  </cols>
  <sheetData>
    <row r="1" spans="1:17" s="3" customFormat="1" ht="18" customHeight="1">
      <c r="A1" s="1" t="s">
        <v>27</v>
      </c>
      <c r="B1" s="14"/>
      <c r="C1" s="1"/>
      <c r="D1" s="1"/>
      <c r="E1" s="1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" customFormat="1" ht="18" customHeight="1">
      <c r="A2" s="128" t="s">
        <v>61</v>
      </c>
      <c r="B2" s="14"/>
      <c r="C2" s="1"/>
      <c r="D2" s="1"/>
      <c r="E2" s="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3" customFormat="1" ht="18" customHeight="1">
      <c r="A3" s="127" t="s">
        <v>191</v>
      </c>
      <c r="B3" s="14"/>
      <c r="C3" s="1"/>
      <c r="D3" s="1"/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s="3" customFormat="1" ht="17.25" customHeight="1">
      <c r="A4" s="66"/>
      <c r="B4" s="1"/>
      <c r="C4" s="2"/>
      <c r="D4" s="2"/>
      <c r="E4" s="2"/>
      <c r="F4" s="2"/>
      <c r="G4" s="2"/>
      <c r="H4" s="2"/>
      <c r="J4" s="2"/>
      <c r="K4" s="24"/>
      <c r="L4" s="2"/>
      <c r="M4" s="2"/>
      <c r="N4" s="2"/>
      <c r="O4" s="2"/>
      <c r="P4" s="2"/>
      <c r="R4" s="24"/>
    </row>
    <row r="5" spans="1:18" ht="14.25" customHeight="1">
      <c r="A5" s="5" t="s">
        <v>58</v>
      </c>
      <c r="B5" s="5"/>
      <c r="J5" s="4"/>
      <c r="O5" s="4"/>
      <c r="P5" s="7"/>
      <c r="Q5" s="67"/>
      <c r="R5" s="67"/>
    </row>
    <row r="6" spans="1:18" ht="18.75">
      <c r="A6" s="1" t="s">
        <v>70</v>
      </c>
      <c r="B6" s="1"/>
      <c r="C6" s="1"/>
      <c r="E6" s="8"/>
      <c r="G6" s="6"/>
      <c r="J6" s="4"/>
      <c r="P6" s="4"/>
      <c r="Q6" s="9"/>
      <c r="R6" s="67"/>
    </row>
    <row r="7" spans="3:5" ht="16.5" thickBot="1">
      <c r="C7" s="5" t="s">
        <v>76</v>
      </c>
      <c r="E7" s="3"/>
    </row>
    <row r="8" spans="7:9" ht="13.5" thickBot="1">
      <c r="G8" s="299" t="s">
        <v>220</v>
      </c>
      <c r="H8" s="300"/>
      <c r="I8" s="301"/>
    </row>
    <row r="9" spans="1:11" s="70" customFormat="1" ht="13.5" customHeight="1">
      <c r="A9" s="133" t="s">
        <v>41</v>
      </c>
      <c r="B9" s="79" t="s">
        <v>22</v>
      </c>
      <c r="C9" s="178" t="s">
        <v>15</v>
      </c>
      <c r="D9" s="196" t="s">
        <v>14</v>
      </c>
      <c r="E9" s="81" t="s">
        <v>17</v>
      </c>
      <c r="F9" s="192" t="s">
        <v>0</v>
      </c>
      <c r="G9" s="197">
        <v>1</v>
      </c>
      <c r="H9" s="179">
        <v>2</v>
      </c>
      <c r="I9" s="191">
        <v>3</v>
      </c>
      <c r="J9" s="82" t="s">
        <v>13</v>
      </c>
      <c r="K9" s="181" t="s">
        <v>12</v>
      </c>
    </row>
    <row r="10" spans="1:11" s="70" customFormat="1" ht="13.5" customHeight="1" thickBot="1">
      <c r="A10" s="170" t="s">
        <v>192</v>
      </c>
      <c r="B10" s="175" t="s">
        <v>82</v>
      </c>
      <c r="C10" s="172" t="s">
        <v>83</v>
      </c>
      <c r="D10" s="173" t="s">
        <v>93</v>
      </c>
      <c r="E10" s="177" t="s">
        <v>55</v>
      </c>
      <c r="F10" s="171" t="s">
        <v>56</v>
      </c>
      <c r="G10" s="190"/>
      <c r="H10" s="188"/>
      <c r="I10" s="189"/>
      <c r="J10" s="175" t="s">
        <v>57</v>
      </c>
      <c r="K10" s="174" t="s">
        <v>60</v>
      </c>
    </row>
    <row r="11" spans="1:11" ht="12.75">
      <c r="A11" s="55">
        <f>A12</f>
        <v>1</v>
      </c>
      <c r="B11" s="62"/>
      <c r="C11" s="40"/>
      <c r="D11" s="41"/>
      <c r="E11" s="42"/>
      <c r="F11" s="43"/>
      <c r="G11" s="104"/>
      <c r="H11" s="105"/>
      <c r="I11" s="106"/>
      <c r="J11" s="204"/>
      <c r="K11" s="204"/>
    </row>
    <row r="12" spans="1:11" ht="12.75">
      <c r="A12" s="44">
        <f>A8+1</f>
        <v>1</v>
      </c>
      <c r="B12" s="63">
        <v>17</v>
      </c>
      <c r="C12" s="46" t="s">
        <v>158</v>
      </c>
      <c r="D12" s="47" t="s">
        <v>159</v>
      </c>
      <c r="E12" s="48">
        <v>36256</v>
      </c>
      <c r="F12" s="49" t="s">
        <v>20</v>
      </c>
      <c r="G12" s="107" t="s">
        <v>43</v>
      </c>
      <c r="H12" s="108">
        <v>10.61</v>
      </c>
      <c r="I12" s="109">
        <v>11.28</v>
      </c>
      <c r="J12" s="116">
        <f>MAX(G12:I12)</f>
        <v>11.28</v>
      </c>
      <c r="K12" s="117">
        <f>IF(ISBLANK(J12),"",INT(56.0211*(J12-1.5)^1.05))</f>
        <v>614</v>
      </c>
    </row>
    <row r="13" spans="1:11" ht="13.5" thickBot="1">
      <c r="A13" s="56">
        <f>A12</f>
        <v>1</v>
      </c>
      <c r="B13" s="64"/>
      <c r="C13" s="51"/>
      <c r="D13" s="52"/>
      <c r="E13" s="53"/>
      <c r="F13" s="54"/>
      <c r="G13" s="111"/>
      <c r="H13" s="112"/>
      <c r="I13" s="113"/>
      <c r="J13" s="203"/>
      <c r="K13" s="203"/>
    </row>
    <row r="14" spans="1:11" ht="12.75">
      <c r="A14" s="55">
        <f>A15</f>
        <v>2</v>
      </c>
      <c r="B14" s="62"/>
      <c r="C14" s="40"/>
      <c r="D14" s="41"/>
      <c r="E14" s="42"/>
      <c r="F14" s="43"/>
      <c r="G14" s="104"/>
      <c r="H14" s="105"/>
      <c r="I14" s="106"/>
      <c r="J14" s="206"/>
      <c r="K14" s="206"/>
    </row>
    <row r="15" spans="1:11" ht="12.75">
      <c r="A15" s="44">
        <f>A13+1</f>
        <v>2</v>
      </c>
      <c r="B15" s="63">
        <v>120</v>
      </c>
      <c r="C15" s="46" t="s">
        <v>108</v>
      </c>
      <c r="D15" s="47" t="s">
        <v>109</v>
      </c>
      <c r="E15" s="48">
        <v>36786</v>
      </c>
      <c r="F15" s="49" t="s">
        <v>18</v>
      </c>
      <c r="G15" s="107">
        <v>11.41</v>
      </c>
      <c r="H15" s="108">
        <v>12.75</v>
      </c>
      <c r="I15" s="109">
        <v>12.72</v>
      </c>
      <c r="J15" s="116">
        <f>MAX(G15:I15)</f>
        <v>12.75</v>
      </c>
      <c r="K15" s="117">
        <f>IF(ISBLANK(J15),"",INT(56.0211*(J15-1.5)^1.05))</f>
        <v>711</v>
      </c>
    </row>
    <row r="16" spans="1:11" ht="13.5" thickBot="1">
      <c r="A16" s="56">
        <f>A15</f>
        <v>2</v>
      </c>
      <c r="B16" s="64"/>
      <c r="C16" s="51"/>
      <c r="D16" s="52"/>
      <c r="E16" s="53"/>
      <c r="F16" s="54"/>
      <c r="G16" s="111"/>
      <c r="H16" s="112"/>
      <c r="I16" s="113"/>
      <c r="J16" s="207"/>
      <c r="K16" s="207"/>
    </row>
    <row r="17" spans="1:11" ht="12.75">
      <c r="A17" s="55">
        <f>A18</f>
        <v>3</v>
      </c>
      <c r="B17" s="62"/>
      <c r="C17" s="40"/>
      <c r="D17" s="41"/>
      <c r="E17" s="42"/>
      <c r="F17" s="43"/>
      <c r="G17" s="104"/>
      <c r="H17" s="105"/>
      <c r="I17" s="106"/>
      <c r="J17" s="206"/>
      <c r="K17" s="206"/>
    </row>
    <row r="18" spans="1:11" ht="12.75">
      <c r="A18" s="44">
        <f>A16+1</f>
        <v>3</v>
      </c>
      <c r="B18" s="63">
        <v>2</v>
      </c>
      <c r="C18" s="46" t="s">
        <v>135</v>
      </c>
      <c r="D18" s="47" t="s">
        <v>136</v>
      </c>
      <c r="E18" s="48">
        <v>36099</v>
      </c>
      <c r="F18" s="49" t="s">
        <v>19</v>
      </c>
      <c r="G18" s="107">
        <v>11.68</v>
      </c>
      <c r="H18" s="108">
        <v>11.84</v>
      </c>
      <c r="I18" s="109">
        <v>11.4</v>
      </c>
      <c r="J18" s="116">
        <f>MAX(G18:I18)</f>
        <v>11.84</v>
      </c>
      <c r="K18" s="117">
        <f>IF(ISBLANK(J18),"",INT(56.0211*(J18-1.5)^1.05))</f>
        <v>651</v>
      </c>
    </row>
    <row r="19" spans="1:11" ht="13.5" thickBot="1">
      <c r="A19" s="56">
        <f>A18</f>
        <v>3</v>
      </c>
      <c r="B19" s="64"/>
      <c r="C19" s="51"/>
      <c r="D19" s="52"/>
      <c r="E19" s="53"/>
      <c r="F19" s="54"/>
      <c r="G19" s="111"/>
      <c r="H19" s="112"/>
      <c r="I19" s="113"/>
      <c r="J19" s="207"/>
      <c r="K19" s="207"/>
    </row>
    <row r="20" spans="1:11" ht="12.75">
      <c r="A20" s="55">
        <f>A21</f>
        <v>4</v>
      </c>
      <c r="B20" s="62"/>
      <c r="C20" s="40"/>
      <c r="D20" s="41"/>
      <c r="E20" s="42"/>
      <c r="F20" s="43"/>
      <c r="G20" s="104"/>
      <c r="H20" s="105"/>
      <c r="I20" s="106"/>
      <c r="J20" s="206"/>
      <c r="K20" s="206"/>
    </row>
    <row r="21" spans="1:11" ht="12.75">
      <c r="A21" s="44">
        <f>A19+1</f>
        <v>4</v>
      </c>
      <c r="B21" s="63">
        <v>18</v>
      </c>
      <c r="C21" s="46" t="s">
        <v>160</v>
      </c>
      <c r="D21" s="47" t="s">
        <v>161</v>
      </c>
      <c r="E21" s="48">
        <v>36327</v>
      </c>
      <c r="F21" s="49" t="s">
        <v>20</v>
      </c>
      <c r="G21" s="107" t="s">
        <v>43</v>
      </c>
      <c r="H21" s="108">
        <v>11.89</v>
      </c>
      <c r="I21" s="109" t="s">
        <v>43</v>
      </c>
      <c r="J21" s="116">
        <f>MAX(G21:I21)</f>
        <v>11.89</v>
      </c>
      <c r="K21" s="117">
        <f>IF(ISBLANK(J21),"",INT(56.0211*(J21-1.5)^1.05))</f>
        <v>654</v>
      </c>
    </row>
    <row r="22" spans="1:11" ht="13.5" thickBot="1">
      <c r="A22" s="56">
        <f>A21</f>
        <v>4</v>
      </c>
      <c r="B22" s="64"/>
      <c r="C22" s="51"/>
      <c r="D22" s="52"/>
      <c r="E22" s="53"/>
      <c r="F22" s="54"/>
      <c r="G22" s="111"/>
      <c r="H22" s="112"/>
      <c r="I22" s="113"/>
      <c r="J22" s="207"/>
      <c r="K22" s="207"/>
    </row>
    <row r="23" spans="1:11" ht="12.75">
      <c r="A23" s="55">
        <f>A24</f>
        <v>5</v>
      </c>
      <c r="B23" s="62"/>
      <c r="C23" s="40"/>
      <c r="D23" s="41"/>
      <c r="E23" s="42"/>
      <c r="F23" s="43"/>
      <c r="G23" s="104"/>
      <c r="H23" s="105"/>
      <c r="I23" s="106"/>
      <c r="J23" s="206"/>
      <c r="K23" s="206"/>
    </row>
    <row r="24" spans="1:11" ht="12.75">
      <c r="A24" s="44">
        <f>A22+1</f>
        <v>5</v>
      </c>
      <c r="B24" s="63">
        <v>124</v>
      </c>
      <c r="C24" s="46" t="s">
        <v>110</v>
      </c>
      <c r="D24" s="47" t="s">
        <v>111</v>
      </c>
      <c r="E24" s="48">
        <v>36689</v>
      </c>
      <c r="F24" s="49" t="s">
        <v>18</v>
      </c>
      <c r="G24" s="107">
        <v>11.32</v>
      </c>
      <c r="H24" s="108">
        <v>11.21</v>
      </c>
      <c r="I24" s="109">
        <v>11.38</v>
      </c>
      <c r="J24" s="116">
        <f>MAX(G24:I24)</f>
        <v>11.38</v>
      </c>
      <c r="K24" s="117">
        <f>IF(ISBLANK(J24),"",INT(56.0211*(J24-1.5)^1.05))</f>
        <v>620</v>
      </c>
    </row>
    <row r="25" spans="1:11" ht="13.5" thickBot="1">
      <c r="A25" s="56">
        <f>A24</f>
        <v>5</v>
      </c>
      <c r="B25" s="64"/>
      <c r="C25" s="51"/>
      <c r="D25" s="52"/>
      <c r="E25" s="53"/>
      <c r="F25" s="54"/>
      <c r="G25" s="111"/>
      <c r="H25" s="112"/>
      <c r="I25" s="113"/>
      <c r="J25" s="207"/>
      <c r="K25" s="207"/>
    </row>
    <row r="26" spans="1:11" ht="12.75">
      <c r="A26" s="55">
        <f>A27</f>
        <v>6</v>
      </c>
      <c r="B26" s="62"/>
      <c r="C26" s="40"/>
      <c r="D26" s="41"/>
      <c r="E26" s="42"/>
      <c r="F26" s="43"/>
      <c r="G26" s="104"/>
      <c r="H26" s="105"/>
      <c r="I26" s="106"/>
      <c r="J26" s="206"/>
      <c r="K26" s="206"/>
    </row>
    <row r="27" spans="1:11" ht="12.75">
      <c r="A27" s="44">
        <f>A25+1</f>
        <v>6</v>
      </c>
      <c r="B27" s="63">
        <v>3</v>
      </c>
      <c r="C27" s="46" t="s">
        <v>137</v>
      </c>
      <c r="D27" s="47" t="s">
        <v>138</v>
      </c>
      <c r="E27" s="48">
        <v>36300</v>
      </c>
      <c r="F27" s="49" t="s">
        <v>19</v>
      </c>
      <c r="G27" s="107">
        <v>10.73</v>
      </c>
      <c r="H27" s="108">
        <v>11.32</v>
      </c>
      <c r="I27" s="109">
        <v>10.15</v>
      </c>
      <c r="J27" s="116">
        <f>MAX(G27:I27)</f>
        <v>11.32</v>
      </c>
      <c r="K27" s="117">
        <f>IF(ISBLANK(J27),"",INT(56.0211*(J27-1.5)^1.05))</f>
        <v>616</v>
      </c>
    </row>
    <row r="28" spans="1:11" ht="13.5" thickBot="1">
      <c r="A28" s="56">
        <f>A27</f>
        <v>6</v>
      </c>
      <c r="B28" s="64"/>
      <c r="C28" s="51"/>
      <c r="D28" s="52"/>
      <c r="E28" s="53"/>
      <c r="F28" s="54"/>
      <c r="G28" s="111"/>
      <c r="H28" s="112"/>
      <c r="I28" s="113"/>
      <c r="J28" s="207"/>
      <c r="K28" s="207"/>
    </row>
    <row r="29" spans="1:11" ht="12.75">
      <c r="A29" s="55">
        <f>A30</f>
        <v>7</v>
      </c>
      <c r="B29" s="62"/>
      <c r="C29" s="40"/>
      <c r="D29" s="41"/>
      <c r="E29" s="42"/>
      <c r="F29" s="43"/>
      <c r="G29" s="104"/>
      <c r="H29" s="105"/>
      <c r="I29" s="106"/>
      <c r="J29" s="206"/>
      <c r="K29" s="206"/>
    </row>
    <row r="30" spans="1:11" ht="12.75">
      <c r="A30" s="44">
        <f>A28+1</f>
        <v>7</v>
      </c>
      <c r="B30" s="63">
        <v>19</v>
      </c>
      <c r="C30" s="46" t="s">
        <v>162</v>
      </c>
      <c r="D30" s="47" t="s">
        <v>163</v>
      </c>
      <c r="E30" s="48">
        <v>36025</v>
      </c>
      <c r="F30" s="49" t="s">
        <v>20</v>
      </c>
      <c r="G30" s="107">
        <v>9.78</v>
      </c>
      <c r="H30" s="108">
        <v>10.37</v>
      </c>
      <c r="I30" s="109">
        <v>10.41</v>
      </c>
      <c r="J30" s="116">
        <f>MAX(G30:I30)</f>
        <v>10.41</v>
      </c>
      <c r="K30" s="117">
        <f>IF(ISBLANK(J30),"",INT(56.0211*(J30-1.5)^1.05))</f>
        <v>556</v>
      </c>
    </row>
    <row r="31" spans="1:11" ht="13.5" thickBot="1">
      <c r="A31" s="56">
        <f>A30</f>
        <v>7</v>
      </c>
      <c r="B31" s="64"/>
      <c r="C31" s="51"/>
      <c r="D31" s="52"/>
      <c r="E31" s="53"/>
      <c r="F31" s="54"/>
      <c r="G31" s="111"/>
      <c r="H31" s="112"/>
      <c r="I31" s="113"/>
      <c r="J31" s="207"/>
      <c r="K31" s="207"/>
    </row>
    <row r="32" spans="1:11" ht="12.75">
      <c r="A32" s="55">
        <f>A33</f>
        <v>8</v>
      </c>
      <c r="B32" s="62"/>
      <c r="C32" s="40"/>
      <c r="D32" s="41"/>
      <c r="E32" s="42"/>
      <c r="F32" s="43"/>
      <c r="G32" s="104"/>
      <c r="H32" s="105"/>
      <c r="I32" s="106"/>
      <c r="J32" s="206"/>
      <c r="K32" s="206"/>
    </row>
    <row r="33" spans="1:11" ht="12.75" customHeight="1">
      <c r="A33" s="44">
        <f>A31+1</f>
        <v>8</v>
      </c>
      <c r="B33" s="63">
        <v>125</v>
      </c>
      <c r="C33" s="46" t="s">
        <v>112</v>
      </c>
      <c r="D33" s="47" t="s">
        <v>113</v>
      </c>
      <c r="E33" s="48">
        <v>35962</v>
      </c>
      <c r="F33" s="49" t="s">
        <v>18</v>
      </c>
      <c r="G33" s="107">
        <v>9.27</v>
      </c>
      <c r="H33" s="108">
        <v>9.95</v>
      </c>
      <c r="I33" s="109">
        <v>10.46</v>
      </c>
      <c r="J33" s="116">
        <f>MAX(G33:I33)</f>
        <v>10.46</v>
      </c>
      <c r="K33" s="117">
        <f>IF(ISBLANK(J33),"",INT(56.0211*(J33-1.5)^1.05))</f>
        <v>560</v>
      </c>
    </row>
    <row r="34" spans="1:11" ht="13.5" thickBot="1">
      <c r="A34" s="56">
        <f>A33</f>
        <v>8</v>
      </c>
      <c r="B34" s="64"/>
      <c r="C34" s="51"/>
      <c r="D34" s="52"/>
      <c r="E34" s="53"/>
      <c r="F34" s="54"/>
      <c r="G34" s="111"/>
      <c r="H34" s="112"/>
      <c r="I34" s="113"/>
      <c r="J34" s="207"/>
      <c r="K34" s="207"/>
    </row>
    <row r="35" spans="1:11" ht="12.75">
      <c r="A35" s="55">
        <f>A36</f>
        <v>9</v>
      </c>
      <c r="B35" s="62"/>
      <c r="C35" s="40"/>
      <c r="D35" s="41"/>
      <c r="E35" s="42"/>
      <c r="F35" s="43"/>
      <c r="G35" s="104"/>
      <c r="H35" s="105"/>
      <c r="I35" s="106"/>
      <c r="J35" s="206"/>
      <c r="K35" s="206"/>
    </row>
    <row r="36" spans="1:11" ht="12.75">
      <c r="A36" s="44">
        <f>A34+1</f>
        <v>9</v>
      </c>
      <c r="B36" s="63">
        <v>4</v>
      </c>
      <c r="C36" s="46" t="s">
        <v>139</v>
      </c>
      <c r="D36" s="47" t="s">
        <v>140</v>
      </c>
      <c r="E36" s="48">
        <v>36187</v>
      </c>
      <c r="F36" s="49" t="s">
        <v>19</v>
      </c>
      <c r="G36" s="107">
        <v>10.41</v>
      </c>
      <c r="H36" s="108">
        <v>10.26</v>
      </c>
      <c r="I36" s="109">
        <v>10.59</v>
      </c>
      <c r="J36" s="116">
        <f>MAX(G36:I36)</f>
        <v>10.59</v>
      </c>
      <c r="K36" s="117">
        <f>IF(ISBLANK(J36),"",INT(56.0211*(J36-1.5)^1.05))</f>
        <v>568</v>
      </c>
    </row>
    <row r="37" spans="1:11" ht="13.5" thickBot="1">
      <c r="A37" s="56">
        <f>A36</f>
        <v>9</v>
      </c>
      <c r="B37" s="64"/>
      <c r="C37" s="51"/>
      <c r="D37" s="52"/>
      <c r="E37" s="53"/>
      <c r="F37" s="54"/>
      <c r="G37" s="111"/>
      <c r="H37" s="112"/>
      <c r="I37" s="113"/>
      <c r="J37" s="207"/>
      <c r="K37" s="207"/>
    </row>
    <row r="38" spans="1:11" ht="12.75">
      <c r="A38" s="55">
        <f>A39</f>
        <v>10</v>
      </c>
      <c r="B38" s="62"/>
      <c r="C38" s="40"/>
      <c r="D38" s="41"/>
      <c r="E38" s="42"/>
      <c r="F38" s="43"/>
      <c r="G38" s="104"/>
      <c r="H38" s="105"/>
      <c r="I38" s="106"/>
      <c r="J38" s="206"/>
      <c r="K38" s="206"/>
    </row>
    <row r="39" spans="1:11" ht="12.75">
      <c r="A39" s="44">
        <f>A37+1</f>
        <v>10</v>
      </c>
      <c r="B39" s="63">
        <v>20</v>
      </c>
      <c r="C39" s="46" t="s">
        <v>164</v>
      </c>
      <c r="D39" s="47" t="s">
        <v>165</v>
      </c>
      <c r="E39" s="48">
        <v>36064</v>
      </c>
      <c r="F39" s="49" t="s">
        <v>20</v>
      </c>
      <c r="G39" s="107">
        <v>9.81</v>
      </c>
      <c r="H39" s="108">
        <v>10.78</v>
      </c>
      <c r="I39" s="109">
        <v>10.56</v>
      </c>
      <c r="J39" s="116">
        <f>MAX(G39:I39)</f>
        <v>10.78</v>
      </c>
      <c r="K39" s="117">
        <f>IF(ISBLANK(J39),"",INT(56.0211*(J39-1.5)^1.05))</f>
        <v>581</v>
      </c>
    </row>
    <row r="40" spans="1:11" ht="13.5" thickBot="1">
      <c r="A40" s="56">
        <f>A39</f>
        <v>10</v>
      </c>
      <c r="B40" s="64"/>
      <c r="C40" s="51"/>
      <c r="D40" s="52"/>
      <c r="E40" s="53"/>
      <c r="F40" s="54"/>
      <c r="G40" s="111"/>
      <c r="H40" s="112"/>
      <c r="I40" s="113"/>
      <c r="J40" s="207"/>
      <c r="K40" s="207"/>
    </row>
    <row r="41" spans="1:11" ht="12.75">
      <c r="A41" s="55">
        <f>A42</f>
        <v>11</v>
      </c>
      <c r="B41" s="62"/>
      <c r="C41" s="40"/>
      <c r="D41" s="41"/>
      <c r="E41" s="42"/>
      <c r="F41" s="43"/>
      <c r="G41" s="104"/>
      <c r="H41" s="105"/>
      <c r="I41" s="106"/>
      <c r="J41" s="206"/>
      <c r="K41" s="206"/>
    </row>
    <row r="42" spans="1:11" ht="12.75">
      <c r="A42" s="44">
        <f>A40+1</f>
        <v>11</v>
      </c>
      <c r="B42" s="63">
        <v>126</v>
      </c>
      <c r="C42" s="46" t="s">
        <v>114</v>
      </c>
      <c r="D42" s="47" t="s">
        <v>115</v>
      </c>
      <c r="E42" s="48">
        <v>36377</v>
      </c>
      <c r="F42" s="49" t="s">
        <v>18</v>
      </c>
      <c r="G42" s="107">
        <v>9.92</v>
      </c>
      <c r="H42" s="108">
        <v>8.56</v>
      </c>
      <c r="I42" s="109" t="s">
        <v>43</v>
      </c>
      <c r="J42" s="116">
        <f>MAX(G42:I42)</f>
        <v>9.92</v>
      </c>
      <c r="K42" s="117">
        <f>IF(ISBLANK(J42),"",INT(56.0211*(J42-1.5)^1.05))</f>
        <v>524</v>
      </c>
    </row>
    <row r="43" spans="1:11" ht="13.5" thickBot="1">
      <c r="A43" s="56">
        <f>A42</f>
        <v>11</v>
      </c>
      <c r="B43" s="64"/>
      <c r="C43" s="51"/>
      <c r="D43" s="52"/>
      <c r="E43" s="53"/>
      <c r="F43" s="54"/>
      <c r="G43" s="111"/>
      <c r="H43" s="112"/>
      <c r="I43" s="113"/>
      <c r="J43" s="207"/>
      <c r="K43" s="207"/>
    </row>
    <row r="44" spans="1:11" ht="12.75">
      <c r="A44" s="204">
        <f>A45</f>
        <v>12</v>
      </c>
      <c r="B44" s="62"/>
      <c r="C44" s="40"/>
      <c r="D44" s="41"/>
      <c r="E44" s="42"/>
      <c r="F44" s="43"/>
      <c r="G44" s="104"/>
      <c r="H44" s="105"/>
      <c r="I44" s="106"/>
      <c r="J44" s="206"/>
      <c r="K44" s="206"/>
    </row>
    <row r="45" spans="1:11" ht="12.75">
      <c r="A45" s="44">
        <f>A43+1</f>
        <v>12</v>
      </c>
      <c r="B45" s="63">
        <v>127</v>
      </c>
      <c r="C45" s="46" t="s">
        <v>130</v>
      </c>
      <c r="D45" s="47" t="s">
        <v>131</v>
      </c>
      <c r="E45" s="48" t="s">
        <v>132</v>
      </c>
      <c r="F45" s="49" t="s">
        <v>18</v>
      </c>
      <c r="G45" s="107">
        <v>8.22</v>
      </c>
      <c r="H45" s="108">
        <v>8.45</v>
      </c>
      <c r="I45" s="109">
        <v>8.85</v>
      </c>
      <c r="J45" s="116">
        <f>MAX(G45:I45)</f>
        <v>8.85</v>
      </c>
      <c r="K45" s="117">
        <f>IF(ISBLANK(J45),"",INT(56.0211*(J45-1.5)^1.05))</f>
        <v>454</v>
      </c>
    </row>
    <row r="46" spans="1:11" ht="13.5" thickBot="1">
      <c r="A46" s="203">
        <f>A45</f>
        <v>12</v>
      </c>
      <c r="B46" s="64"/>
      <c r="C46" s="51"/>
      <c r="D46" s="52"/>
      <c r="E46" s="53"/>
      <c r="F46" s="54"/>
      <c r="G46" s="111"/>
      <c r="H46" s="112"/>
      <c r="I46" s="113"/>
      <c r="J46" s="207"/>
      <c r="K46" s="207"/>
    </row>
    <row r="47" spans="1:11" ht="13.5" customHeight="1">
      <c r="A47" s="204">
        <f>A48</f>
        <v>13</v>
      </c>
      <c r="B47" s="62"/>
      <c r="C47" s="40"/>
      <c r="D47" s="41"/>
      <c r="E47" s="42"/>
      <c r="F47" s="43"/>
      <c r="G47" s="104"/>
      <c r="H47" s="105"/>
      <c r="I47" s="106"/>
      <c r="J47" s="206"/>
      <c r="K47" s="206"/>
    </row>
    <row r="48" spans="1:11" ht="13.5" customHeight="1">
      <c r="A48" s="44">
        <f>A46+1</f>
        <v>13</v>
      </c>
      <c r="B48" s="63">
        <v>1</v>
      </c>
      <c r="C48" s="46" t="s">
        <v>133</v>
      </c>
      <c r="D48" s="47" t="s">
        <v>134</v>
      </c>
      <c r="E48" s="48">
        <v>36417</v>
      </c>
      <c r="F48" s="49" t="s">
        <v>19</v>
      </c>
      <c r="G48" s="107">
        <v>9.47</v>
      </c>
      <c r="H48" s="108">
        <v>9.88</v>
      </c>
      <c r="I48" s="109">
        <v>9.22</v>
      </c>
      <c r="J48" s="116">
        <f>MAX(G48:I48)</f>
        <v>9.88</v>
      </c>
      <c r="K48" s="117">
        <f>IF(ISBLANK(J48),"",INT(56.0211*(J48-1.5)^1.05))</f>
        <v>522</v>
      </c>
    </row>
    <row r="49" spans="1:11" ht="13.5" customHeight="1" thickBot="1">
      <c r="A49" s="203">
        <f>A48</f>
        <v>13</v>
      </c>
      <c r="B49" s="64"/>
      <c r="C49" s="51"/>
      <c r="D49" s="52"/>
      <c r="E49" s="53"/>
      <c r="F49" s="54"/>
      <c r="G49" s="111"/>
      <c r="H49" s="112"/>
      <c r="I49" s="113"/>
      <c r="J49" s="207"/>
      <c r="K49" s="207"/>
    </row>
    <row r="54" spans="1:17" s="3" customFormat="1" ht="18" customHeight="1">
      <c r="A54" s="1" t="s">
        <v>27</v>
      </c>
      <c r="B54" s="14"/>
      <c r="C54" s="1"/>
      <c r="D54" s="1"/>
      <c r="E54" s="1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s="3" customFormat="1" ht="18" customHeight="1">
      <c r="A55" s="128" t="s">
        <v>61</v>
      </c>
      <c r="B55" s="14"/>
      <c r="C55" s="1"/>
      <c r="D55" s="1"/>
      <c r="E55" s="1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s="3" customFormat="1" ht="18" customHeight="1">
      <c r="A56" s="127" t="s">
        <v>191</v>
      </c>
      <c r="B56" s="14"/>
      <c r="C56" s="1"/>
      <c r="D56" s="1"/>
      <c r="E56" s="1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8" s="3" customFormat="1" ht="17.25" customHeight="1">
      <c r="A57" s="38"/>
      <c r="B57" s="1"/>
      <c r="C57" s="2"/>
      <c r="D57" s="2"/>
      <c r="E57" s="2"/>
      <c r="F57" s="2"/>
      <c r="G57" s="2"/>
      <c r="H57" s="2"/>
      <c r="J57" s="2"/>
      <c r="K57" s="24"/>
      <c r="L57" s="2"/>
      <c r="M57" s="2"/>
      <c r="N57" s="2"/>
      <c r="O57" s="2"/>
      <c r="P57" s="2"/>
      <c r="R57" s="24"/>
    </row>
    <row r="58" spans="1:18" ht="14.25" customHeight="1">
      <c r="A58" s="5" t="s">
        <v>69</v>
      </c>
      <c r="B58" s="5"/>
      <c r="J58" s="4"/>
      <c r="O58" s="4"/>
      <c r="P58" s="7"/>
      <c r="Q58" s="67"/>
      <c r="R58" s="67"/>
    </row>
    <row r="59" spans="1:18" ht="18.75">
      <c r="A59" s="1" t="s">
        <v>70</v>
      </c>
      <c r="B59" s="1"/>
      <c r="C59" s="1"/>
      <c r="E59" s="8"/>
      <c r="G59" s="6"/>
      <c r="J59" s="4"/>
      <c r="P59" s="4"/>
      <c r="Q59" s="9"/>
      <c r="R59" s="67"/>
    </row>
    <row r="60" spans="3:9" s="75" customFormat="1" ht="16.5" thickBot="1">
      <c r="C60" s="5" t="s">
        <v>200</v>
      </c>
      <c r="E60" s="76"/>
      <c r="G60" s="114"/>
      <c r="H60" s="114"/>
      <c r="I60" s="114"/>
    </row>
    <row r="61" spans="7:9" ht="13.5" thickBot="1">
      <c r="G61" s="299" t="s">
        <v>220</v>
      </c>
      <c r="H61" s="300"/>
      <c r="I61" s="301"/>
    </row>
    <row r="62" spans="1:11" s="70" customFormat="1" ht="13.5" customHeight="1">
      <c r="A62" s="133" t="s">
        <v>41</v>
      </c>
      <c r="B62" s="79" t="s">
        <v>22</v>
      </c>
      <c r="C62" s="178" t="s">
        <v>15</v>
      </c>
      <c r="D62" s="196" t="s">
        <v>14</v>
      </c>
      <c r="E62" s="81" t="s">
        <v>17</v>
      </c>
      <c r="F62" s="192" t="s">
        <v>0</v>
      </c>
      <c r="G62" s="197">
        <v>1</v>
      </c>
      <c r="H62" s="179">
        <v>2</v>
      </c>
      <c r="I62" s="191">
        <v>3</v>
      </c>
      <c r="J62" s="82" t="s">
        <v>13</v>
      </c>
      <c r="K62" s="181" t="s">
        <v>12</v>
      </c>
    </row>
    <row r="63" spans="1:11" s="70" customFormat="1" ht="13.5" customHeight="1" thickBot="1">
      <c r="A63" s="170" t="s">
        <v>192</v>
      </c>
      <c r="B63" s="175" t="s">
        <v>82</v>
      </c>
      <c r="C63" s="172" t="s">
        <v>83</v>
      </c>
      <c r="D63" s="173" t="s">
        <v>93</v>
      </c>
      <c r="E63" s="177" t="s">
        <v>55</v>
      </c>
      <c r="F63" s="171" t="s">
        <v>56</v>
      </c>
      <c r="G63" s="190"/>
      <c r="H63" s="188"/>
      <c r="I63" s="189"/>
      <c r="J63" s="175" t="s">
        <v>57</v>
      </c>
      <c r="K63" s="174" t="s">
        <v>60</v>
      </c>
    </row>
    <row r="64" spans="1:11" s="75" customFormat="1" ht="12.75">
      <c r="A64" s="55">
        <f>A65</f>
        <v>1</v>
      </c>
      <c r="B64" s="39"/>
      <c r="C64" s="40"/>
      <c r="D64" s="41"/>
      <c r="E64" s="42"/>
      <c r="F64" s="43"/>
      <c r="G64" s="104"/>
      <c r="H64" s="105"/>
      <c r="I64" s="106"/>
      <c r="J64" s="206"/>
      <c r="K64" s="206"/>
    </row>
    <row r="65" spans="1:11" s="75" customFormat="1" ht="12.75">
      <c r="A65" s="44">
        <f>A61+1</f>
        <v>1</v>
      </c>
      <c r="B65" s="45">
        <v>128</v>
      </c>
      <c r="C65" s="46" t="s">
        <v>30</v>
      </c>
      <c r="D65" s="47" t="s">
        <v>31</v>
      </c>
      <c r="E65" s="48">
        <v>35598</v>
      </c>
      <c r="F65" s="49" t="s">
        <v>18</v>
      </c>
      <c r="G65" s="107">
        <v>9.34</v>
      </c>
      <c r="H65" s="108">
        <v>7.55</v>
      </c>
      <c r="I65" s="109">
        <v>10.52</v>
      </c>
      <c r="J65" s="110">
        <f>MAX(G65:I65)</f>
        <v>10.52</v>
      </c>
      <c r="K65" s="59">
        <f>IF(ISBLANK(J65),"",INT(56.0211*(J65-1.5)^1.05))</f>
        <v>564</v>
      </c>
    </row>
    <row r="66" spans="1:11" s="75" customFormat="1" ht="13.5" thickBot="1">
      <c r="A66" s="56">
        <f>A65</f>
        <v>1</v>
      </c>
      <c r="B66" s="50"/>
      <c r="C66" s="51"/>
      <c r="D66" s="52"/>
      <c r="E66" s="53"/>
      <c r="F66" s="54"/>
      <c r="G66" s="111"/>
      <c r="H66" s="112"/>
      <c r="I66" s="113"/>
      <c r="J66" s="207"/>
      <c r="K66" s="207"/>
    </row>
    <row r="67" spans="1:11" s="75" customFormat="1" ht="12.75">
      <c r="A67" s="55">
        <f>A68</f>
        <v>2</v>
      </c>
      <c r="B67" s="39"/>
      <c r="C67" s="40"/>
      <c r="D67" s="41"/>
      <c r="E67" s="42"/>
      <c r="F67" s="43"/>
      <c r="G67" s="104"/>
      <c r="H67" s="105"/>
      <c r="I67" s="106"/>
      <c r="J67" s="206"/>
      <c r="K67" s="206"/>
    </row>
    <row r="68" spans="1:11" s="75" customFormat="1" ht="12.75">
      <c r="A68" s="44">
        <f>A66+1</f>
        <v>2</v>
      </c>
      <c r="B68" s="45">
        <v>6</v>
      </c>
      <c r="C68" s="46" t="s">
        <v>143</v>
      </c>
      <c r="D68" s="47" t="s">
        <v>144</v>
      </c>
      <c r="E68" s="48">
        <v>35721</v>
      </c>
      <c r="F68" s="49" t="s">
        <v>19</v>
      </c>
      <c r="G68" s="107">
        <v>9.59</v>
      </c>
      <c r="H68" s="108">
        <v>9.53</v>
      </c>
      <c r="I68" s="109">
        <v>9.59</v>
      </c>
      <c r="J68" s="110">
        <f>MAX(G68:I68)</f>
        <v>9.59</v>
      </c>
      <c r="K68" s="59">
        <f>IF(ISBLANK(J68),"",INT(56.0211*(J68-1.5)^1.05))</f>
        <v>503</v>
      </c>
    </row>
    <row r="69" spans="1:11" s="75" customFormat="1" ht="13.5" thickBot="1">
      <c r="A69" s="56">
        <f>A68</f>
        <v>2</v>
      </c>
      <c r="B69" s="50"/>
      <c r="C69" s="51"/>
      <c r="D69" s="52"/>
      <c r="E69" s="53"/>
      <c r="F69" s="54"/>
      <c r="G69" s="111"/>
      <c r="H69" s="112"/>
      <c r="I69" s="113"/>
      <c r="J69" s="207"/>
      <c r="K69" s="207"/>
    </row>
    <row r="70" spans="1:11" s="75" customFormat="1" ht="12.75">
      <c r="A70" s="55">
        <f>A71</f>
        <v>3</v>
      </c>
      <c r="B70" s="39"/>
      <c r="C70" s="40"/>
      <c r="D70" s="41"/>
      <c r="E70" s="42"/>
      <c r="F70" s="43"/>
      <c r="G70" s="104"/>
      <c r="H70" s="105"/>
      <c r="I70" s="106"/>
      <c r="J70" s="206"/>
      <c r="K70" s="206"/>
    </row>
    <row r="71" spans="1:11" s="75" customFormat="1" ht="12.75">
      <c r="A71" s="44">
        <f>A69+1</f>
        <v>3</v>
      </c>
      <c r="B71" s="45">
        <v>22</v>
      </c>
      <c r="C71" s="46" t="s">
        <v>168</v>
      </c>
      <c r="D71" s="47" t="s">
        <v>169</v>
      </c>
      <c r="E71" s="48">
        <v>35537</v>
      </c>
      <c r="F71" s="49" t="s">
        <v>20</v>
      </c>
      <c r="G71" s="107">
        <v>8.53</v>
      </c>
      <c r="H71" s="108">
        <v>9.07</v>
      </c>
      <c r="I71" s="109">
        <v>8.83</v>
      </c>
      <c r="J71" s="110">
        <f>MAX(G71:I71)</f>
        <v>9.07</v>
      </c>
      <c r="K71" s="59">
        <f>IF(ISBLANK(J71),"",INT(56.0211*(J71-1.5)^1.05))</f>
        <v>469</v>
      </c>
    </row>
    <row r="72" spans="1:11" s="75" customFormat="1" ht="13.5" thickBot="1">
      <c r="A72" s="56">
        <f>A71</f>
        <v>3</v>
      </c>
      <c r="B72" s="50"/>
      <c r="C72" s="51"/>
      <c r="D72" s="52"/>
      <c r="E72" s="53"/>
      <c r="F72" s="54"/>
      <c r="G72" s="111"/>
      <c r="H72" s="112"/>
      <c r="I72" s="113"/>
      <c r="J72" s="207"/>
      <c r="K72" s="207"/>
    </row>
    <row r="73" spans="1:11" s="75" customFormat="1" ht="12.75">
      <c r="A73" s="55">
        <f>A74</f>
        <v>4</v>
      </c>
      <c r="B73" s="39"/>
      <c r="C73" s="40"/>
      <c r="D73" s="41"/>
      <c r="E73" s="42"/>
      <c r="F73" s="43"/>
      <c r="G73" s="104"/>
      <c r="H73" s="105"/>
      <c r="I73" s="106"/>
      <c r="J73" s="206"/>
      <c r="K73" s="206"/>
    </row>
    <row r="74" spans="1:11" s="75" customFormat="1" ht="12.75">
      <c r="A74" s="44">
        <f>A72+1</f>
        <v>4</v>
      </c>
      <c r="B74" s="45">
        <v>129</v>
      </c>
      <c r="C74" s="46" t="s">
        <v>32</v>
      </c>
      <c r="D74" s="47" t="s">
        <v>33</v>
      </c>
      <c r="E74" s="48">
        <v>35437</v>
      </c>
      <c r="F74" s="49" t="s">
        <v>18</v>
      </c>
      <c r="G74" s="107">
        <v>9.27</v>
      </c>
      <c r="H74" s="108">
        <v>10.94</v>
      </c>
      <c r="I74" s="109">
        <v>11.66</v>
      </c>
      <c r="J74" s="110">
        <f>MAX(G74:I74)</f>
        <v>11.66</v>
      </c>
      <c r="K74" s="59">
        <f>IF(ISBLANK(J74),"",INT(56.0211*(J74-1.5)^1.05))</f>
        <v>639</v>
      </c>
    </row>
    <row r="75" spans="1:11" s="75" customFormat="1" ht="13.5" thickBot="1">
      <c r="A75" s="56">
        <f>A74</f>
        <v>4</v>
      </c>
      <c r="B75" s="50"/>
      <c r="C75" s="51"/>
      <c r="D75" s="52"/>
      <c r="E75" s="53"/>
      <c r="F75" s="54"/>
      <c r="G75" s="111"/>
      <c r="H75" s="112"/>
      <c r="I75" s="113"/>
      <c r="J75" s="207"/>
      <c r="K75" s="207"/>
    </row>
    <row r="76" spans="1:11" s="75" customFormat="1" ht="12.75">
      <c r="A76" s="55">
        <f>A77</f>
        <v>5</v>
      </c>
      <c r="B76" s="39"/>
      <c r="C76" s="40"/>
      <c r="D76" s="41"/>
      <c r="E76" s="42"/>
      <c r="F76" s="43"/>
      <c r="G76" s="104"/>
      <c r="H76" s="105"/>
      <c r="I76" s="106"/>
      <c r="J76" s="206"/>
      <c r="K76" s="206"/>
    </row>
    <row r="77" spans="1:11" s="75" customFormat="1" ht="12.75">
      <c r="A77" s="44">
        <f>A75+1</f>
        <v>5</v>
      </c>
      <c r="B77" s="45">
        <v>23</v>
      </c>
      <c r="C77" s="46" t="s">
        <v>170</v>
      </c>
      <c r="D77" s="47" t="s">
        <v>171</v>
      </c>
      <c r="E77" s="48">
        <v>35227</v>
      </c>
      <c r="F77" s="49" t="s">
        <v>20</v>
      </c>
      <c r="G77" s="107">
        <v>8.36</v>
      </c>
      <c r="H77" s="108">
        <v>7.84</v>
      </c>
      <c r="I77" s="109">
        <v>9.21</v>
      </c>
      <c r="J77" s="110">
        <f>MAX(G77:I77)</f>
        <v>9.21</v>
      </c>
      <c r="K77" s="59">
        <f>IF(ISBLANK(J77),"",INT(56.0211*(J77-1.5)^1.05))</f>
        <v>478</v>
      </c>
    </row>
    <row r="78" spans="1:11" s="75" customFormat="1" ht="13.5" thickBot="1">
      <c r="A78" s="56">
        <f>A77</f>
        <v>5</v>
      </c>
      <c r="B78" s="50"/>
      <c r="C78" s="51"/>
      <c r="D78" s="52"/>
      <c r="E78" s="53"/>
      <c r="F78" s="54"/>
      <c r="G78" s="111"/>
      <c r="H78" s="112"/>
      <c r="I78" s="113"/>
      <c r="J78" s="207"/>
      <c r="K78" s="207"/>
    </row>
    <row r="79" spans="1:11" s="75" customFormat="1" ht="12.75">
      <c r="A79" s="55">
        <f>A80</f>
        <v>6</v>
      </c>
      <c r="B79" s="39"/>
      <c r="C79" s="40"/>
      <c r="D79" s="41"/>
      <c r="E79" s="42"/>
      <c r="F79" s="43"/>
      <c r="G79" s="104"/>
      <c r="H79" s="105"/>
      <c r="I79" s="106"/>
      <c r="J79" s="206"/>
      <c r="K79" s="206"/>
    </row>
    <row r="80" spans="1:11" s="75" customFormat="1" ht="12.75">
      <c r="A80" s="44">
        <f>A78+1</f>
        <v>6</v>
      </c>
      <c r="B80" s="45">
        <v>133</v>
      </c>
      <c r="C80" s="46" t="s">
        <v>117</v>
      </c>
      <c r="D80" s="47" t="s">
        <v>116</v>
      </c>
      <c r="E80" s="48">
        <v>35509</v>
      </c>
      <c r="F80" s="49" t="s">
        <v>18</v>
      </c>
      <c r="G80" s="107">
        <v>10.8</v>
      </c>
      <c r="H80" s="108" t="s">
        <v>43</v>
      </c>
      <c r="I80" s="109" t="s">
        <v>43</v>
      </c>
      <c r="J80" s="110">
        <f>MAX(G80:I80)</f>
        <v>10.8</v>
      </c>
      <c r="K80" s="59">
        <f>IF(ISBLANK(J80),"",INT(56.0211*(J80-1.5)^1.05))</f>
        <v>582</v>
      </c>
    </row>
    <row r="81" spans="1:11" s="75" customFormat="1" ht="13.5" thickBot="1">
      <c r="A81" s="56">
        <f>A80</f>
        <v>6</v>
      </c>
      <c r="B81" s="50"/>
      <c r="C81" s="51"/>
      <c r="D81" s="52"/>
      <c r="E81" s="53"/>
      <c r="F81" s="54"/>
      <c r="G81" s="111"/>
      <c r="H81" s="112"/>
      <c r="I81" s="113"/>
      <c r="J81" s="207"/>
      <c r="K81" s="207"/>
    </row>
    <row r="82" spans="1:11" s="75" customFormat="1" ht="12.75">
      <c r="A82" s="55">
        <f>A83</f>
        <v>7</v>
      </c>
      <c r="B82" s="39"/>
      <c r="C82" s="40"/>
      <c r="D82" s="41"/>
      <c r="E82" s="42"/>
      <c r="F82" s="43"/>
      <c r="G82" s="104"/>
      <c r="H82" s="105"/>
      <c r="I82" s="106"/>
      <c r="J82" s="206"/>
      <c r="K82" s="206"/>
    </row>
    <row r="83" spans="1:11" s="75" customFormat="1" ht="12.75">
      <c r="A83" s="44">
        <f>A81+1</f>
        <v>7</v>
      </c>
      <c r="B83" s="45">
        <v>24</v>
      </c>
      <c r="C83" s="46" t="s">
        <v>172</v>
      </c>
      <c r="D83" s="47" t="s">
        <v>173</v>
      </c>
      <c r="E83" s="48">
        <v>35491</v>
      </c>
      <c r="F83" s="49" t="s">
        <v>20</v>
      </c>
      <c r="G83" s="107">
        <v>10.98</v>
      </c>
      <c r="H83" s="108">
        <v>10.5</v>
      </c>
      <c r="I83" s="109">
        <v>10.95</v>
      </c>
      <c r="J83" s="110">
        <f>MAX(G83:I83)</f>
        <v>10.98</v>
      </c>
      <c r="K83" s="59">
        <f>IF(ISBLANK(J83),"",INT(56.0211*(J83-1.5)^1.05))</f>
        <v>594</v>
      </c>
    </row>
    <row r="84" spans="1:11" s="75" customFormat="1" ht="13.5" thickBot="1">
      <c r="A84" s="56">
        <f>A83</f>
        <v>7</v>
      </c>
      <c r="B84" s="50"/>
      <c r="C84" s="51"/>
      <c r="D84" s="52"/>
      <c r="E84" s="53"/>
      <c r="F84" s="54"/>
      <c r="G84" s="111"/>
      <c r="H84" s="112"/>
      <c r="I84" s="113"/>
      <c r="J84" s="207"/>
      <c r="K84" s="207"/>
    </row>
    <row r="85" spans="1:11" s="75" customFormat="1" ht="12.75">
      <c r="A85" s="55">
        <f>A86</f>
        <v>8</v>
      </c>
      <c r="B85" s="39"/>
      <c r="C85" s="40"/>
      <c r="D85" s="41"/>
      <c r="E85" s="42"/>
      <c r="F85" s="43"/>
      <c r="G85" s="104"/>
      <c r="H85" s="105"/>
      <c r="I85" s="106"/>
      <c r="J85" s="206"/>
      <c r="K85" s="206"/>
    </row>
    <row r="86" spans="1:11" s="75" customFormat="1" ht="12.75" customHeight="1">
      <c r="A86" s="44">
        <f>A84+1</f>
        <v>8</v>
      </c>
      <c r="B86" s="45">
        <v>5</v>
      </c>
      <c r="C86" s="46" t="s">
        <v>141</v>
      </c>
      <c r="D86" s="47" t="s">
        <v>142</v>
      </c>
      <c r="E86" s="48">
        <v>35656</v>
      </c>
      <c r="F86" s="49" t="s">
        <v>19</v>
      </c>
      <c r="G86" s="107">
        <v>11.29</v>
      </c>
      <c r="H86" s="108">
        <v>11.22</v>
      </c>
      <c r="I86" s="109" t="s">
        <v>43</v>
      </c>
      <c r="J86" s="110">
        <f>MAX(G86:I86)</f>
        <v>11.29</v>
      </c>
      <c r="K86" s="59">
        <f>IF(ISBLANK(J86),"",INT(56.0211*(J86-1.5)^1.05))</f>
        <v>614</v>
      </c>
    </row>
    <row r="87" spans="1:11" s="75" customFormat="1" ht="13.5" thickBot="1">
      <c r="A87" s="56">
        <f>A86</f>
        <v>8</v>
      </c>
      <c r="B87" s="50"/>
      <c r="C87" s="51"/>
      <c r="D87" s="52"/>
      <c r="E87" s="53"/>
      <c r="F87" s="54"/>
      <c r="G87" s="111"/>
      <c r="H87" s="112"/>
      <c r="I87" s="113"/>
      <c r="J87" s="207"/>
      <c r="K87" s="207"/>
    </row>
    <row r="88" spans="1:11" s="75" customFormat="1" ht="13.5" customHeight="1">
      <c r="A88" s="206">
        <f>A89</f>
        <v>9</v>
      </c>
      <c r="B88" s="39"/>
      <c r="C88" s="40"/>
      <c r="D88" s="41"/>
      <c r="E88" s="42"/>
      <c r="F88" s="43"/>
      <c r="G88" s="104"/>
      <c r="H88" s="105"/>
      <c r="I88" s="106"/>
      <c r="J88" s="206"/>
      <c r="K88" s="206"/>
    </row>
    <row r="89" spans="1:11" s="75" customFormat="1" ht="13.5" customHeight="1">
      <c r="A89" s="44">
        <f>A87+1</f>
        <v>9</v>
      </c>
      <c r="B89" s="45">
        <v>21</v>
      </c>
      <c r="C89" s="46" t="s">
        <v>166</v>
      </c>
      <c r="D89" s="47" t="s">
        <v>167</v>
      </c>
      <c r="E89" s="48">
        <v>35581</v>
      </c>
      <c r="F89" s="49" t="s">
        <v>20</v>
      </c>
      <c r="G89" s="107">
        <v>11.41</v>
      </c>
      <c r="H89" s="108">
        <v>11.62</v>
      </c>
      <c r="I89" s="109">
        <v>11.3</v>
      </c>
      <c r="J89" s="110">
        <f>MAX(G89:I89)</f>
        <v>11.62</v>
      </c>
      <c r="K89" s="59">
        <f>IF(ISBLANK(J89),"",INT(56.0211*(J89-1.5)^1.05))</f>
        <v>636</v>
      </c>
    </row>
    <row r="90" spans="1:11" s="75" customFormat="1" ht="13.5" customHeight="1" thickBot="1">
      <c r="A90" s="207">
        <f>A89</f>
        <v>9</v>
      </c>
      <c r="B90" s="50"/>
      <c r="C90" s="51"/>
      <c r="D90" s="52"/>
      <c r="E90" s="53"/>
      <c r="F90" s="54"/>
      <c r="G90" s="111"/>
      <c r="H90" s="112"/>
      <c r="I90" s="113"/>
      <c r="J90" s="207"/>
      <c r="K90" s="207"/>
    </row>
    <row r="107" spans="1:17" s="3" customFormat="1" ht="18" customHeight="1">
      <c r="A107" s="1" t="s">
        <v>27</v>
      </c>
      <c r="B107" s="14"/>
      <c r="C107" s="1"/>
      <c r="D107" s="1"/>
      <c r="E107" s="1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3" customFormat="1" ht="18" customHeight="1">
      <c r="A108" s="128" t="s">
        <v>61</v>
      </c>
      <c r="B108" s="14"/>
      <c r="C108" s="1"/>
      <c r="D108" s="1"/>
      <c r="E108" s="1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s="3" customFormat="1" ht="18" customHeight="1">
      <c r="A109" s="127" t="s">
        <v>191</v>
      </c>
      <c r="B109" s="14"/>
      <c r="C109" s="1"/>
      <c r="D109" s="1"/>
      <c r="E109" s="1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8" s="3" customFormat="1" ht="17.25" customHeight="1">
      <c r="A110" s="1"/>
      <c r="B110" s="1"/>
      <c r="C110" s="2"/>
      <c r="D110" s="2"/>
      <c r="E110" s="2"/>
      <c r="F110" s="2"/>
      <c r="G110" s="2"/>
      <c r="H110" s="2"/>
      <c r="J110" s="24"/>
      <c r="K110" s="2"/>
      <c r="L110" s="2"/>
      <c r="M110" s="2"/>
      <c r="N110" s="2"/>
      <c r="O110" s="2"/>
      <c r="P110" s="2"/>
      <c r="R110" s="24"/>
    </row>
    <row r="111" spans="1:18" ht="14.25" customHeight="1">
      <c r="A111" s="5" t="s">
        <v>67</v>
      </c>
      <c r="B111" s="5"/>
      <c r="J111" s="4"/>
      <c r="O111" s="4"/>
      <c r="P111" s="7"/>
      <c r="Q111" s="67"/>
      <c r="R111" s="67"/>
    </row>
    <row r="112" spans="1:18" ht="18.75">
      <c r="A112" s="1" t="s">
        <v>71</v>
      </c>
      <c r="B112" s="1"/>
      <c r="C112" s="1"/>
      <c r="E112" s="8"/>
      <c r="G112" s="6"/>
      <c r="J112" s="4"/>
      <c r="P112" s="4"/>
      <c r="Q112" s="9"/>
      <c r="R112" s="67"/>
    </row>
    <row r="113" spans="3:9" s="75" customFormat="1" ht="16.5" thickBot="1">
      <c r="C113" s="5" t="s">
        <v>201</v>
      </c>
      <c r="E113" s="76"/>
      <c r="G113" s="114"/>
      <c r="H113" s="114"/>
      <c r="I113" s="114"/>
    </row>
    <row r="114" spans="7:9" ht="13.5" thickBot="1">
      <c r="G114" s="299" t="s">
        <v>220</v>
      </c>
      <c r="H114" s="300"/>
      <c r="I114" s="301"/>
    </row>
    <row r="115" spans="1:11" s="70" customFormat="1" ht="13.5" customHeight="1">
      <c r="A115" s="133" t="s">
        <v>41</v>
      </c>
      <c r="B115" s="79" t="s">
        <v>22</v>
      </c>
      <c r="C115" s="178" t="s">
        <v>15</v>
      </c>
      <c r="D115" s="196" t="s">
        <v>14</v>
      </c>
      <c r="E115" s="81" t="s">
        <v>17</v>
      </c>
      <c r="F115" s="192" t="s">
        <v>0</v>
      </c>
      <c r="G115" s="197">
        <v>1</v>
      </c>
      <c r="H115" s="179">
        <v>2</v>
      </c>
      <c r="I115" s="191">
        <v>3</v>
      </c>
      <c r="J115" s="82" t="s">
        <v>13</v>
      </c>
      <c r="K115" s="181" t="s">
        <v>12</v>
      </c>
    </row>
    <row r="116" spans="1:11" s="70" customFormat="1" ht="13.5" customHeight="1" thickBot="1">
      <c r="A116" s="170" t="s">
        <v>192</v>
      </c>
      <c r="B116" s="175" t="s">
        <v>82</v>
      </c>
      <c r="C116" s="172" t="s">
        <v>83</v>
      </c>
      <c r="D116" s="173" t="s">
        <v>93</v>
      </c>
      <c r="E116" s="177" t="s">
        <v>55</v>
      </c>
      <c r="F116" s="171" t="s">
        <v>56</v>
      </c>
      <c r="G116" s="190"/>
      <c r="H116" s="188"/>
      <c r="I116" s="189"/>
      <c r="J116" s="175" t="s">
        <v>57</v>
      </c>
      <c r="K116" s="174" t="s">
        <v>60</v>
      </c>
    </row>
    <row r="117" spans="1:11" s="75" customFormat="1" ht="13.5" customHeight="1">
      <c r="A117" s="55">
        <f>A118</f>
        <v>1</v>
      </c>
      <c r="B117" s="45"/>
      <c r="C117" s="46"/>
      <c r="D117" s="47"/>
      <c r="E117" s="48"/>
      <c r="F117" s="49"/>
      <c r="G117" s="104"/>
      <c r="H117" s="105"/>
      <c r="I117" s="106"/>
      <c r="J117" s="206">
        <f>J118</f>
        <v>15.16</v>
      </c>
      <c r="K117" s="123">
        <f>K118</f>
        <v>800</v>
      </c>
    </row>
    <row r="118" spans="1:11" s="75" customFormat="1" ht="13.5" customHeight="1">
      <c r="A118" s="44">
        <f>A114+1</f>
        <v>1</v>
      </c>
      <c r="B118" s="45">
        <v>136</v>
      </c>
      <c r="C118" s="46" t="s">
        <v>124</v>
      </c>
      <c r="D118" s="47" t="s">
        <v>125</v>
      </c>
      <c r="E118" s="48">
        <v>35972</v>
      </c>
      <c r="F118" s="49" t="s">
        <v>18</v>
      </c>
      <c r="G118" s="107">
        <v>15.16</v>
      </c>
      <c r="H118" s="108" t="s">
        <v>43</v>
      </c>
      <c r="I118" s="109">
        <v>15.07</v>
      </c>
      <c r="J118" s="116">
        <f>MAX(G118:I118)</f>
        <v>15.16</v>
      </c>
      <c r="K118" s="117">
        <f>IF(ISBLANK(J118),"",TRUNC(51.39*(J118-1.5)^1.05))</f>
        <v>800</v>
      </c>
    </row>
    <row r="119" spans="1:11" s="75" customFormat="1" ht="13.5" customHeight="1" thickBot="1">
      <c r="A119" s="56">
        <f>A118</f>
        <v>1</v>
      </c>
      <c r="B119" s="50"/>
      <c r="C119" s="51"/>
      <c r="D119" s="52"/>
      <c r="E119" s="53"/>
      <c r="F119" s="194"/>
      <c r="G119" s="111"/>
      <c r="H119" s="112"/>
      <c r="I119" s="113"/>
      <c r="J119" s="207">
        <f>J118</f>
        <v>15.16</v>
      </c>
      <c r="K119" s="124">
        <f>K118</f>
        <v>800</v>
      </c>
    </row>
    <row r="120" spans="1:11" s="75" customFormat="1" ht="12.75">
      <c r="A120" s="55">
        <f>A121</f>
        <v>2</v>
      </c>
      <c r="B120" s="45"/>
      <c r="C120" s="46"/>
      <c r="D120" s="47"/>
      <c r="E120" s="48"/>
      <c r="F120" s="49"/>
      <c r="G120" s="104"/>
      <c r="H120" s="105"/>
      <c r="I120" s="106"/>
      <c r="J120" s="206">
        <f>J121</f>
        <v>11.66</v>
      </c>
      <c r="K120" s="123">
        <f>K121</f>
        <v>586</v>
      </c>
    </row>
    <row r="121" spans="1:11" s="75" customFormat="1" ht="12.75">
      <c r="A121" s="44">
        <f>A119+1</f>
        <v>2</v>
      </c>
      <c r="B121" s="45">
        <v>8</v>
      </c>
      <c r="C121" s="46" t="s">
        <v>147</v>
      </c>
      <c r="D121" s="47" t="s">
        <v>148</v>
      </c>
      <c r="E121" s="48">
        <v>36036</v>
      </c>
      <c r="F121" s="49" t="s">
        <v>19</v>
      </c>
      <c r="G121" s="107">
        <v>10.32</v>
      </c>
      <c r="H121" s="108">
        <v>11.66</v>
      </c>
      <c r="I121" s="109">
        <v>11.44</v>
      </c>
      <c r="J121" s="116">
        <f>MAX(G121:I121)</f>
        <v>11.66</v>
      </c>
      <c r="K121" s="117">
        <f>IF(ISBLANK(J121),"",TRUNC(51.39*(J121-1.5)^1.05))</f>
        <v>586</v>
      </c>
    </row>
    <row r="122" spans="1:11" s="75" customFormat="1" ht="13.5" thickBot="1">
      <c r="A122" s="56">
        <f>A121</f>
        <v>2</v>
      </c>
      <c r="B122" s="50"/>
      <c r="C122" s="51"/>
      <c r="D122" s="52"/>
      <c r="E122" s="53"/>
      <c r="F122" s="194"/>
      <c r="G122" s="111"/>
      <c r="H122" s="112"/>
      <c r="I122" s="113"/>
      <c r="J122" s="207">
        <f>J121</f>
        <v>11.66</v>
      </c>
      <c r="K122" s="124">
        <f>K121</f>
        <v>586</v>
      </c>
    </row>
    <row r="123" spans="1:11" s="75" customFormat="1" ht="12.75">
      <c r="A123" s="55">
        <f>A124</f>
        <v>3</v>
      </c>
      <c r="B123" s="45"/>
      <c r="C123" s="46"/>
      <c r="D123" s="47"/>
      <c r="E123" s="48"/>
      <c r="F123" s="43"/>
      <c r="G123" s="104"/>
      <c r="H123" s="105"/>
      <c r="I123" s="106"/>
      <c r="J123" s="206">
        <f>J124</f>
        <v>13.87</v>
      </c>
      <c r="K123" s="123">
        <f>K124</f>
        <v>720</v>
      </c>
    </row>
    <row r="124" spans="1:11" s="75" customFormat="1" ht="12.75">
      <c r="A124" s="44">
        <f>A122+1</f>
        <v>3</v>
      </c>
      <c r="B124" s="45">
        <v>26</v>
      </c>
      <c r="C124" s="46" t="s">
        <v>176</v>
      </c>
      <c r="D124" s="47" t="s">
        <v>177</v>
      </c>
      <c r="E124" s="48">
        <v>35804</v>
      </c>
      <c r="F124" s="49" t="s">
        <v>20</v>
      </c>
      <c r="G124" s="107">
        <v>13.83</v>
      </c>
      <c r="H124" s="108">
        <v>13.87</v>
      </c>
      <c r="I124" s="109">
        <v>13.55</v>
      </c>
      <c r="J124" s="116">
        <f>MAX(G124:I124)</f>
        <v>13.87</v>
      </c>
      <c r="K124" s="117">
        <f>IF(ISBLANK(J124),"",TRUNC(51.39*(J124-1.5)^1.05))</f>
        <v>720</v>
      </c>
    </row>
    <row r="125" spans="1:11" s="75" customFormat="1" ht="13.5" thickBot="1">
      <c r="A125" s="56">
        <f>A124</f>
        <v>3</v>
      </c>
      <c r="B125" s="50"/>
      <c r="C125" s="51"/>
      <c r="D125" s="52"/>
      <c r="E125" s="53"/>
      <c r="F125" s="194"/>
      <c r="G125" s="111"/>
      <c r="H125" s="112"/>
      <c r="I125" s="113"/>
      <c r="J125" s="207">
        <f>J124</f>
        <v>13.87</v>
      </c>
      <c r="K125" s="124">
        <f>K124</f>
        <v>720</v>
      </c>
    </row>
    <row r="126" spans="1:11" s="75" customFormat="1" ht="12.75">
      <c r="A126" s="55">
        <f>A127</f>
        <v>4</v>
      </c>
      <c r="B126" s="45"/>
      <c r="C126" s="46"/>
      <c r="D126" s="47"/>
      <c r="E126" s="48"/>
      <c r="F126" s="49"/>
      <c r="G126" s="104"/>
      <c r="H126" s="105"/>
      <c r="I126" s="106"/>
      <c r="J126" s="206">
        <f>J127</f>
        <v>13.08</v>
      </c>
      <c r="K126" s="123">
        <f>K127</f>
        <v>672</v>
      </c>
    </row>
    <row r="127" spans="1:11" s="75" customFormat="1" ht="12.75">
      <c r="A127" s="44">
        <f>A125+1</f>
        <v>4</v>
      </c>
      <c r="B127" s="45">
        <v>137</v>
      </c>
      <c r="C127" s="46" t="s">
        <v>126</v>
      </c>
      <c r="D127" s="47" t="s">
        <v>127</v>
      </c>
      <c r="E127" s="48">
        <v>35827</v>
      </c>
      <c r="F127" s="49" t="s">
        <v>18</v>
      </c>
      <c r="G127" s="107">
        <v>11.62</v>
      </c>
      <c r="H127" s="108">
        <v>12.65</v>
      </c>
      <c r="I127" s="109">
        <v>13.08</v>
      </c>
      <c r="J127" s="116">
        <f>MAX(G127:I127)</f>
        <v>13.08</v>
      </c>
      <c r="K127" s="117">
        <f>IF(ISBLANK(J127),"",TRUNC(51.39*(J127-1.5)^1.05))</f>
        <v>672</v>
      </c>
    </row>
    <row r="128" spans="1:11" s="75" customFormat="1" ht="13.5" thickBot="1">
      <c r="A128" s="56">
        <f>A127</f>
        <v>4</v>
      </c>
      <c r="B128" s="50"/>
      <c r="C128" s="51"/>
      <c r="D128" s="52"/>
      <c r="E128" s="53"/>
      <c r="F128" s="194"/>
      <c r="G128" s="111"/>
      <c r="H128" s="112"/>
      <c r="I128" s="113"/>
      <c r="J128" s="207">
        <f>J127</f>
        <v>13.08</v>
      </c>
      <c r="K128" s="124">
        <f>K127</f>
        <v>672</v>
      </c>
    </row>
    <row r="129" spans="1:11" s="75" customFormat="1" ht="12.75">
      <c r="A129" s="55">
        <f>A130</f>
        <v>5</v>
      </c>
      <c r="B129" s="45"/>
      <c r="C129" s="46"/>
      <c r="D129" s="47"/>
      <c r="E129" s="48"/>
      <c r="F129" s="49"/>
      <c r="G129" s="104"/>
      <c r="H129" s="105"/>
      <c r="I129" s="106"/>
      <c r="J129" s="206">
        <f>J130</f>
        <v>11.97</v>
      </c>
      <c r="K129" s="123">
        <f>K130</f>
        <v>605</v>
      </c>
    </row>
    <row r="130" spans="1:11" s="75" customFormat="1" ht="12.75">
      <c r="A130" s="44">
        <f>A128+1</f>
        <v>5</v>
      </c>
      <c r="B130" s="45">
        <v>9</v>
      </c>
      <c r="C130" s="46" t="s">
        <v>149</v>
      </c>
      <c r="D130" s="47" t="s">
        <v>150</v>
      </c>
      <c r="E130" s="48">
        <v>36252</v>
      </c>
      <c r="F130" s="49" t="s">
        <v>19</v>
      </c>
      <c r="G130" s="107">
        <v>10.6</v>
      </c>
      <c r="H130" s="108">
        <v>11.85</v>
      </c>
      <c r="I130" s="109">
        <v>11.97</v>
      </c>
      <c r="J130" s="116">
        <f>MAX(G130:I130)</f>
        <v>11.97</v>
      </c>
      <c r="K130" s="117">
        <f>IF(ISBLANK(J130),"",TRUNC(51.39*(J130-1.5)^1.05))</f>
        <v>605</v>
      </c>
    </row>
    <row r="131" spans="1:11" s="75" customFormat="1" ht="13.5" thickBot="1">
      <c r="A131" s="56">
        <f>A130</f>
        <v>5</v>
      </c>
      <c r="B131" s="50"/>
      <c r="C131" s="51"/>
      <c r="D131" s="52"/>
      <c r="E131" s="53"/>
      <c r="F131" s="194"/>
      <c r="G131" s="111"/>
      <c r="H131" s="112"/>
      <c r="I131" s="113"/>
      <c r="J131" s="207">
        <f>J130</f>
        <v>11.97</v>
      </c>
      <c r="K131" s="124">
        <f>K130</f>
        <v>605</v>
      </c>
    </row>
    <row r="132" spans="1:11" s="75" customFormat="1" ht="12.75">
      <c r="A132" s="55">
        <f>A133</f>
        <v>6</v>
      </c>
      <c r="B132" s="45"/>
      <c r="C132" s="46"/>
      <c r="D132" s="47"/>
      <c r="E132" s="48"/>
      <c r="F132" s="43"/>
      <c r="G132" s="104"/>
      <c r="H132" s="105"/>
      <c r="I132" s="106"/>
      <c r="J132" s="206">
        <f>J133</f>
        <v>13.11</v>
      </c>
      <c r="K132" s="123">
        <f>K133</f>
        <v>674</v>
      </c>
    </row>
    <row r="133" spans="1:11" s="75" customFormat="1" ht="12.75">
      <c r="A133" s="44">
        <f>A131+1</f>
        <v>6</v>
      </c>
      <c r="B133" s="45">
        <v>27</v>
      </c>
      <c r="C133" s="46" t="s">
        <v>178</v>
      </c>
      <c r="D133" s="47" t="s">
        <v>179</v>
      </c>
      <c r="E133" s="48">
        <v>36072</v>
      </c>
      <c r="F133" s="49" t="s">
        <v>20</v>
      </c>
      <c r="G133" s="107">
        <v>12.38</v>
      </c>
      <c r="H133" s="108">
        <v>12.53</v>
      </c>
      <c r="I133" s="109">
        <v>13.11</v>
      </c>
      <c r="J133" s="116">
        <f>MAX(G133:I133)</f>
        <v>13.11</v>
      </c>
      <c r="K133" s="117">
        <f>IF(ISBLANK(J133),"",TRUNC(51.39*(J133-1.5)^1.05))</f>
        <v>674</v>
      </c>
    </row>
    <row r="134" spans="1:11" s="75" customFormat="1" ht="13.5" thickBot="1">
      <c r="A134" s="56">
        <f>A133</f>
        <v>6</v>
      </c>
      <c r="B134" s="50"/>
      <c r="C134" s="51"/>
      <c r="D134" s="52"/>
      <c r="E134" s="53"/>
      <c r="F134" s="194"/>
      <c r="G134" s="111"/>
      <c r="H134" s="112"/>
      <c r="I134" s="113"/>
      <c r="J134" s="207">
        <f>J133</f>
        <v>13.11</v>
      </c>
      <c r="K134" s="124">
        <f>K133</f>
        <v>674</v>
      </c>
    </row>
    <row r="135" spans="1:11" s="75" customFormat="1" ht="12.75">
      <c r="A135" s="55">
        <f>A136</f>
        <v>7</v>
      </c>
      <c r="B135" s="45"/>
      <c r="C135" s="46"/>
      <c r="D135" s="47"/>
      <c r="E135" s="48"/>
      <c r="F135" s="49"/>
      <c r="G135" s="104"/>
      <c r="H135" s="105"/>
      <c r="I135" s="106"/>
      <c r="J135" s="206">
        <f>J136</f>
        <v>14.18</v>
      </c>
      <c r="K135" s="123">
        <f>K136</f>
        <v>739</v>
      </c>
    </row>
    <row r="136" spans="1:11" s="75" customFormat="1" ht="12.75">
      <c r="A136" s="44">
        <f>A134+1</f>
        <v>7</v>
      </c>
      <c r="B136" s="45">
        <v>138</v>
      </c>
      <c r="C136" s="46" t="s">
        <v>34</v>
      </c>
      <c r="D136" s="47" t="s">
        <v>128</v>
      </c>
      <c r="E136" s="48">
        <v>35866</v>
      </c>
      <c r="F136" s="49" t="s">
        <v>18</v>
      </c>
      <c r="G136" s="107">
        <v>12.91</v>
      </c>
      <c r="H136" s="108">
        <v>13.13</v>
      </c>
      <c r="I136" s="109">
        <v>14.18</v>
      </c>
      <c r="J136" s="116">
        <f>MAX(G136:I136)</f>
        <v>14.18</v>
      </c>
      <c r="K136" s="117">
        <f>IF(ISBLANK(J136),"",TRUNC(51.39*(J136-1.5)^1.05))</f>
        <v>739</v>
      </c>
    </row>
    <row r="137" spans="1:11" s="75" customFormat="1" ht="13.5" thickBot="1">
      <c r="A137" s="56">
        <f>A136</f>
        <v>7</v>
      </c>
      <c r="B137" s="50"/>
      <c r="C137" s="51"/>
      <c r="D137" s="52"/>
      <c r="E137" s="53"/>
      <c r="F137" s="194"/>
      <c r="G137" s="111"/>
      <c r="H137" s="112"/>
      <c r="I137" s="113"/>
      <c r="J137" s="207">
        <f>J136</f>
        <v>14.18</v>
      </c>
      <c r="K137" s="124">
        <f>K136</f>
        <v>739</v>
      </c>
    </row>
    <row r="138" spans="1:11" s="75" customFormat="1" ht="12.75">
      <c r="A138" s="55">
        <f>A139</f>
        <v>8</v>
      </c>
      <c r="B138" s="45"/>
      <c r="C138" s="46"/>
      <c r="D138" s="47"/>
      <c r="E138" s="48"/>
      <c r="F138" s="49"/>
      <c r="G138" s="104"/>
      <c r="H138" s="105"/>
      <c r="I138" s="106"/>
      <c r="J138" s="206">
        <f>J139</f>
        <v>12.97</v>
      </c>
      <c r="K138" s="123">
        <f>K139</f>
        <v>665</v>
      </c>
    </row>
    <row r="139" spans="1:11" s="75" customFormat="1" ht="12.75">
      <c r="A139" s="44">
        <f>A137+1</f>
        <v>8</v>
      </c>
      <c r="B139" s="45">
        <v>10</v>
      </c>
      <c r="C139" s="46" t="s">
        <v>29</v>
      </c>
      <c r="D139" s="47" t="s">
        <v>151</v>
      </c>
      <c r="E139" s="48">
        <v>35901</v>
      </c>
      <c r="F139" s="49" t="s">
        <v>19</v>
      </c>
      <c r="G139" s="107">
        <v>12.64</v>
      </c>
      <c r="H139" s="108" t="s">
        <v>43</v>
      </c>
      <c r="I139" s="109">
        <v>12.97</v>
      </c>
      <c r="J139" s="116">
        <f>MAX(G139:I139)</f>
        <v>12.97</v>
      </c>
      <c r="K139" s="117">
        <f>IF(ISBLANK(J139),"",TRUNC(51.39*(J139-1.5)^1.05))</f>
        <v>665</v>
      </c>
    </row>
    <row r="140" spans="1:11" s="75" customFormat="1" ht="13.5" thickBot="1">
      <c r="A140" s="56">
        <f>A139</f>
        <v>8</v>
      </c>
      <c r="B140" s="50"/>
      <c r="C140" s="51"/>
      <c r="D140" s="52"/>
      <c r="E140" s="53"/>
      <c r="F140" s="194"/>
      <c r="G140" s="111"/>
      <c r="H140" s="112"/>
      <c r="I140" s="113"/>
      <c r="J140" s="207">
        <f>J139</f>
        <v>12.97</v>
      </c>
      <c r="K140" s="124">
        <f>K139</f>
        <v>665</v>
      </c>
    </row>
    <row r="141" spans="1:11" s="75" customFormat="1" ht="12.75">
      <c r="A141" s="55">
        <f>A142</f>
        <v>9</v>
      </c>
      <c r="B141" s="45"/>
      <c r="C141" s="46"/>
      <c r="D141" s="47"/>
      <c r="E141" s="48"/>
      <c r="F141" s="43"/>
      <c r="G141" s="104"/>
      <c r="H141" s="105"/>
      <c r="I141" s="106"/>
      <c r="J141" s="206">
        <f>J142</f>
        <v>13.59</v>
      </c>
      <c r="K141" s="123">
        <f>K142</f>
        <v>703</v>
      </c>
    </row>
    <row r="142" spans="1:11" s="75" customFormat="1" ht="12.75" customHeight="1">
      <c r="A142" s="44">
        <f>A140+1</f>
        <v>9</v>
      </c>
      <c r="B142" s="45">
        <v>28</v>
      </c>
      <c r="C142" s="46" t="s">
        <v>180</v>
      </c>
      <c r="D142" s="47" t="s">
        <v>181</v>
      </c>
      <c r="E142" s="48">
        <v>35839</v>
      </c>
      <c r="F142" s="49" t="s">
        <v>20</v>
      </c>
      <c r="G142" s="107">
        <v>13.43</v>
      </c>
      <c r="H142" s="108">
        <v>13.53</v>
      </c>
      <c r="I142" s="109">
        <v>13.59</v>
      </c>
      <c r="J142" s="116">
        <f>MAX(G142:I142)</f>
        <v>13.59</v>
      </c>
      <c r="K142" s="117">
        <f>IF(ISBLANK(J142),"",TRUNC(51.39*(J142-1.5)^1.05))</f>
        <v>703</v>
      </c>
    </row>
    <row r="143" spans="1:11" s="75" customFormat="1" ht="13.5" thickBot="1">
      <c r="A143" s="56">
        <f>A142</f>
        <v>9</v>
      </c>
      <c r="B143" s="50"/>
      <c r="C143" s="51"/>
      <c r="D143" s="52"/>
      <c r="E143" s="53"/>
      <c r="F143" s="194"/>
      <c r="G143" s="111"/>
      <c r="H143" s="112"/>
      <c r="I143" s="113"/>
      <c r="J143" s="207">
        <f>J142</f>
        <v>13.59</v>
      </c>
      <c r="K143" s="124">
        <f>K142</f>
        <v>703</v>
      </c>
    </row>
    <row r="144" spans="1:11" s="75" customFormat="1" ht="12.75">
      <c r="A144" s="55">
        <f>A145</f>
        <v>10</v>
      </c>
      <c r="B144" s="45"/>
      <c r="C144" s="46"/>
      <c r="D144" s="47"/>
      <c r="E144" s="48"/>
      <c r="F144" s="49"/>
      <c r="G144" s="104"/>
      <c r="H144" s="105"/>
      <c r="I144" s="106"/>
      <c r="J144" s="206">
        <f>J145</f>
        <v>11.34</v>
      </c>
      <c r="K144" s="123">
        <f>K145</f>
        <v>566</v>
      </c>
    </row>
    <row r="145" spans="1:11" s="75" customFormat="1" ht="12.75">
      <c r="A145" s="44">
        <f>A143+1</f>
        <v>10</v>
      </c>
      <c r="B145" s="45">
        <v>140</v>
      </c>
      <c r="C145" s="46" t="s">
        <v>199</v>
      </c>
      <c r="D145" s="47" t="s">
        <v>129</v>
      </c>
      <c r="E145" s="48">
        <v>36283</v>
      </c>
      <c r="F145" s="49" t="s">
        <v>18</v>
      </c>
      <c r="G145" s="107">
        <v>10.66</v>
      </c>
      <c r="H145" s="108">
        <v>10.88</v>
      </c>
      <c r="I145" s="109">
        <v>11.34</v>
      </c>
      <c r="J145" s="116">
        <f>MAX(G145:I145)</f>
        <v>11.34</v>
      </c>
      <c r="K145" s="117">
        <f>IF(ISBLANK(J145),"",TRUNC(51.39*(J145-1.5)^1.05))</f>
        <v>566</v>
      </c>
    </row>
    <row r="146" spans="1:11" s="75" customFormat="1" ht="13.5" thickBot="1">
      <c r="A146" s="56">
        <f>A145</f>
        <v>10</v>
      </c>
      <c r="B146" s="50"/>
      <c r="C146" s="51"/>
      <c r="D146" s="52"/>
      <c r="E146" s="53"/>
      <c r="F146" s="194"/>
      <c r="G146" s="111"/>
      <c r="H146" s="112"/>
      <c r="I146" s="113"/>
      <c r="J146" s="207">
        <f>J145</f>
        <v>11.34</v>
      </c>
      <c r="K146" s="124">
        <f>K145</f>
        <v>566</v>
      </c>
    </row>
    <row r="147" spans="1:11" s="75" customFormat="1" ht="12.75">
      <c r="A147" s="55">
        <f>A148</f>
        <v>11</v>
      </c>
      <c r="B147" s="45"/>
      <c r="C147" s="46"/>
      <c r="D147" s="47"/>
      <c r="E147" s="48"/>
      <c r="F147" s="49"/>
      <c r="G147" s="104"/>
      <c r="H147" s="105"/>
      <c r="I147" s="106"/>
      <c r="J147" s="206">
        <f>J148</f>
        <v>14.15</v>
      </c>
      <c r="K147" s="123">
        <f>K148</f>
        <v>738</v>
      </c>
    </row>
    <row r="148" spans="1:11" s="75" customFormat="1" ht="12.75">
      <c r="A148" s="44">
        <f>A146+1</f>
        <v>11</v>
      </c>
      <c r="B148" s="45">
        <v>7</v>
      </c>
      <c r="C148" s="46" t="s">
        <v>145</v>
      </c>
      <c r="D148" s="47" t="s">
        <v>146</v>
      </c>
      <c r="E148" s="48">
        <v>35986</v>
      </c>
      <c r="F148" s="49" t="s">
        <v>19</v>
      </c>
      <c r="G148" s="107">
        <v>14.15</v>
      </c>
      <c r="H148" s="108">
        <v>13.56</v>
      </c>
      <c r="I148" s="109">
        <v>13.91</v>
      </c>
      <c r="J148" s="116">
        <f>MAX(G148:I148)</f>
        <v>14.15</v>
      </c>
      <c r="K148" s="117">
        <f>IF(ISBLANK(J148),"",TRUNC(51.39*(J148-1.5)^1.05))</f>
        <v>738</v>
      </c>
    </row>
    <row r="149" spans="1:11" s="75" customFormat="1" ht="13.5" thickBot="1">
      <c r="A149" s="56">
        <f>A148</f>
        <v>11</v>
      </c>
      <c r="B149" s="50"/>
      <c r="C149" s="51"/>
      <c r="D149" s="52"/>
      <c r="E149" s="53"/>
      <c r="F149" s="194"/>
      <c r="G149" s="111"/>
      <c r="H149" s="112"/>
      <c r="I149" s="113"/>
      <c r="J149" s="207">
        <f>J148</f>
        <v>14.15</v>
      </c>
      <c r="K149" s="124">
        <f>K148</f>
        <v>738</v>
      </c>
    </row>
    <row r="150" spans="1:11" s="75" customFormat="1" ht="12.75">
      <c r="A150" s="55">
        <f>A151</f>
        <v>12</v>
      </c>
      <c r="B150" s="45"/>
      <c r="C150" s="46"/>
      <c r="D150" s="47"/>
      <c r="E150" s="48"/>
      <c r="F150" s="43"/>
      <c r="G150" s="104"/>
      <c r="H150" s="105"/>
      <c r="I150" s="106"/>
      <c r="J150" s="206">
        <f>J151</f>
        <v>16.37</v>
      </c>
      <c r="K150" s="123">
        <f>K151</f>
        <v>874</v>
      </c>
    </row>
    <row r="151" spans="1:11" s="75" customFormat="1" ht="12.75">
      <c r="A151" s="44">
        <f>A149+1</f>
        <v>12</v>
      </c>
      <c r="B151" s="45">
        <v>25</v>
      </c>
      <c r="C151" s="46" t="s">
        <v>174</v>
      </c>
      <c r="D151" s="47" t="s">
        <v>175</v>
      </c>
      <c r="E151" s="48">
        <v>36056</v>
      </c>
      <c r="F151" s="49" t="s">
        <v>20</v>
      </c>
      <c r="G151" s="107">
        <v>15.58</v>
      </c>
      <c r="H151" s="108">
        <v>16.08</v>
      </c>
      <c r="I151" s="109">
        <v>16.37</v>
      </c>
      <c r="J151" s="116">
        <f>MAX(G151:I151)</f>
        <v>16.37</v>
      </c>
      <c r="K151" s="117">
        <f>IF(ISBLANK(J151),"",TRUNC(51.39*(J151-1.5)^1.05))</f>
        <v>874</v>
      </c>
    </row>
    <row r="152" spans="1:11" s="75" customFormat="1" ht="13.5" thickBot="1">
      <c r="A152" s="56">
        <f>A151</f>
        <v>12</v>
      </c>
      <c r="B152" s="50"/>
      <c r="C152" s="51"/>
      <c r="D152" s="52"/>
      <c r="E152" s="53"/>
      <c r="F152" s="194"/>
      <c r="G152" s="111"/>
      <c r="H152" s="112"/>
      <c r="I152" s="113"/>
      <c r="J152" s="207">
        <f>J151</f>
        <v>16.37</v>
      </c>
      <c r="K152" s="124">
        <f>K151</f>
        <v>874</v>
      </c>
    </row>
    <row r="160" spans="1:17" s="3" customFormat="1" ht="18" customHeight="1">
      <c r="A160" s="1" t="s">
        <v>27</v>
      </c>
      <c r="B160" s="14"/>
      <c r="C160" s="1"/>
      <c r="D160" s="1"/>
      <c r="E160" s="1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s="3" customFormat="1" ht="18" customHeight="1">
      <c r="A161" s="128" t="s">
        <v>61</v>
      </c>
      <c r="B161" s="14"/>
      <c r="C161" s="1"/>
      <c r="D161" s="1"/>
      <c r="E161" s="1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s="3" customFormat="1" ht="18" customHeight="1">
      <c r="A162" s="127" t="s">
        <v>191</v>
      </c>
      <c r="B162" s="14"/>
      <c r="C162" s="1"/>
      <c r="D162" s="1"/>
      <c r="E162" s="1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8" s="3" customFormat="1" ht="17.25" customHeight="1">
      <c r="A163" s="1"/>
      <c r="B163" s="1"/>
      <c r="C163" s="2"/>
      <c r="D163" s="2"/>
      <c r="E163" s="2"/>
      <c r="F163" s="2"/>
      <c r="G163" s="2"/>
      <c r="H163" s="2"/>
      <c r="J163" s="24"/>
      <c r="K163" s="2"/>
      <c r="L163" s="2"/>
      <c r="M163" s="2"/>
      <c r="N163" s="2"/>
      <c r="O163" s="2"/>
      <c r="P163" s="2"/>
      <c r="R163" s="24"/>
    </row>
    <row r="164" spans="1:18" ht="14.25" customHeight="1">
      <c r="A164" s="5" t="s">
        <v>68</v>
      </c>
      <c r="B164" s="5"/>
      <c r="J164" s="4"/>
      <c r="O164" s="4"/>
      <c r="P164" s="7"/>
      <c r="Q164" s="67"/>
      <c r="R164" s="67"/>
    </row>
    <row r="165" spans="1:18" ht="18.75">
      <c r="A165" s="1" t="s">
        <v>71</v>
      </c>
      <c r="B165" s="1"/>
      <c r="C165" s="1"/>
      <c r="E165" s="8"/>
      <c r="G165" s="6"/>
      <c r="J165" s="4"/>
      <c r="P165" s="4"/>
      <c r="Q165" s="9"/>
      <c r="R165" s="67"/>
    </row>
    <row r="166" spans="3:9" s="75" customFormat="1" ht="16.5" thickBot="1">
      <c r="C166" s="5" t="s">
        <v>202</v>
      </c>
      <c r="E166" s="76"/>
      <c r="G166" s="114"/>
      <c r="H166" s="114"/>
      <c r="I166" s="114"/>
    </row>
    <row r="167" spans="7:9" ht="13.5" thickBot="1">
      <c r="G167" s="299" t="s">
        <v>220</v>
      </c>
      <c r="H167" s="300"/>
      <c r="I167" s="301"/>
    </row>
    <row r="168" spans="1:11" s="70" customFormat="1" ht="13.5" customHeight="1">
      <c r="A168" s="133" t="s">
        <v>41</v>
      </c>
      <c r="B168" s="79" t="s">
        <v>22</v>
      </c>
      <c r="C168" s="178" t="s">
        <v>15</v>
      </c>
      <c r="D168" s="196" t="s">
        <v>14</v>
      </c>
      <c r="E168" s="81" t="s">
        <v>17</v>
      </c>
      <c r="F168" s="192" t="s">
        <v>0</v>
      </c>
      <c r="G168" s="197">
        <v>1</v>
      </c>
      <c r="H168" s="179">
        <v>2</v>
      </c>
      <c r="I168" s="191">
        <v>3</v>
      </c>
      <c r="J168" s="82" t="s">
        <v>13</v>
      </c>
      <c r="K168" s="181" t="s">
        <v>12</v>
      </c>
    </row>
    <row r="169" spans="1:11" s="70" customFormat="1" ht="13.5" customHeight="1" thickBot="1">
      <c r="A169" s="170" t="s">
        <v>192</v>
      </c>
      <c r="B169" s="175" t="s">
        <v>82</v>
      </c>
      <c r="C169" s="172" t="s">
        <v>83</v>
      </c>
      <c r="D169" s="173" t="s">
        <v>93</v>
      </c>
      <c r="E169" s="177" t="s">
        <v>55</v>
      </c>
      <c r="F169" s="171" t="s">
        <v>56</v>
      </c>
      <c r="G169" s="190"/>
      <c r="H169" s="188"/>
      <c r="I169" s="189"/>
      <c r="J169" s="175" t="s">
        <v>57</v>
      </c>
      <c r="K169" s="174" t="s">
        <v>60</v>
      </c>
    </row>
    <row r="170" spans="1:11" s="75" customFormat="1" ht="13.5" customHeight="1">
      <c r="A170" s="55">
        <f>A171</f>
        <v>1</v>
      </c>
      <c r="B170" s="39"/>
      <c r="C170" s="40"/>
      <c r="D170" s="41"/>
      <c r="E170" s="42"/>
      <c r="F170" s="43"/>
      <c r="G170" s="104"/>
      <c r="H170" s="105"/>
      <c r="I170" s="106"/>
      <c r="J170" s="206">
        <f>J171</f>
        <v>11.57</v>
      </c>
      <c r="K170" s="123">
        <f>K171</f>
        <v>580</v>
      </c>
    </row>
    <row r="171" spans="1:11" s="75" customFormat="1" ht="13.5" customHeight="1">
      <c r="A171" s="44">
        <f>A167+1</f>
        <v>1</v>
      </c>
      <c r="B171" s="45">
        <v>141</v>
      </c>
      <c r="C171" s="46" t="s">
        <v>118</v>
      </c>
      <c r="D171" s="47" t="s">
        <v>119</v>
      </c>
      <c r="E171" s="48">
        <v>35846</v>
      </c>
      <c r="F171" s="49" t="s">
        <v>18</v>
      </c>
      <c r="G171" s="107">
        <v>11.57</v>
      </c>
      <c r="H171" s="108">
        <v>11.21</v>
      </c>
      <c r="I171" s="109" t="s">
        <v>43</v>
      </c>
      <c r="J171" s="110">
        <f>MAX(G171:I171)</f>
        <v>11.57</v>
      </c>
      <c r="K171" s="59">
        <f>IF(ISBLANK(J171),"",TRUNC(51.39*(J171-1.5)^1.05))</f>
        <v>580</v>
      </c>
    </row>
    <row r="172" spans="1:11" s="75" customFormat="1" ht="13.5" customHeight="1" thickBot="1">
      <c r="A172" s="56">
        <f>A171</f>
        <v>1</v>
      </c>
      <c r="B172" s="50"/>
      <c r="C172" s="51"/>
      <c r="D172" s="52"/>
      <c r="E172" s="53"/>
      <c r="F172" s="194"/>
      <c r="G172" s="111"/>
      <c r="H172" s="112"/>
      <c r="I172" s="113"/>
      <c r="J172" s="207">
        <f>J171</f>
        <v>11.57</v>
      </c>
      <c r="K172" s="124">
        <f>K171</f>
        <v>580</v>
      </c>
    </row>
    <row r="173" spans="1:11" s="75" customFormat="1" ht="12.75">
      <c r="A173" s="55">
        <f>A174</f>
        <v>2</v>
      </c>
      <c r="B173" s="39"/>
      <c r="C173" s="40"/>
      <c r="D173" s="41"/>
      <c r="E173" s="42"/>
      <c r="F173" s="43"/>
      <c r="G173" s="104"/>
      <c r="H173" s="105"/>
      <c r="I173" s="106"/>
      <c r="J173" s="206">
        <f>J174</f>
        <v>12.19</v>
      </c>
      <c r="K173" s="123">
        <f>K174</f>
        <v>618</v>
      </c>
    </row>
    <row r="174" spans="1:11" s="75" customFormat="1" ht="12.75">
      <c r="A174" s="44">
        <f>A172+1</f>
        <v>2</v>
      </c>
      <c r="B174" s="45">
        <v>12</v>
      </c>
      <c r="C174" s="46" t="s">
        <v>21</v>
      </c>
      <c r="D174" s="47" t="s">
        <v>28</v>
      </c>
      <c r="E174" s="48">
        <v>35255</v>
      </c>
      <c r="F174" s="49" t="s">
        <v>19</v>
      </c>
      <c r="G174" s="107">
        <v>11.58</v>
      </c>
      <c r="H174" s="108">
        <v>12.19</v>
      </c>
      <c r="I174" s="109" t="s">
        <v>43</v>
      </c>
      <c r="J174" s="110">
        <f>MAX(G174:I174)</f>
        <v>12.19</v>
      </c>
      <c r="K174" s="59">
        <f>IF(ISBLANK(J174),"",TRUNC(51.39*(J174-1.5)^1.05))</f>
        <v>618</v>
      </c>
    </row>
    <row r="175" spans="1:11" s="75" customFormat="1" ht="13.5" thickBot="1">
      <c r="A175" s="56">
        <f>A174</f>
        <v>2</v>
      </c>
      <c r="B175" s="50"/>
      <c r="C175" s="51"/>
      <c r="D175" s="52"/>
      <c r="E175" s="53"/>
      <c r="F175" s="194"/>
      <c r="G175" s="111"/>
      <c r="H175" s="112"/>
      <c r="I175" s="113"/>
      <c r="J175" s="207">
        <f>J174</f>
        <v>12.19</v>
      </c>
      <c r="K175" s="124">
        <f>K174</f>
        <v>618</v>
      </c>
    </row>
    <row r="176" spans="1:11" s="75" customFormat="1" ht="12.75">
      <c r="A176" s="55">
        <f>A177</f>
        <v>3</v>
      </c>
      <c r="B176" s="39"/>
      <c r="C176" s="40"/>
      <c r="D176" s="41"/>
      <c r="E176" s="42"/>
      <c r="F176" s="43"/>
      <c r="G176" s="104"/>
      <c r="H176" s="105"/>
      <c r="I176" s="106"/>
      <c r="J176" s="206">
        <f>J177</f>
        <v>12.71</v>
      </c>
      <c r="K176" s="123">
        <f>K177</f>
        <v>650</v>
      </c>
    </row>
    <row r="177" spans="1:11" s="75" customFormat="1" ht="12.75">
      <c r="A177" s="44">
        <f>A175+1</f>
        <v>3</v>
      </c>
      <c r="B177" s="45">
        <v>30</v>
      </c>
      <c r="C177" s="46" t="s">
        <v>184</v>
      </c>
      <c r="D177" s="47" t="s">
        <v>185</v>
      </c>
      <c r="E177" s="48">
        <v>35510</v>
      </c>
      <c r="F177" s="49" t="s">
        <v>20</v>
      </c>
      <c r="G177" s="107">
        <v>12.71</v>
      </c>
      <c r="H177" s="108" t="s">
        <v>43</v>
      </c>
      <c r="I177" s="109">
        <v>11.88</v>
      </c>
      <c r="J177" s="110">
        <f>MAX(G177:I177)</f>
        <v>12.71</v>
      </c>
      <c r="K177" s="59">
        <f>IF(ISBLANK(J177),"",TRUNC(51.39*(J177-1.5)^1.05))</f>
        <v>650</v>
      </c>
    </row>
    <row r="178" spans="1:11" s="75" customFormat="1" ht="13.5" thickBot="1">
      <c r="A178" s="56">
        <f>A177</f>
        <v>3</v>
      </c>
      <c r="B178" s="50"/>
      <c r="C178" s="51"/>
      <c r="D178" s="52"/>
      <c r="E178" s="53"/>
      <c r="F178" s="194"/>
      <c r="G178" s="111"/>
      <c r="H178" s="112"/>
      <c r="I178" s="113"/>
      <c r="J178" s="207">
        <f>J177</f>
        <v>12.71</v>
      </c>
      <c r="K178" s="124">
        <f>K177</f>
        <v>650</v>
      </c>
    </row>
    <row r="179" spans="1:11" s="75" customFormat="1" ht="12.75">
      <c r="A179" s="55">
        <f>A180</f>
        <v>4</v>
      </c>
      <c r="B179" s="39"/>
      <c r="C179" s="40"/>
      <c r="D179" s="41"/>
      <c r="E179" s="42"/>
      <c r="F179" s="43"/>
      <c r="G179" s="104"/>
      <c r="H179" s="105"/>
      <c r="I179" s="106"/>
      <c r="J179" s="206">
        <f>J180</f>
        <v>11.28</v>
      </c>
      <c r="K179" s="123">
        <f>K180</f>
        <v>563</v>
      </c>
    </row>
    <row r="180" spans="1:11" s="75" customFormat="1" ht="12.75">
      <c r="A180" s="44">
        <f>A178+1</f>
        <v>4</v>
      </c>
      <c r="B180" s="45">
        <v>142</v>
      </c>
      <c r="C180" s="46" t="s">
        <v>120</v>
      </c>
      <c r="D180" s="47" t="s">
        <v>121</v>
      </c>
      <c r="E180" s="48">
        <v>35495</v>
      </c>
      <c r="F180" s="49" t="s">
        <v>18</v>
      </c>
      <c r="G180" s="107">
        <v>10.16</v>
      </c>
      <c r="H180" s="108">
        <v>11.28</v>
      </c>
      <c r="I180" s="108">
        <v>10.82</v>
      </c>
      <c r="J180" s="110">
        <f>MAX(G180:I180)</f>
        <v>11.28</v>
      </c>
      <c r="K180" s="59">
        <f>IF(ISBLANK(J180),"",TRUNC(51.39*(J180-1.5)^1.05))</f>
        <v>563</v>
      </c>
    </row>
    <row r="181" spans="1:11" s="75" customFormat="1" ht="13.5" thickBot="1">
      <c r="A181" s="56">
        <f>A180</f>
        <v>4</v>
      </c>
      <c r="B181" s="50"/>
      <c r="C181" s="51"/>
      <c r="D181" s="52"/>
      <c r="E181" s="53"/>
      <c r="F181" s="194"/>
      <c r="G181" s="111"/>
      <c r="H181" s="112"/>
      <c r="I181" s="113"/>
      <c r="J181" s="207">
        <f>J180</f>
        <v>11.28</v>
      </c>
      <c r="K181" s="124">
        <f>K180</f>
        <v>563</v>
      </c>
    </row>
    <row r="182" spans="1:11" s="75" customFormat="1" ht="12.75">
      <c r="A182" s="55">
        <f>A183</f>
        <v>5</v>
      </c>
      <c r="B182" s="39"/>
      <c r="C182" s="40"/>
      <c r="D182" s="41"/>
      <c r="E182" s="42"/>
      <c r="F182" s="43"/>
      <c r="G182" s="104"/>
      <c r="H182" s="105"/>
      <c r="I182" s="106"/>
      <c r="J182" s="206">
        <f>J183</f>
        <v>14.45</v>
      </c>
      <c r="K182" s="123">
        <f>K183</f>
        <v>756</v>
      </c>
    </row>
    <row r="183" spans="1:11" s="75" customFormat="1" ht="12.75">
      <c r="A183" s="44">
        <f>A181+1</f>
        <v>5</v>
      </c>
      <c r="B183" s="45">
        <v>33</v>
      </c>
      <c r="C183" s="46" t="s">
        <v>194</v>
      </c>
      <c r="D183" s="47" t="s">
        <v>195</v>
      </c>
      <c r="E183" s="48">
        <v>35598</v>
      </c>
      <c r="F183" s="49" t="s">
        <v>196</v>
      </c>
      <c r="G183" s="107">
        <v>14.45</v>
      </c>
      <c r="H183" s="108">
        <v>13.94</v>
      </c>
      <c r="I183" s="109" t="s">
        <v>43</v>
      </c>
      <c r="J183" s="110">
        <f>MAX(G183:I183)</f>
        <v>14.45</v>
      </c>
      <c r="K183" s="59">
        <f>IF(ISBLANK(J183),"",TRUNC(51.39*(J183-1.5)^1.05))</f>
        <v>756</v>
      </c>
    </row>
    <row r="184" spans="1:11" s="75" customFormat="1" ht="13.5" thickBot="1">
      <c r="A184" s="56">
        <f>A183</f>
        <v>5</v>
      </c>
      <c r="B184" s="50"/>
      <c r="C184" s="51"/>
      <c r="D184" s="52"/>
      <c r="E184" s="53"/>
      <c r="F184" s="194"/>
      <c r="G184" s="111"/>
      <c r="H184" s="112"/>
      <c r="I184" s="113"/>
      <c r="J184" s="207">
        <f>J183</f>
        <v>14.45</v>
      </c>
      <c r="K184" s="124">
        <f>K183</f>
        <v>756</v>
      </c>
    </row>
    <row r="185" spans="1:11" s="75" customFormat="1" ht="12.75">
      <c r="A185" s="55">
        <f>A186</f>
        <v>6</v>
      </c>
      <c r="B185" s="39"/>
      <c r="C185" s="40"/>
      <c r="D185" s="41"/>
      <c r="E185" s="42"/>
      <c r="F185" s="43"/>
      <c r="G185" s="104"/>
      <c r="H185" s="105"/>
      <c r="I185" s="106"/>
      <c r="J185" s="206">
        <f>J186</f>
        <v>10.46</v>
      </c>
      <c r="K185" s="123">
        <f>K186</f>
        <v>513</v>
      </c>
    </row>
    <row r="186" spans="1:11" s="75" customFormat="1" ht="12.75">
      <c r="A186" s="44">
        <f>A184+1</f>
        <v>6</v>
      </c>
      <c r="B186" s="45">
        <v>13</v>
      </c>
      <c r="C186" s="46" t="s">
        <v>154</v>
      </c>
      <c r="D186" s="47" t="s">
        <v>155</v>
      </c>
      <c r="E186" s="48">
        <v>35110</v>
      </c>
      <c r="F186" s="49" t="s">
        <v>19</v>
      </c>
      <c r="G186" s="107">
        <v>9.24</v>
      </c>
      <c r="H186" s="108">
        <v>9.91</v>
      </c>
      <c r="I186" s="109">
        <v>10.46</v>
      </c>
      <c r="J186" s="110">
        <f>MAX(G186:I186)</f>
        <v>10.46</v>
      </c>
      <c r="K186" s="59">
        <f>IF(ISBLANK(J186),"",TRUNC(51.39*(J186-1.5)^1.05))</f>
        <v>513</v>
      </c>
    </row>
    <row r="187" spans="1:11" s="75" customFormat="1" ht="13.5" thickBot="1">
      <c r="A187" s="56">
        <f>A186</f>
        <v>6</v>
      </c>
      <c r="B187" s="50"/>
      <c r="C187" s="51"/>
      <c r="D187" s="52"/>
      <c r="E187" s="53"/>
      <c r="F187" s="194"/>
      <c r="G187" s="111"/>
      <c r="H187" s="112"/>
      <c r="I187" s="113"/>
      <c r="J187" s="207">
        <f>J186</f>
        <v>10.46</v>
      </c>
      <c r="K187" s="124">
        <f>K186</f>
        <v>513</v>
      </c>
    </row>
    <row r="188" spans="1:11" s="75" customFormat="1" ht="12.75">
      <c r="A188" s="55">
        <f>A189</f>
        <v>7</v>
      </c>
      <c r="B188" s="39"/>
      <c r="C188" s="40"/>
      <c r="D188" s="41"/>
      <c r="E188" s="42"/>
      <c r="F188" s="43"/>
      <c r="G188" s="104"/>
      <c r="H188" s="105"/>
      <c r="I188" s="106"/>
      <c r="J188" s="206">
        <f>J189</f>
        <v>13.15</v>
      </c>
      <c r="K188" s="123">
        <f>K189</f>
        <v>676</v>
      </c>
    </row>
    <row r="189" spans="1:11" s="75" customFormat="1" ht="12.75">
      <c r="A189" s="44">
        <f>A187+1</f>
        <v>7</v>
      </c>
      <c r="B189" s="45">
        <v>31</v>
      </c>
      <c r="C189" s="46" t="s">
        <v>186</v>
      </c>
      <c r="D189" s="47" t="s">
        <v>187</v>
      </c>
      <c r="E189" s="48">
        <v>35519</v>
      </c>
      <c r="F189" s="49" t="s">
        <v>20</v>
      </c>
      <c r="G189" s="107">
        <v>13.15</v>
      </c>
      <c r="H189" s="108" t="s">
        <v>43</v>
      </c>
      <c r="I189" s="109">
        <v>12.91</v>
      </c>
      <c r="J189" s="110">
        <f>MAX(G189:I189)</f>
        <v>13.15</v>
      </c>
      <c r="K189" s="59">
        <f>IF(ISBLANK(J189),"",TRUNC(51.39*(J189-1.5)^1.05))</f>
        <v>676</v>
      </c>
    </row>
    <row r="190" spans="1:11" s="75" customFormat="1" ht="13.5" thickBot="1">
      <c r="A190" s="56">
        <f>A189</f>
        <v>7</v>
      </c>
      <c r="B190" s="50"/>
      <c r="C190" s="51"/>
      <c r="D190" s="52"/>
      <c r="E190" s="53"/>
      <c r="F190" s="194"/>
      <c r="G190" s="111"/>
      <c r="H190" s="112"/>
      <c r="I190" s="113"/>
      <c r="J190" s="207">
        <f>J189</f>
        <v>13.15</v>
      </c>
      <c r="K190" s="124">
        <f>K189</f>
        <v>676</v>
      </c>
    </row>
    <row r="191" spans="1:11" s="75" customFormat="1" ht="12.75">
      <c r="A191" s="55">
        <f>A192</f>
        <v>8</v>
      </c>
      <c r="B191" s="39"/>
      <c r="C191" s="40"/>
      <c r="D191" s="41"/>
      <c r="E191" s="42"/>
      <c r="F191" s="43"/>
      <c r="G191" s="104"/>
      <c r="H191" s="105"/>
      <c r="I191" s="106"/>
      <c r="J191" s="206">
        <f>J192</f>
        <v>11.83</v>
      </c>
      <c r="K191" s="123">
        <f>K192</f>
        <v>596</v>
      </c>
    </row>
    <row r="192" spans="1:11" s="75" customFormat="1" ht="12.75">
      <c r="A192" s="44">
        <f>A190+1</f>
        <v>8</v>
      </c>
      <c r="B192" s="45">
        <v>144</v>
      </c>
      <c r="C192" s="46" t="s">
        <v>122</v>
      </c>
      <c r="D192" s="47" t="s">
        <v>123</v>
      </c>
      <c r="E192" s="48">
        <v>35465</v>
      </c>
      <c r="F192" s="49" t="s">
        <v>18</v>
      </c>
      <c r="G192" s="107">
        <v>11.83</v>
      </c>
      <c r="H192" s="108">
        <v>11.34</v>
      </c>
      <c r="I192" s="109">
        <v>11.4</v>
      </c>
      <c r="J192" s="110">
        <f>MAX(G192:I192)</f>
        <v>11.83</v>
      </c>
      <c r="K192" s="59">
        <f>IF(ISBLANK(J192),"",TRUNC(51.39*(J192-1.5)^1.05))</f>
        <v>596</v>
      </c>
    </row>
    <row r="193" spans="1:11" s="75" customFormat="1" ht="13.5" thickBot="1">
      <c r="A193" s="56">
        <f>A192</f>
        <v>8</v>
      </c>
      <c r="B193" s="50"/>
      <c r="C193" s="51"/>
      <c r="D193" s="52"/>
      <c r="E193" s="53"/>
      <c r="F193" s="194"/>
      <c r="G193" s="111"/>
      <c r="H193" s="112"/>
      <c r="I193" s="113"/>
      <c r="J193" s="207">
        <f>J192</f>
        <v>11.83</v>
      </c>
      <c r="K193" s="124">
        <f>K192</f>
        <v>596</v>
      </c>
    </row>
    <row r="194" spans="1:11" s="75" customFormat="1" ht="12.75">
      <c r="A194" s="55">
        <f>A195</f>
        <v>9</v>
      </c>
      <c r="B194" s="39"/>
      <c r="C194" s="40"/>
      <c r="D194" s="41"/>
      <c r="E194" s="42"/>
      <c r="F194" s="43"/>
      <c r="G194" s="104"/>
      <c r="H194" s="105"/>
      <c r="I194" s="106"/>
      <c r="J194" s="206">
        <f>J195</f>
        <v>10.49</v>
      </c>
      <c r="K194" s="123">
        <f>K195</f>
        <v>515</v>
      </c>
    </row>
    <row r="195" spans="1:11" s="75" customFormat="1" ht="12.75" customHeight="1">
      <c r="A195" s="44">
        <f>A193+1</f>
        <v>9</v>
      </c>
      <c r="B195" s="45">
        <v>14</v>
      </c>
      <c r="C195" s="46" t="s">
        <v>156</v>
      </c>
      <c r="D195" s="47" t="s">
        <v>157</v>
      </c>
      <c r="E195" s="48">
        <v>35503</v>
      </c>
      <c r="F195" s="49" t="s">
        <v>19</v>
      </c>
      <c r="G195" s="107">
        <v>10.37</v>
      </c>
      <c r="H195" s="108">
        <v>10.49</v>
      </c>
      <c r="I195" s="109" t="s">
        <v>43</v>
      </c>
      <c r="J195" s="110">
        <f>MAX(G195:I195)</f>
        <v>10.49</v>
      </c>
      <c r="K195" s="59">
        <f>IF(ISBLANK(J195),"",TRUNC(51.39*(J195-1.5)^1.05))</f>
        <v>515</v>
      </c>
    </row>
    <row r="196" spans="1:11" s="75" customFormat="1" ht="13.5" thickBot="1">
      <c r="A196" s="56">
        <f>A195</f>
        <v>9</v>
      </c>
      <c r="B196" s="50"/>
      <c r="C196" s="51"/>
      <c r="D196" s="52"/>
      <c r="E196" s="53"/>
      <c r="F196" s="194"/>
      <c r="G196" s="111"/>
      <c r="H196" s="112"/>
      <c r="I196" s="113"/>
      <c r="J196" s="207">
        <f>J195</f>
        <v>10.49</v>
      </c>
      <c r="K196" s="124">
        <f>K195</f>
        <v>515</v>
      </c>
    </row>
    <row r="197" spans="1:11" s="75" customFormat="1" ht="12.75">
      <c r="A197" s="55">
        <f>A198</f>
        <v>10</v>
      </c>
      <c r="B197" s="39"/>
      <c r="C197" s="40"/>
      <c r="D197" s="41"/>
      <c r="E197" s="42"/>
      <c r="F197" s="43"/>
      <c r="G197" s="104"/>
      <c r="H197" s="105"/>
      <c r="I197" s="106"/>
      <c r="J197" s="206">
        <f>J198</f>
        <v>12.52</v>
      </c>
      <c r="K197" s="123">
        <f>K198</f>
        <v>638</v>
      </c>
    </row>
    <row r="198" spans="1:11" s="75" customFormat="1" ht="12.75">
      <c r="A198" s="44">
        <f>A196+1</f>
        <v>10</v>
      </c>
      <c r="B198" s="45">
        <v>32</v>
      </c>
      <c r="C198" s="46" t="s">
        <v>188</v>
      </c>
      <c r="D198" s="47" t="s">
        <v>189</v>
      </c>
      <c r="E198" s="48">
        <v>35205</v>
      </c>
      <c r="F198" s="49" t="s">
        <v>20</v>
      </c>
      <c r="G198" s="107">
        <v>12.16</v>
      </c>
      <c r="H198" s="108">
        <v>12.22</v>
      </c>
      <c r="I198" s="109">
        <v>12.52</v>
      </c>
      <c r="J198" s="110">
        <f>MAX(G198:I198)</f>
        <v>12.52</v>
      </c>
      <c r="K198" s="59">
        <f>IF(ISBLANK(J198),"",TRUNC(51.39*(J198-1.5)^1.05))</f>
        <v>638</v>
      </c>
    </row>
    <row r="199" spans="1:11" s="75" customFormat="1" ht="13.5" thickBot="1">
      <c r="A199" s="56">
        <f>A198</f>
        <v>10</v>
      </c>
      <c r="B199" s="50"/>
      <c r="C199" s="51"/>
      <c r="D199" s="52"/>
      <c r="E199" s="53"/>
      <c r="F199" s="194"/>
      <c r="G199" s="111"/>
      <c r="H199" s="112"/>
      <c r="I199" s="113"/>
      <c r="J199" s="207">
        <f>J198</f>
        <v>12.52</v>
      </c>
      <c r="K199" s="124">
        <f>K198</f>
        <v>638</v>
      </c>
    </row>
    <row r="200" spans="1:11" ht="12.75">
      <c r="A200" s="206">
        <f>A201</f>
        <v>11</v>
      </c>
      <c r="B200" s="39"/>
      <c r="C200" s="40"/>
      <c r="D200" s="41"/>
      <c r="E200" s="42"/>
      <c r="F200" s="43"/>
      <c r="G200" s="104"/>
      <c r="H200" s="105"/>
      <c r="I200" s="106"/>
      <c r="J200" s="206">
        <f>J201</f>
        <v>14.92</v>
      </c>
      <c r="K200" s="123">
        <f>K201</f>
        <v>785</v>
      </c>
    </row>
    <row r="201" spans="1:11" ht="12.75">
      <c r="A201" s="44">
        <f>A199+1</f>
        <v>11</v>
      </c>
      <c r="B201" s="45">
        <v>34</v>
      </c>
      <c r="C201" s="46" t="s">
        <v>197</v>
      </c>
      <c r="D201" s="47" t="s">
        <v>198</v>
      </c>
      <c r="E201" s="48">
        <v>35318</v>
      </c>
      <c r="F201" s="49" t="s">
        <v>196</v>
      </c>
      <c r="G201" s="107" t="s">
        <v>43</v>
      </c>
      <c r="H201" s="108">
        <v>14.92</v>
      </c>
      <c r="I201" s="109">
        <v>14.81</v>
      </c>
      <c r="J201" s="110">
        <f>MAX(G201:I201)</f>
        <v>14.92</v>
      </c>
      <c r="K201" s="59">
        <f>IF(ISBLANK(J201),"",TRUNC(51.39*(J201-1.5)^1.05))</f>
        <v>785</v>
      </c>
    </row>
    <row r="202" spans="1:11" ht="13.5" thickBot="1">
      <c r="A202" s="207">
        <f>A201</f>
        <v>11</v>
      </c>
      <c r="B202" s="50"/>
      <c r="C202" s="51"/>
      <c r="D202" s="52"/>
      <c r="E202" s="53"/>
      <c r="F202" s="194"/>
      <c r="G202" s="111"/>
      <c r="H202" s="112"/>
      <c r="I202" s="113"/>
      <c r="J202" s="207">
        <f>J201</f>
        <v>14.92</v>
      </c>
      <c r="K202" s="124">
        <f>K201</f>
        <v>785</v>
      </c>
    </row>
    <row r="203" spans="1:11" ht="12.75">
      <c r="A203" s="206">
        <f>A204</f>
        <v>12</v>
      </c>
      <c r="B203" s="39"/>
      <c r="C203" s="40"/>
      <c r="D203" s="41"/>
      <c r="E203" s="42"/>
      <c r="F203" s="43"/>
      <c r="G203" s="104"/>
      <c r="H203" s="105"/>
      <c r="I203" s="106"/>
      <c r="J203" s="206">
        <f>J204</f>
        <v>13.34</v>
      </c>
      <c r="K203" s="123">
        <f>K204</f>
        <v>688</v>
      </c>
    </row>
    <row r="204" spans="1:11" ht="12.75">
      <c r="A204" s="44">
        <f>A202+1</f>
        <v>12</v>
      </c>
      <c r="B204" s="45">
        <v>11</v>
      </c>
      <c r="C204" s="46" t="s">
        <v>152</v>
      </c>
      <c r="D204" s="47" t="s">
        <v>153</v>
      </c>
      <c r="E204" s="48">
        <v>35157</v>
      </c>
      <c r="F204" s="49" t="s">
        <v>19</v>
      </c>
      <c r="G204" s="107">
        <v>13.34</v>
      </c>
      <c r="H204" s="108" t="s">
        <v>43</v>
      </c>
      <c r="I204" s="109">
        <v>13.27</v>
      </c>
      <c r="J204" s="110">
        <f>MAX(G204:I204)</f>
        <v>13.34</v>
      </c>
      <c r="K204" s="59">
        <f>IF(ISBLANK(J204),"",TRUNC(51.39*(J204-1.5)^1.05))</f>
        <v>688</v>
      </c>
    </row>
    <row r="205" spans="1:11" ht="13.5" thickBot="1">
      <c r="A205" s="207">
        <f>A204</f>
        <v>12</v>
      </c>
      <c r="B205" s="50"/>
      <c r="C205" s="51"/>
      <c r="D205" s="52"/>
      <c r="E205" s="53"/>
      <c r="F205" s="194"/>
      <c r="G205" s="111"/>
      <c r="H205" s="112"/>
      <c r="I205" s="113"/>
      <c r="J205" s="207">
        <f>J204</f>
        <v>13.34</v>
      </c>
      <c r="K205" s="124">
        <f>K204</f>
        <v>688</v>
      </c>
    </row>
    <row r="206" spans="1:11" ht="12.75">
      <c r="A206" s="206">
        <f>A207</f>
        <v>13</v>
      </c>
      <c r="B206" s="39"/>
      <c r="C206" s="40"/>
      <c r="D206" s="41"/>
      <c r="E206" s="42"/>
      <c r="F206" s="43"/>
      <c r="G206" s="104"/>
      <c r="H206" s="105"/>
      <c r="I206" s="106"/>
      <c r="J206" s="206">
        <f>J207</f>
        <v>12.09</v>
      </c>
      <c r="K206" s="123">
        <f>K207</f>
        <v>612</v>
      </c>
    </row>
    <row r="207" spans="1:11" ht="12.75">
      <c r="A207" s="44">
        <f>A205+1</f>
        <v>13</v>
      </c>
      <c r="B207" s="45">
        <v>29</v>
      </c>
      <c r="C207" s="46" t="s">
        <v>182</v>
      </c>
      <c r="D207" s="47" t="s">
        <v>183</v>
      </c>
      <c r="E207" s="48">
        <v>35754</v>
      </c>
      <c r="F207" s="49" t="s">
        <v>20</v>
      </c>
      <c r="G207" s="107">
        <v>11.55</v>
      </c>
      <c r="H207" s="108">
        <v>12.09</v>
      </c>
      <c r="I207" s="109">
        <v>11.44</v>
      </c>
      <c r="J207" s="110">
        <f>MAX(G207:I207)</f>
        <v>12.09</v>
      </c>
      <c r="K207" s="59">
        <f>IF(ISBLANK(J207),"",TRUNC(51.39*(J207-1.5)^1.05))</f>
        <v>612</v>
      </c>
    </row>
    <row r="208" spans="1:11" ht="13.5" thickBot="1">
      <c r="A208" s="207">
        <f>A207</f>
        <v>13</v>
      </c>
      <c r="B208" s="50"/>
      <c r="C208" s="51"/>
      <c r="D208" s="52"/>
      <c r="E208" s="53"/>
      <c r="F208" s="194"/>
      <c r="G208" s="111"/>
      <c r="H208" s="112"/>
      <c r="I208" s="113"/>
      <c r="J208" s="207">
        <f>J207</f>
        <v>12.09</v>
      </c>
      <c r="K208" s="124">
        <f>K207</f>
        <v>612</v>
      </c>
    </row>
  </sheetData>
  <sheetProtection password="C9E9" sheet="1" selectLockedCells="1" selectUnlockedCells="1"/>
  <mergeCells count="4">
    <mergeCell ref="G8:I8"/>
    <mergeCell ref="G61:I61"/>
    <mergeCell ref="G114:I114"/>
    <mergeCell ref="G167:I167"/>
  </mergeCells>
  <printOptions horizontalCentered="1"/>
  <pageMargins left="0.25" right="0.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49"/>
  <sheetViews>
    <sheetView showZeros="0" zoomScalePageLayoutView="0" workbookViewId="0" topLeftCell="A1">
      <selection activeCell="A7" sqref="A7"/>
    </sheetView>
  </sheetViews>
  <sheetFormatPr defaultColWidth="9.140625" defaultRowHeight="12.75"/>
  <cols>
    <col min="1" max="2" width="4.7109375" style="6" customWidth="1"/>
    <col min="3" max="3" width="13.421875" style="6" customWidth="1"/>
    <col min="4" max="4" width="14.7109375" style="6" customWidth="1"/>
    <col min="5" max="5" width="10.7109375" style="12" bestFit="1" customWidth="1"/>
    <col min="6" max="6" width="8.00390625" style="4" bestFit="1" customWidth="1"/>
    <col min="7" max="7" width="7.57421875" style="6" bestFit="1" customWidth="1"/>
    <col min="8" max="8" width="10.140625" style="4" bestFit="1" customWidth="1"/>
    <col min="9" max="9" width="7.8515625" style="4" bestFit="1" customWidth="1"/>
    <col min="10" max="10" width="7.00390625" style="4" bestFit="1" customWidth="1"/>
    <col min="11" max="11" width="5.421875" style="4" bestFit="1" customWidth="1"/>
    <col min="12" max="12" width="8.140625" style="4" bestFit="1" customWidth="1"/>
    <col min="13" max="13" width="10.421875" style="4" bestFit="1" customWidth="1"/>
    <col min="14" max="14" width="8.7109375" style="4" customWidth="1"/>
    <col min="15" max="15" width="9.00390625" style="6" bestFit="1" customWidth="1"/>
    <col min="16" max="16384" width="9.140625" style="6" customWidth="1"/>
  </cols>
  <sheetData>
    <row r="1" spans="1:17" s="3" customFormat="1" ht="18" customHeight="1">
      <c r="A1" s="1" t="s">
        <v>27</v>
      </c>
      <c r="B1" s="14"/>
      <c r="C1" s="1"/>
      <c r="D1" s="1"/>
      <c r="E1" s="1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" customFormat="1" ht="18" customHeight="1">
      <c r="A2" s="128" t="s">
        <v>61</v>
      </c>
      <c r="B2" s="14"/>
      <c r="C2" s="1"/>
      <c r="D2" s="1"/>
      <c r="E2" s="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3" customFormat="1" ht="18" customHeight="1">
      <c r="A3" s="127" t="s">
        <v>191</v>
      </c>
      <c r="B3" s="14"/>
      <c r="C3" s="1"/>
      <c r="D3" s="1"/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3" customFormat="1" ht="13.5" customHeight="1">
      <c r="A4" s="14"/>
      <c r="B4" s="14"/>
      <c r="C4" s="14">
        <v>1.1574074074074073E-05</v>
      </c>
      <c r="D4" s="1"/>
      <c r="E4" s="1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3:15" ht="18" customHeight="1">
      <c r="C5" s="5" t="s">
        <v>58</v>
      </c>
      <c r="L5" s="6"/>
      <c r="M5" s="6"/>
      <c r="O5" s="7"/>
    </row>
    <row r="6" spans="3:15" ht="18" customHeight="1">
      <c r="C6" s="1" t="s">
        <v>70</v>
      </c>
      <c r="E6" s="13"/>
      <c r="G6" s="23"/>
      <c r="L6" s="6"/>
      <c r="M6" s="6"/>
      <c r="O6" s="9"/>
    </row>
    <row r="7" spans="3:15" ht="18" customHeight="1" thickBot="1">
      <c r="C7" s="1"/>
      <c r="E7" s="13"/>
      <c r="G7" s="23"/>
      <c r="L7" s="6"/>
      <c r="M7" s="6"/>
      <c r="O7" s="9"/>
    </row>
    <row r="8" spans="1:15" ht="12.75" customHeight="1">
      <c r="A8" s="79" t="s">
        <v>16</v>
      </c>
      <c r="B8" s="79" t="s">
        <v>81</v>
      </c>
      <c r="C8" s="135" t="s">
        <v>15</v>
      </c>
      <c r="D8" s="136" t="s">
        <v>14</v>
      </c>
      <c r="E8" s="145" t="s">
        <v>17</v>
      </c>
      <c r="F8" s="134" t="s">
        <v>0</v>
      </c>
      <c r="G8" s="147" t="s">
        <v>94</v>
      </c>
      <c r="H8" s="133" t="s">
        <v>84</v>
      </c>
      <c r="I8" s="145" t="s">
        <v>1</v>
      </c>
      <c r="J8" s="134" t="s">
        <v>2</v>
      </c>
      <c r="K8" s="145" t="s">
        <v>3</v>
      </c>
      <c r="L8" s="134" t="s">
        <v>4</v>
      </c>
      <c r="M8" s="145" t="s">
        <v>5</v>
      </c>
      <c r="N8" s="137" t="s">
        <v>6</v>
      </c>
      <c r="O8" s="79" t="s">
        <v>13</v>
      </c>
    </row>
    <row r="9" spans="1:15" ht="12.75">
      <c r="A9" s="156" t="s">
        <v>54</v>
      </c>
      <c r="B9" s="156" t="s">
        <v>82</v>
      </c>
      <c r="C9" s="157" t="s">
        <v>83</v>
      </c>
      <c r="D9" s="158" t="s">
        <v>93</v>
      </c>
      <c r="E9" s="159" t="s">
        <v>55</v>
      </c>
      <c r="F9" s="160" t="s">
        <v>56</v>
      </c>
      <c r="G9" s="161" t="s">
        <v>95</v>
      </c>
      <c r="H9" s="142" t="s">
        <v>85</v>
      </c>
      <c r="I9" s="144" t="s">
        <v>86</v>
      </c>
      <c r="J9" s="138" t="s">
        <v>87</v>
      </c>
      <c r="K9" s="144"/>
      <c r="L9" s="138" t="s">
        <v>88</v>
      </c>
      <c r="M9" s="144" t="s">
        <v>89</v>
      </c>
      <c r="N9" s="143"/>
      <c r="O9" s="156" t="s">
        <v>57</v>
      </c>
    </row>
    <row r="10" spans="1:15" ht="13.5" thickBot="1">
      <c r="A10" s="132"/>
      <c r="B10" s="132"/>
      <c r="C10" s="139"/>
      <c r="D10" s="139"/>
      <c r="E10" s="146"/>
      <c r="F10" s="65"/>
      <c r="G10" s="148"/>
      <c r="H10" s="162" t="s">
        <v>92</v>
      </c>
      <c r="I10" s="163"/>
      <c r="J10" s="164" t="s">
        <v>90</v>
      </c>
      <c r="K10" s="163"/>
      <c r="L10" s="164"/>
      <c r="M10" s="163" t="s">
        <v>91</v>
      </c>
      <c r="N10" s="140"/>
      <c r="O10" s="141"/>
    </row>
    <row r="11" spans="1:15" ht="12.75">
      <c r="A11" s="55">
        <f>A12</f>
        <v>1</v>
      </c>
      <c r="B11" s="62"/>
      <c r="C11" s="40"/>
      <c r="D11" s="41"/>
      <c r="E11" s="42"/>
      <c r="F11" s="43"/>
      <c r="G11" s="149" t="s">
        <v>57</v>
      </c>
      <c r="H11" s="152">
        <v>14.6</v>
      </c>
      <c r="I11" s="60">
        <v>1.58</v>
      </c>
      <c r="J11" s="60">
        <v>11.89</v>
      </c>
      <c r="K11" s="60">
        <v>25.52</v>
      </c>
      <c r="L11" s="60">
        <v>5.77</v>
      </c>
      <c r="M11" s="60">
        <v>44.3</v>
      </c>
      <c r="N11" s="287">
        <v>0.0016894675925925925</v>
      </c>
      <c r="O11" s="55">
        <f>O12</f>
        <v>5375</v>
      </c>
    </row>
    <row r="12" spans="1:15" ht="12.75">
      <c r="A12" s="44">
        <f>A10+1</f>
        <v>1</v>
      </c>
      <c r="B12" s="63">
        <v>18</v>
      </c>
      <c r="C12" s="46" t="s">
        <v>160</v>
      </c>
      <c r="D12" s="47" t="s">
        <v>161</v>
      </c>
      <c r="E12" s="48">
        <v>36327</v>
      </c>
      <c r="F12" s="49" t="s">
        <v>20</v>
      </c>
      <c r="G12" s="150" t="s">
        <v>59</v>
      </c>
      <c r="H12" s="153" t="s">
        <v>222</v>
      </c>
      <c r="I12" s="10"/>
      <c r="J12" s="10"/>
      <c r="K12" s="10" t="s">
        <v>260</v>
      </c>
      <c r="L12" s="10" t="s">
        <v>215</v>
      </c>
      <c r="M12" s="10"/>
      <c r="N12" s="154"/>
      <c r="O12" s="59">
        <f>SUM(G13:N13)</f>
        <v>5375</v>
      </c>
    </row>
    <row r="13" spans="1:15" ht="13.5" thickBot="1">
      <c r="A13" s="56">
        <f>A12</f>
        <v>1</v>
      </c>
      <c r="B13" s="64"/>
      <c r="C13" s="51"/>
      <c r="D13" s="52"/>
      <c r="E13" s="53"/>
      <c r="F13" s="54"/>
      <c r="G13" s="151" t="s">
        <v>60</v>
      </c>
      <c r="H13" s="155">
        <f>IF(ISBLANK(H11),"",INT(9.23076*(26.7-H11)^1.835))</f>
        <v>895</v>
      </c>
      <c r="I13" s="15">
        <f>IF(ISBLANK(I11),"",INT(1.84523*(I11*100-75)^1.348))</f>
        <v>712</v>
      </c>
      <c r="J13" s="15">
        <f>IF(ISBLANK(J11),"",INT(56.0211*(J11-1.5)^1.05))</f>
        <v>654</v>
      </c>
      <c r="K13" s="15">
        <f>IF(ISBLANK(K11),"",INT(4.99087*(42.5-K11)^1.81))</f>
        <v>840</v>
      </c>
      <c r="L13" s="15">
        <f>IF(ISBLANK(L11),"",INT(0.188807*(L11*100-210)^1.41))</f>
        <v>780</v>
      </c>
      <c r="M13" s="15">
        <f>IF(ISBLANK(M11),"",INT(15.9803*(M11-3.8)^1.04))</f>
        <v>750</v>
      </c>
      <c r="N13" s="286">
        <f>IF(ISBLANK(N11),"",INT(0.11193*(254-((N11)/$C$4))^1.88))</f>
        <v>744</v>
      </c>
      <c r="O13" s="56">
        <f>O12</f>
        <v>5375</v>
      </c>
    </row>
    <row r="14" spans="1:15" ht="12.75">
      <c r="A14" s="55">
        <f>A15</f>
        <v>2</v>
      </c>
      <c r="B14" s="62"/>
      <c r="C14" s="40"/>
      <c r="D14" s="41"/>
      <c r="E14" s="42"/>
      <c r="F14" s="43"/>
      <c r="G14" s="149" t="s">
        <v>57</v>
      </c>
      <c r="H14" s="152">
        <v>15.1</v>
      </c>
      <c r="I14" s="60">
        <v>1.76</v>
      </c>
      <c r="J14" s="60">
        <v>11.28</v>
      </c>
      <c r="K14" s="60">
        <v>26.85</v>
      </c>
      <c r="L14" s="60">
        <v>5.93</v>
      </c>
      <c r="M14" s="60">
        <v>34.91</v>
      </c>
      <c r="N14" s="287">
        <v>0.0017105324074074074</v>
      </c>
      <c r="O14" s="55">
        <f>O15</f>
        <v>5213</v>
      </c>
    </row>
    <row r="15" spans="1:15" ht="12.75">
      <c r="A15" s="44">
        <f>A13+1</f>
        <v>2</v>
      </c>
      <c r="B15" s="63">
        <v>17</v>
      </c>
      <c r="C15" s="46" t="s">
        <v>158</v>
      </c>
      <c r="D15" s="47" t="s">
        <v>159</v>
      </c>
      <c r="E15" s="48">
        <v>36256</v>
      </c>
      <c r="F15" s="49" t="s">
        <v>20</v>
      </c>
      <c r="G15" s="150" t="s">
        <v>59</v>
      </c>
      <c r="H15" s="153" t="s">
        <v>222</v>
      </c>
      <c r="I15" s="10"/>
      <c r="J15" s="10"/>
      <c r="K15" s="10" t="s">
        <v>259</v>
      </c>
      <c r="L15" s="10" t="s">
        <v>256</v>
      </c>
      <c r="M15" s="10"/>
      <c r="N15" s="154"/>
      <c r="O15" s="59">
        <f>SUM(G16:N16)</f>
        <v>5213</v>
      </c>
    </row>
    <row r="16" spans="1:15" ht="13.5" thickBot="1">
      <c r="A16" s="56">
        <f>A15</f>
        <v>2</v>
      </c>
      <c r="B16" s="64"/>
      <c r="C16" s="51"/>
      <c r="D16" s="52"/>
      <c r="E16" s="53"/>
      <c r="F16" s="54"/>
      <c r="G16" s="151" t="s">
        <v>60</v>
      </c>
      <c r="H16" s="155">
        <f>IF(ISBLANK(H14),"",INT(9.23076*(26.7-H14)^1.835))</f>
        <v>828</v>
      </c>
      <c r="I16" s="15">
        <f>IF(ISBLANK(I14),"",INT(1.84523*(I14*100-75)^1.348))</f>
        <v>928</v>
      </c>
      <c r="J16" s="15">
        <f>IF(ISBLANK(J14),"",INT(56.0211*(J14-1.5)^1.05))</f>
        <v>614</v>
      </c>
      <c r="K16" s="15">
        <f>IF(ISBLANK(K14),"",INT(4.99087*(42.5-K14)^1.81))</f>
        <v>724</v>
      </c>
      <c r="L16" s="15">
        <f>IF(ISBLANK(L14),"",INT(0.188807*(L14*100-210)^1.41))</f>
        <v>828</v>
      </c>
      <c r="M16" s="15">
        <f>IF(ISBLANK(M14),"",INT(15.9803*(M14-3.8)^1.04))</f>
        <v>570</v>
      </c>
      <c r="N16" s="286">
        <f>IF(ISBLANK(N14),"",INT(0.11193*(254-((N14)/$C$4))^1.88))</f>
        <v>721</v>
      </c>
      <c r="O16" s="56">
        <f>O15</f>
        <v>5213</v>
      </c>
    </row>
    <row r="17" spans="1:15" ht="12.75">
      <c r="A17" s="55">
        <f>A18</f>
        <v>3</v>
      </c>
      <c r="B17" s="62"/>
      <c r="C17" s="40"/>
      <c r="D17" s="41"/>
      <c r="E17" s="42"/>
      <c r="F17" s="43"/>
      <c r="G17" s="149" t="s">
        <v>57</v>
      </c>
      <c r="H17" s="152">
        <v>14.79</v>
      </c>
      <c r="I17" s="60">
        <v>1.67</v>
      </c>
      <c r="J17" s="60">
        <v>10.41</v>
      </c>
      <c r="K17" s="60">
        <v>26.3</v>
      </c>
      <c r="L17" s="60">
        <v>5.65</v>
      </c>
      <c r="M17" s="60">
        <v>31.56</v>
      </c>
      <c r="N17" s="287">
        <v>0.001704050925925926</v>
      </c>
      <c r="O17" s="55">
        <f>O18</f>
        <v>4993</v>
      </c>
    </row>
    <row r="18" spans="1:15" ht="12.75">
      <c r="A18" s="44">
        <f>A16+1</f>
        <v>3</v>
      </c>
      <c r="B18" s="63">
        <v>19</v>
      </c>
      <c r="C18" s="46" t="s">
        <v>162</v>
      </c>
      <c r="D18" s="47" t="s">
        <v>163</v>
      </c>
      <c r="E18" s="48">
        <v>36025</v>
      </c>
      <c r="F18" s="49" t="s">
        <v>20</v>
      </c>
      <c r="G18" s="150" t="s">
        <v>59</v>
      </c>
      <c r="H18" s="153" t="s">
        <v>239</v>
      </c>
      <c r="I18" s="10"/>
      <c r="J18" s="10"/>
      <c r="K18" s="10" t="s">
        <v>260</v>
      </c>
      <c r="L18" s="10" t="s">
        <v>207</v>
      </c>
      <c r="M18" s="10"/>
      <c r="N18" s="154"/>
      <c r="O18" s="59">
        <f>SUM(G19:N19)</f>
        <v>4993</v>
      </c>
    </row>
    <row r="19" spans="1:15" ht="13.5" thickBot="1">
      <c r="A19" s="56">
        <f>A18</f>
        <v>3</v>
      </c>
      <c r="B19" s="64"/>
      <c r="C19" s="51"/>
      <c r="D19" s="52"/>
      <c r="E19" s="53"/>
      <c r="F19" s="54"/>
      <c r="G19" s="151" t="s">
        <v>60</v>
      </c>
      <c r="H19" s="155">
        <f>IF(ISBLANK(H17),"",INT(9.23076*(26.7-H17)^1.835))</f>
        <v>870</v>
      </c>
      <c r="I19" s="15">
        <f>IF(ISBLANK(I17),"",INT(1.84523*(I17*100-75)^1.348))</f>
        <v>818</v>
      </c>
      <c r="J19" s="15">
        <f>IF(ISBLANK(J17),"",INT(56.0211*(J17-1.5)^1.05))</f>
        <v>556</v>
      </c>
      <c r="K19" s="15">
        <f>IF(ISBLANK(K17),"",INT(4.99087*(42.5-K17)^1.81))</f>
        <v>771</v>
      </c>
      <c r="L19" s="15">
        <f>IF(ISBLANK(L17),"",INT(0.188807*(L17*100-210)^1.41))</f>
        <v>744</v>
      </c>
      <c r="M19" s="15">
        <f>IF(ISBLANK(M17),"",INT(15.9803*(M17-3.8)^1.04))</f>
        <v>506</v>
      </c>
      <c r="N19" s="286">
        <f>IF(ISBLANK(N17),"",INT(0.11193*(254-((N17)/$C$4))^1.88))</f>
        <v>728</v>
      </c>
      <c r="O19" s="56">
        <f>O18</f>
        <v>4993</v>
      </c>
    </row>
    <row r="20" spans="1:15" ht="12.75">
      <c r="A20" s="55">
        <f>A21</f>
        <v>4</v>
      </c>
      <c r="B20" s="62"/>
      <c r="C20" s="40"/>
      <c r="D20" s="41"/>
      <c r="E20" s="42"/>
      <c r="F20" s="43"/>
      <c r="G20" s="149" t="s">
        <v>57</v>
      </c>
      <c r="H20" s="152">
        <v>15.22</v>
      </c>
      <c r="I20" s="60">
        <v>1.61</v>
      </c>
      <c r="J20" s="60">
        <v>11.32</v>
      </c>
      <c r="K20" s="60">
        <v>26.71</v>
      </c>
      <c r="L20" s="60">
        <v>5.5</v>
      </c>
      <c r="M20" s="60">
        <v>38.72</v>
      </c>
      <c r="N20" s="287">
        <v>0.001742013888888889</v>
      </c>
      <c r="O20" s="55">
        <f>O21</f>
        <v>4941</v>
      </c>
    </row>
    <row r="21" spans="1:15" ht="12.75">
      <c r="A21" s="44">
        <f>A19+1</f>
        <v>4</v>
      </c>
      <c r="B21" s="63">
        <v>3</v>
      </c>
      <c r="C21" s="46" t="s">
        <v>137</v>
      </c>
      <c r="D21" s="47" t="s">
        <v>138</v>
      </c>
      <c r="E21" s="48">
        <v>36300</v>
      </c>
      <c r="F21" s="49" t="s">
        <v>19</v>
      </c>
      <c r="G21" s="150" t="s">
        <v>59</v>
      </c>
      <c r="H21" s="153" t="s">
        <v>239</v>
      </c>
      <c r="I21" s="10"/>
      <c r="J21" s="10"/>
      <c r="K21" s="10" t="s">
        <v>260</v>
      </c>
      <c r="L21" s="10" t="s">
        <v>442</v>
      </c>
      <c r="M21" s="10"/>
      <c r="N21" s="154"/>
      <c r="O21" s="59">
        <f>SUM(G22:N22)</f>
        <v>4941</v>
      </c>
    </row>
    <row r="22" spans="1:15" ht="13.5" thickBot="1">
      <c r="A22" s="56">
        <f>A21</f>
        <v>4</v>
      </c>
      <c r="B22" s="64"/>
      <c r="C22" s="51"/>
      <c r="D22" s="52"/>
      <c r="E22" s="53"/>
      <c r="F22" s="54"/>
      <c r="G22" s="151" t="s">
        <v>60</v>
      </c>
      <c r="H22" s="155">
        <f>IF(ISBLANK(H20),"",INT(9.23076*(26.7-H20)^1.835))</f>
        <v>813</v>
      </c>
      <c r="I22" s="15">
        <f>IF(ISBLANK(I20),"",INT(1.84523*(I20*100-75)^1.348))</f>
        <v>747</v>
      </c>
      <c r="J22" s="15">
        <f>IF(ISBLANK(J20),"",INT(56.0211*(J20-1.5)^1.05))</f>
        <v>616</v>
      </c>
      <c r="K22" s="15">
        <f>IF(ISBLANK(K20),"",INT(4.99087*(42.5-K20)^1.81))</f>
        <v>736</v>
      </c>
      <c r="L22" s="15">
        <f>IF(ISBLANK(L20),"",INT(0.188807*(L20*100-210)^1.41))</f>
        <v>700</v>
      </c>
      <c r="M22" s="15">
        <f>IF(ISBLANK(M20),"",INT(15.9803*(M20-3.8)^1.04))</f>
        <v>643</v>
      </c>
      <c r="N22" s="286">
        <f>IF(ISBLANK(N20),"",INT(0.11193*(254-((N20)/$C$4))^1.88))</f>
        <v>686</v>
      </c>
      <c r="O22" s="56">
        <f>O21</f>
        <v>4941</v>
      </c>
    </row>
    <row r="23" spans="1:15" ht="12.75">
      <c r="A23" s="55">
        <f>A24</f>
        <v>5</v>
      </c>
      <c r="B23" s="62"/>
      <c r="C23" s="40"/>
      <c r="D23" s="41"/>
      <c r="E23" s="42"/>
      <c r="F23" s="43"/>
      <c r="G23" s="149" t="s">
        <v>57</v>
      </c>
      <c r="H23" s="152">
        <v>15.88</v>
      </c>
      <c r="I23" s="60">
        <v>1.64</v>
      </c>
      <c r="J23" s="60">
        <v>11.84</v>
      </c>
      <c r="K23" s="60">
        <v>26.45</v>
      </c>
      <c r="L23" s="60">
        <v>5.35</v>
      </c>
      <c r="M23" s="60">
        <v>36.7</v>
      </c>
      <c r="N23" s="287">
        <v>0.0017745370370370371</v>
      </c>
      <c r="O23" s="55">
        <f>O24</f>
        <v>4834</v>
      </c>
    </row>
    <row r="24" spans="1:15" ht="12.75">
      <c r="A24" s="44">
        <f>A22+1</f>
        <v>5</v>
      </c>
      <c r="B24" s="63">
        <v>2</v>
      </c>
      <c r="C24" s="46" t="s">
        <v>135</v>
      </c>
      <c r="D24" s="47" t="s">
        <v>136</v>
      </c>
      <c r="E24" s="48">
        <v>36099</v>
      </c>
      <c r="F24" s="49" t="s">
        <v>19</v>
      </c>
      <c r="G24" s="150" t="s">
        <v>59</v>
      </c>
      <c r="H24" s="153" t="s">
        <v>222</v>
      </c>
      <c r="I24" s="10"/>
      <c r="J24" s="10"/>
      <c r="K24" s="10" t="s">
        <v>260</v>
      </c>
      <c r="L24" s="10" t="s">
        <v>239</v>
      </c>
      <c r="M24" s="10"/>
      <c r="N24" s="154"/>
      <c r="O24" s="59">
        <f>SUM(G25:N25)</f>
        <v>4834</v>
      </c>
    </row>
    <row r="25" spans="1:15" ht="13.5" thickBot="1">
      <c r="A25" s="56">
        <f>A24</f>
        <v>5</v>
      </c>
      <c r="B25" s="64"/>
      <c r="C25" s="51"/>
      <c r="D25" s="52"/>
      <c r="E25" s="53"/>
      <c r="F25" s="54"/>
      <c r="G25" s="151" t="s">
        <v>60</v>
      </c>
      <c r="H25" s="155">
        <f>IF(ISBLANK(H23),"",INT(9.23076*(26.7-H23)^1.835))</f>
        <v>729</v>
      </c>
      <c r="I25" s="15">
        <f>IF(ISBLANK(I23),"",INT(1.84523*(I23*100-75)^1.348))</f>
        <v>783</v>
      </c>
      <c r="J25" s="15">
        <f>IF(ISBLANK(J23),"",INT(56.0211*(J23-1.5)^1.05))</f>
        <v>651</v>
      </c>
      <c r="K25" s="15">
        <f>IF(ISBLANK(K23),"",INT(4.99087*(42.5-K23)^1.81))</f>
        <v>758</v>
      </c>
      <c r="L25" s="15">
        <f>IF(ISBLANK(L23),"",INT(0.188807*(L23*100-210)^1.41))</f>
        <v>657</v>
      </c>
      <c r="M25" s="15">
        <f>IF(ISBLANK(M23),"",INT(15.9803*(M23-3.8)^1.04))</f>
        <v>604</v>
      </c>
      <c r="N25" s="286">
        <f>IF(ISBLANK(N23),"",INT(0.11193*(254-((N23)/$C$4))^1.88))</f>
        <v>652</v>
      </c>
      <c r="O25" s="56">
        <f>O24</f>
        <v>4834</v>
      </c>
    </row>
    <row r="26" spans="1:15" ht="12.75">
      <c r="A26" s="55">
        <f>A27</f>
        <v>6</v>
      </c>
      <c r="B26" s="62"/>
      <c r="C26" s="40"/>
      <c r="D26" s="41"/>
      <c r="E26" s="42"/>
      <c r="F26" s="43"/>
      <c r="G26" s="149" t="s">
        <v>57</v>
      </c>
      <c r="H26" s="152">
        <v>15.34</v>
      </c>
      <c r="I26" s="60">
        <v>1.61</v>
      </c>
      <c r="J26" s="60">
        <v>10.78</v>
      </c>
      <c r="K26" s="60">
        <v>27.38</v>
      </c>
      <c r="L26" s="60">
        <v>5.45</v>
      </c>
      <c r="M26" s="60">
        <v>31.65</v>
      </c>
      <c r="N26" s="287">
        <v>0.0017327546296296294</v>
      </c>
      <c r="O26" s="55">
        <f>O27</f>
        <v>4697</v>
      </c>
    </row>
    <row r="27" spans="1:15" ht="12.75">
      <c r="A27" s="44">
        <f>A25+1</f>
        <v>6</v>
      </c>
      <c r="B27" s="63">
        <v>20</v>
      </c>
      <c r="C27" s="46" t="s">
        <v>164</v>
      </c>
      <c r="D27" s="47" t="s">
        <v>165</v>
      </c>
      <c r="E27" s="48">
        <v>36064</v>
      </c>
      <c r="F27" s="49" t="s">
        <v>20</v>
      </c>
      <c r="G27" s="150" t="s">
        <v>59</v>
      </c>
      <c r="H27" s="153" t="s">
        <v>239</v>
      </c>
      <c r="I27" s="10"/>
      <c r="J27" s="10"/>
      <c r="K27" s="10" t="s">
        <v>259</v>
      </c>
      <c r="L27" s="10" t="s">
        <v>443</v>
      </c>
      <c r="M27" s="10"/>
      <c r="N27" s="154"/>
      <c r="O27" s="59">
        <f>SUM(G28:N28)</f>
        <v>4697</v>
      </c>
    </row>
    <row r="28" spans="1:15" ht="13.5" thickBot="1">
      <c r="A28" s="56">
        <f>A27</f>
        <v>6</v>
      </c>
      <c r="B28" s="64"/>
      <c r="C28" s="51"/>
      <c r="D28" s="52"/>
      <c r="E28" s="53"/>
      <c r="F28" s="54"/>
      <c r="G28" s="151" t="s">
        <v>60</v>
      </c>
      <c r="H28" s="155">
        <f>IF(ISBLANK(H26),"",INT(9.23076*(26.7-H26)^1.835))</f>
        <v>797</v>
      </c>
      <c r="I28" s="15">
        <f>IF(ISBLANK(I26),"",INT(1.84523*(I26*100-75)^1.348))</f>
        <v>747</v>
      </c>
      <c r="J28" s="15">
        <f>IF(ISBLANK(J26),"",INT(56.0211*(J26-1.5)^1.05))</f>
        <v>581</v>
      </c>
      <c r="K28" s="15">
        <f>IF(ISBLANK(K26),"",INT(4.99087*(42.5-K26)^1.81))</f>
        <v>681</v>
      </c>
      <c r="L28" s="15">
        <f>IF(ISBLANK(L26),"",INT(0.188807*(L26*100-210)^1.41))</f>
        <v>686</v>
      </c>
      <c r="M28" s="15">
        <f>IF(ISBLANK(M26),"",INT(15.9803*(M26-3.8)^1.04))</f>
        <v>508</v>
      </c>
      <c r="N28" s="286">
        <f>IF(ISBLANK(N26),"",INT(0.11193*(254-((N26)/$C$4))^1.88))</f>
        <v>697</v>
      </c>
      <c r="O28" s="56">
        <f>O27</f>
        <v>4697</v>
      </c>
    </row>
    <row r="29" spans="1:15" ht="12.75">
      <c r="A29" s="55">
        <f>A30</f>
        <v>7</v>
      </c>
      <c r="B29" s="62"/>
      <c r="C29" s="40"/>
      <c r="D29" s="41"/>
      <c r="E29" s="42"/>
      <c r="F29" s="43"/>
      <c r="G29" s="149" t="s">
        <v>57</v>
      </c>
      <c r="H29" s="152">
        <v>15.64</v>
      </c>
      <c r="I29" s="60">
        <v>1.52</v>
      </c>
      <c r="J29" s="60">
        <v>12.75</v>
      </c>
      <c r="K29" s="60">
        <v>26.87</v>
      </c>
      <c r="L29" s="60">
        <v>5.47</v>
      </c>
      <c r="M29" s="60">
        <v>29.38</v>
      </c>
      <c r="N29" s="287">
        <v>0.0017972222222222224</v>
      </c>
      <c r="O29" s="55">
        <f>O30</f>
        <v>4621</v>
      </c>
    </row>
    <row r="30" spans="1:15" ht="12.75">
      <c r="A30" s="44">
        <f>A28+1</f>
        <v>7</v>
      </c>
      <c r="B30" s="63">
        <v>120</v>
      </c>
      <c r="C30" s="46" t="s">
        <v>108</v>
      </c>
      <c r="D30" s="47" t="s">
        <v>109</v>
      </c>
      <c r="E30" s="48">
        <v>36786</v>
      </c>
      <c r="F30" s="49" t="s">
        <v>18</v>
      </c>
      <c r="G30" s="150" t="s">
        <v>59</v>
      </c>
      <c r="H30" s="153" t="s">
        <v>222</v>
      </c>
      <c r="I30" s="10"/>
      <c r="J30" s="10"/>
      <c r="K30" s="10" t="s">
        <v>260</v>
      </c>
      <c r="L30" s="10" t="s">
        <v>426</v>
      </c>
      <c r="M30" s="10"/>
      <c r="N30" s="154"/>
      <c r="O30" s="59">
        <f>SUM(G31:N31)</f>
        <v>4621</v>
      </c>
    </row>
    <row r="31" spans="1:15" ht="13.5" thickBot="1">
      <c r="A31" s="56">
        <f>A30</f>
        <v>7</v>
      </c>
      <c r="B31" s="64"/>
      <c r="C31" s="51"/>
      <c r="D31" s="52"/>
      <c r="E31" s="53"/>
      <c r="F31" s="54"/>
      <c r="G31" s="151" t="s">
        <v>60</v>
      </c>
      <c r="H31" s="155">
        <f>IF(ISBLANK(H29),"",INT(9.23076*(26.7-H29)^1.835))</f>
        <v>759</v>
      </c>
      <c r="I31" s="15">
        <f>IF(ISBLANK(I29),"",INT(1.84523*(I29*100-75)^1.348))</f>
        <v>644</v>
      </c>
      <c r="J31" s="15">
        <f>IF(ISBLANK(J29),"",INT(56.0211*(J29-1.5)^1.05))</f>
        <v>711</v>
      </c>
      <c r="K31" s="15">
        <f>IF(ISBLANK(K29),"",INT(4.99087*(42.5-K29)^1.81))</f>
        <v>723</v>
      </c>
      <c r="L31" s="15">
        <f>IF(ISBLANK(L29),"",INT(0.188807*(L29*100-210)^1.41))</f>
        <v>691</v>
      </c>
      <c r="M31" s="15">
        <f>IF(ISBLANK(M29),"",INT(15.9803*(M29-3.8)^1.04))</f>
        <v>465</v>
      </c>
      <c r="N31" s="286">
        <f>IF(ISBLANK(N29),"",INT(0.11193*(254-((N29)/$C$4))^1.88))</f>
        <v>628</v>
      </c>
      <c r="O31" s="56">
        <f>O30</f>
        <v>4621</v>
      </c>
    </row>
    <row r="32" spans="1:15" ht="12.75">
      <c r="A32" s="55">
        <f>A33</f>
        <v>8</v>
      </c>
      <c r="B32" s="62"/>
      <c r="C32" s="40"/>
      <c r="D32" s="41"/>
      <c r="E32" s="42"/>
      <c r="F32" s="43"/>
      <c r="G32" s="149" t="s">
        <v>57</v>
      </c>
      <c r="H32" s="152">
        <v>16.2</v>
      </c>
      <c r="I32" s="60">
        <v>1.64</v>
      </c>
      <c r="J32" s="60">
        <v>9.88</v>
      </c>
      <c r="K32" s="60">
        <v>29.92</v>
      </c>
      <c r="L32" s="60">
        <v>5.23</v>
      </c>
      <c r="M32" s="60">
        <v>28.15</v>
      </c>
      <c r="N32" s="287">
        <v>0.001699537037037037</v>
      </c>
      <c r="O32" s="55">
        <f>O33</f>
        <v>4281</v>
      </c>
    </row>
    <row r="33" spans="1:15" ht="12.75">
      <c r="A33" s="44">
        <f>A31+1</f>
        <v>8</v>
      </c>
      <c r="B33" s="63">
        <v>1</v>
      </c>
      <c r="C33" s="46" t="s">
        <v>133</v>
      </c>
      <c r="D33" s="47" t="s">
        <v>134</v>
      </c>
      <c r="E33" s="48">
        <v>36417</v>
      </c>
      <c r="F33" s="49" t="s">
        <v>19</v>
      </c>
      <c r="G33" s="150" t="s">
        <v>59</v>
      </c>
      <c r="H33" s="153" t="s">
        <v>222</v>
      </c>
      <c r="I33" s="10"/>
      <c r="J33" s="10"/>
      <c r="K33" s="10" t="s">
        <v>259</v>
      </c>
      <c r="L33" s="10" t="s">
        <v>260</v>
      </c>
      <c r="M33" s="10"/>
      <c r="N33" s="154"/>
      <c r="O33" s="59">
        <f>SUM(G34:N34)</f>
        <v>4281</v>
      </c>
    </row>
    <row r="34" spans="1:15" ht="13.5" thickBot="1">
      <c r="A34" s="56">
        <f>A33</f>
        <v>8</v>
      </c>
      <c r="B34" s="64"/>
      <c r="C34" s="51"/>
      <c r="D34" s="52"/>
      <c r="E34" s="53"/>
      <c r="F34" s="54"/>
      <c r="G34" s="151" t="s">
        <v>60</v>
      </c>
      <c r="H34" s="155">
        <f>IF(ISBLANK(H32),"",INT(9.23076*(26.7-H32)^1.835))</f>
        <v>690</v>
      </c>
      <c r="I34" s="15">
        <f>IF(ISBLANK(I32),"",INT(1.84523*(I32*100-75)^1.348))</f>
        <v>783</v>
      </c>
      <c r="J34" s="15">
        <f>IF(ISBLANK(J32),"",INT(56.0211*(J32-1.5)^1.05))</f>
        <v>522</v>
      </c>
      <c r="K34" s="15">
        <f>IF(ISBLANK(K32),"",INT(4.99087*(42.5-K32)^1.81))</f>
        <v>488</v>
      </c>
      <c r="L34" s="15">
        <f>IF(ISBLANK(L32),"",INT(0.188807*(L32*100-210)^1.41))</f>
        <v>623</v>
      </c>
      <c r="M34" s="15">
        <f>IF(ISBLANK(M32),"",INT(15.9803*(M32-3.8)^1.04))</f>
        <v>442</v>
      </c>
      <c r="N34" s="286">
        <f>IF(ISBLANK(N32),"",INT(0.11193*(254-((N32)/$C$4))^1.88))</f>
        <v>733</v>
      </c>
      <c r="O34" s="56">
        <f>O33</f>
        <v>4281</v>
      </c>
    </row>
    <row r="35" spans="1:15" ht="12.75">
      <c r="A35" s="55">
        <f>A36</f>
        <v>9</v>
      </c>
      <c r="B35" s="62"/>
      <c r="C35" s="40"/>
      <c r="D35" s="41"/>
      <c r="E35" s="42"/>
      <c r="F35" s="43"/>
      <c r="G35" s="149" t="s">
        <v>57</v>
      </c>
      <c r="H35" s="152">
        <v>15.93</v>
      </c>
      <c r="I35" s="60">
        <v>1.67</v>
      </c>
      <c r="J35" s="60">
        <v>10.59</v>
      </c>
      <c r="K35" s="60">
        <v>27.48</v>
      </c>
      <c r="L35" s="60">
        <v>4.89</v>
      </c>
      <c r="M35" s="60">
        <v>24.71</v>
      </c>
      <c r="N35" s="287">
        <v>0.0018697916666666665</v>
      </c>
      <c r="O35" s="55">
        <f>O36</f>
        <v>4243</v>
      </c>
    </row>
    <row r="36" spans="1:15" ht="12.75">
      <c r="A36" s="44">
        <f>A34+1</f>
        <v>9</v>
      </c>
      <c r="B36" s="63">
        <v>4</v>
      </c>
      <c r="C36" s="46" t="s">
        <v>139</v>
      </c>
      <c r="D36" s="47" t="s">
        <v>140</v>
      </c>
      <c r="E36" s="48">
        <v>36187</v>
      </c>
      <c r="F36" s="49" t="s">
        <v>19</v>
      </c>
      <c r="G36" s="150" t="s">
        <v>59</v>
      </c>
      <c r="H36" s="153" t="s">
        <v>239</v>
      </c>
      <c r="I36" s="10"/>
      <c r="J36" s="10"/>
      <c r="K36" s="10" t="s">
        <v>259</v>
      </c>
      <c r="L36" s="10" t="s">
        <v>255</v>
      </c>
      <c r="M36" s="10"/>
      <c r="N36" s="154"/>
      <c r="O36" s="59">
        <f>SUM(G37:N37)</f>
        <v>4243</v>
      </c>
    </row>
    <row r="37" spans="1:15" ht="13.5" thickBot="1">
      <c r="A37" s="56">
        <f>A36</f>
        <v>9</v>
      </c>
      <c r="B37" s="64"/>
      <c r="C37" s="51"/>
      <c r="D37" s="52"/>
      <c r="E37" s="53"/>
      <c r="F37" s="54"/>
      <c r="G37" s="151" t="s">
        <v>60</v>
      </c>
      <c r="H37" s="155">
        <f>IF(ISBLANK(H35),"",INT(9.23076*(26.7-H35)^1.835))</f>
        <v>723</v>
      </c>
      <c r="I37" s="15">
        <f>IF(ISBLANK(I35),"",INT(1.84523*(I35*100-75)^1.348))</f>
        <v>818</v>
      </c>
      <c r="J37" s="15">
        <f>IF(ISBLANK(J35),"",INT(56.0211*(J35-1.5)^1.05))</f>
        <v>568</v>
      </c>
      <c r="K37" s="15">
        <f>IF(ISBLANK(K35),"",INT(4.99087*(42.5-K35)^1.81))</f>
        <v>672</v>
      </c>
      <c r="L37" s="15">
        <f>IF(ISBLANK(L35),"",INT(0.188807*(L35*100-210)^1.41))</f>
        <v>530</v>
      </c>
      <c r="M37" s="15">
        <f>IF(ISBLANK(M35),"",INT(15.9803*(M35-3.8)^1.04))</f>
        <v>377</v>
      </c>
      <c r="N37" s="286">
        <f>IF(ISBLANK(N35),"",INT(0.11193*(254-((N35)/$C$4))^1.88))</f>
        <v>555</v>
      </c>
      <c r="O37" s="56">
        <f>O36</f>
        <v>4243</v>
      </c>
    </row>
    <row r="38" spans="1:15" ht="12.75">
      <c r="A38" s="204">
        <f>A39</f>
        <v>10</v>
      </c>
      <c r="B38" s="62"/>
      <c r="C38" s="40"/>
      <c r="D38" s="41"/>
      <c r="E38" s="42"/>
      <c r="F38" s="43"/>
      <c r="G38" s="149" t="s">
        <v>57</v>
      </c>
      <c r="H38" s="152">
        <v>16.49</v>
      </c>
      <c r="I38" s="60">
        <v>1.58</v>
      </c>
      <c r="J38" s="60">
        <v>9.92</v>
      </c>
      <c r="K38" s="60">
        <v>28.01</v>
      </c>
      <c r="L38" s="60">
        <v>5.1</v>
      </c>
      <c r="M38" s="60">
        <v>20</v>
      </c>
      <c r="N38" s="287">
        <v>0.0019037037037037037</v>
      </c>
      <c r="O38" s="55">
        <f>O39</f>
        <v>3920</v>
      </c>
    </row>
    <row r="39" spans="1:15" ht="12.75">
      <c r="A39" s="44">
        <f>A37+1</f>
        <v>10</v>
      </c>
      <c r="B39" s="63">
        <v>126</v>
      </c>
      <c r="C39" s="46" t="s">
        <v>114</v>
      </c>
      <c r="D39" s="47" t="s">
        <v>115</v>
      </c>
      <c r="E39" s="48">
        <v>36377</v>
      </c>
      <c r="F39" s="49" t="s">
        <v>18</v>
      </c>
      <c r="G39" s="150" t="s">
        <v>59</v>
      </c>
      <c r="H39" s="153" t="s">
        <v>239</v>
      </c>
      <c r="I39" s="10"/>
      <c r="J39" s="10"/>
      <c r="K39" s="10" t="s">
        <v>259</v>
      </c>
      <c r="L39" s="10" t="s">
        <v>260</v>
      </c>
      <c r="M39" s="10"/>
      <c r="N39" s="154"/>
      <c r="O39" s="59">
        <f>SUM(G40:N40)</f>
        <v>3920</v>
      </c>
    </row>
    <row r="40" spans="1:15" ht="13.5" thickBot="1">
      <c r="A40" s="203">
        <f>A39</f>
        <v>10</v>
      </c>
      <c r="B40" s="64"/>
      <c r="C40" s="51"/>
      <c r="D40" s="52"/>
      <c r="E40" s="53"/>
      <c r="F40" s="54"/>
      <c r="G40" s="151" t="s">
        <v>60</v>
      </c>
      <c r="H40" s="155">
        <f>IF(ISBLANK(H38),"",INT(9.23076*(26.7-H38)^1.835))</f>
        <v>655</v>
      </c>
      <c r="I40" s="15">
        <f>IF(ISBLANK(I38),"",INT(1.84523*(I38*100-75)^1.348))</f>
        <v>712</v>
      </c>
      <c r="J40" s="15">
        <f>IF(ISBLANK(J38),"",INT(56.0211*(J38-1.5)^1.05))</f>
        <v>524</v>
      </c>
      <c r="K40" s="15">
        <f>IF(ISBLANK(K38),"",INT(4.99087*(42.5-K38)^1.81))</f>
        <v>630</v>
      </c>
      <c r="L40" s="15">
        <f>IF(ISBLANK(L38),"",INT(0.188807*(L38*100-210)^1.41))</f>
        <v>587</v>
      </c>
      <c r="M40" s="15">
        <f>IF(ISBLANK(M38),"",INT(15.9803*(M38-3.8)^1.04))</f>
        <v>289</v>
      </c>
      <c r="N40" s="286">
        <f>IF(ISBLANK(N38),"",INT(0.11193*(254-((N38)/$C$4))^1.88))</f>
        <v>523</v>
      </c>
      <c r="O40" s="56">
        <f>O39</f>
        <v>3920</v>
      </c>
    </row>
    <row r="41" spans="1:15" ht="12.75">
      <c r="A41" s="204">
        <f>A42</f>
        <v>11</v>
      </c>
      <c r="B41" s="62"/>
      <c r="C41" s="40"/>
      <c r="D41" s="41"/>
      <c r="E41" s="42"/>
      <c r="F41" s="43"/>
      <c r="G41" s="149" t="s">
        <v>57</v>
      </c>
      <c r="H41" s="152">
        <v>16.22</v>
      </c>
      <c r="I41" s="60" t="s">
        <v>37</v>
      </c>
      <c r="J41" s="60">
        <v>10.46</v>
      </c>
      <c r="K41" s="60">
        <v>27.08</v>
      </c>
      <c r="L41" s="60">
        <v>5.29</v>
      </c>
      <c r="M41" s="60">
        <v>34.87</v>
      </c>
      <c r="N41" s="287">
        <v>0.0017983796296296296</v>
      </c>
      <c r="O41" s="55">
        <f>O42</f>
        <v>3789</v>
      </c>
    </row>
    <row r="42" spans="1:15" ht="12.75">
      <c r="A42" s="44">
        <f>A40+1</f>
        <v>11</v>
      </c>
      <c r="B42" s="63">
        <v>125</v>
      </c>
      <c r="C42" s="46" t="s">
        <v>112</v>
      </c>
      <c r="D42" s="47" t="s">
        <v>113</v>
      </c>
      <c r="E42" s="48">
        <v>35962</v>
      </c>
      <c r="F42" s="49" t="s">
        <v>18</v>
      </c>
      <c r="G42" s="150" t="s">
        <v>59</v>
      </c>
      <c r="H42" s="153" t="s">
        <v>239</v>
      </c>
      <c r="I42" s="10"/>
      <c r="J42" s="10"/>
      <c r="K42" s="10" t="s">
        <v>260</v>
      </c>
      <c r="L42" s="10" t="s">
        <v>261</v>
      </c>
      <c r="M42" s="10"/>
      <c r="N42" s="154"/>
      <c r="O42" s="59">
        <f>SUM(G43:N43)</f>
        <v>3789</v>
      </c>
    </row>
    <row r="43" spans="1:15" ht="13.5" thickBot="1">
      <c r="A43" s="203">
        <f>A42</f>
        <v>11</v>
      </c>
      <c r="B43" s="64"/>
      <c r="C43" s="51"/>
      <c r="D43" s="52"/>
      <c r="E43" s="53"/>
      <c r="F43" s="54"/>
      <c r="G43" s="151" t="s">
        <v>60</v>
      </c>
      <c r="H43" s="155">
        <f>IF(ISBLANK(H41),"",INT(9.23076*(26.7-H41)^1.835))</f>
        <v>688</v>
      </c>
      <c r="I43" s="15"/>
      <c r="J43" s="15">
        <f>IF(ISBLANK(J41),"",INT(56.0211*(J41-1.5)^1.05))</f>
        <v>560</v>
      </c>
      <c r="K43" s="15">
        <f>IF(ISBLANK(K41),"",INT(4.99087*(42.5-K41)^1.81))</f>
        <v>705</v>
      </c>
      <c r="L43" s="15">
        <f>IF(ISBLANK(L41),"",INT(0.188807*(L41*100-210)^1.41))</f>
        <v>640</v>
      </c>
      <c r="M43" s="15">
        <f>IF(ISBLANK(M41),"",INT(15.9803*(M41-3.8)^1.04))</f>
        <v>569</v>
      </c>
      <c r="N43" s="286">
        <f>IF(ISBLANK(N41),"",INT(0.11193*(254-((N41)/$C$4))^1.88))</f>
        <v>627</v>
      </c>
      <c r="O43" s="56">
        <f>O42</f>
        <v>3789</v>
      </c>
    </row>
    <row r="44" spans="1:15" ht="12.75">
      <c r="A44" s="204">
        <f>A45</f>
        <v>12</v>
      </c>
      <c r="B44" s="62"/>
      <c r="C44" s="40"/>
      <c r="D44" s="41"/>
      <c r="E44" s="42"/>
      <c r="F44" s="43"/>
      <c r="G44" s="149" t="s">
        <v>57</v>
      </c>
      <c r="H44" s="152">
        <v>16.64</v>
      </c>
      <c r="I44" s="60">
        <v>1.46</v>
      </c>
      <c r="J44" s="60">
        <v>11.38</v>
      </c>
      <c r="K44" s="60">
        <v>29</v>
      </c>
      <c r="L44" s="60">
        <v>4.51</v>
      </c>
      <c r="M44" s="60">
        <v>18.97</v>
      </c>
      <c r="N44" s="287">
        <v>0.0019341435185185184</v>
      </c>
      <c r="O44" s="55">
        <f>O45</f>
        <v>3584</v>
      </c>
    </row>
    <row r="45" spans="1:15" ht="12.75">
      <c r="A45" s="44">
        <f>A43+1</f>
        <v>12</v>
      </c>
      <c r="B45" s="63">
        <v>124</v>
      </c>
      <c r="C45" s="46" t="s">
        <v>110</v>
      </c>
      <c r="D45" s="47" t="s">
        <v>111</v>
      </c>
      <c r="E45" s="48">
        <v>36689</v>
      </c>
      <c r="F45" s="49" t="s">
        <v>18</v>
      </c>
      <c r="G45" s="150" t="s">
        <v>59</v>
      </c>
      <c r="H45" s="153" t="s">
        <v>222</v>
      </c>
      <c r="I45" s="10"/>
      <c r="J45" s="10"/>
      <c r="K45" s="10" t="s">
        <v>260</v>
      </c>
      <c r="L45" s="10" t="s">
        <v>207</v>
      </c>
      <c r="M45" s="10"/>
      <c r="N45" s="154"/>
      <c r="O45" s="59">
        <f>SUM(G46:N46)</f>
        <v>3584</v>
      </c>
    </row>
    <row r="46" spans="1:15" ht="13.5" thickBot="1">
      <c r="A46" s="203">
        <f>A45</f>
        <v>12</v>
      </c>
      <c r="B46" s="64"/>
      <c r="C46" s="51"/>
      <c r="D46" s="52"/>
      <c r="E46" s="53"/>
      <c r="F46" s="54"/>
      <c r="G46" s="151" t="s">
        <v>60</v>
      </c>
      <c r="H46" s="155">
        <f>IF(ISBLANK(H44),"",INT(9.23076*(26.7-H44)^1.835))</f>
        <v>638</v>
      </c>
      <c r="I46" s="15">
        <f>IF(ISBLANK(I44),"",INT(1.84523*(I44*100-75)^1.348))</f>
        <v>577</v>
      </c>
      <c r="J46" s="15">
        <f>IF(ISBLANK(J44),"",INT(56.0211*(J44-1.5)^1.05))</f>
        <v>620</v>
      </c>
      <c r="K46" s="15">
        <f>IF(ISBLANK(K44),"",INT(4.99087*(42.5-K44)^1.81))</f>
        <v>554</v>
      </c>
      <c r="L46" s="15">
        <f>IF(ISBLANK(L44),"",INT(0.188807*(L44*100-210)^1.41))</f>
        <v>431</v>
      </c>
      <c r="M46" s="15">
        <f>IF(ISBLANK(M44),"",INT(15.9803*(M44-3.8)^1.04))</f>
        <v>270</v>
      </c>
      <c r="N46" s="286">
        <f>IF(ISBLANK(N44),"",INT(0.11193*(254-((N44)/$C$4))^1.88))</f>
        <v>494</v>
      </c>
      <c r="O46" s="56">
        <f>O45</f>
        <v>3584</v>
      </c>
    </row>
    <row r="47" spans="1:15" ht="12.75">
      <c r="A47" s="55" t="str">
        <f>A48</f>
        <v>B/k</v>
      </c>
      <c r="B47" s="62"/>
      <c r="C47" s="40"/>
      <c r="D47" s="41"/>
      <c r="E47" s="42"/>
      <c r="F47" s="43"/>
      <c r="G47" s="149" t="s">
        <v>57</v>
      </c>
      <c r="H47" s="152">
        <v>16.33</v>
      </c>
      <c r="I47" s="60">
        <v>1.58</v>
      </c>
      <c r="J47" s="60">
        <v>8.85</v>
      </c>
      <c r="K47" s="60">
        <v>27.13</v>
      </c>
      <c r="L47" s="60">
        <v>5.35</v>
      </c>
      <c r="M47" s="60">
        <v>24.83</v>
      </c>
      <c r="N47" s="287">
        <v>0.0018283564814814814</v>
      </c>
      <c r="O47" s="55">
        <f>O48</f>
        <v>4173</v>
      </c>
    </row>
    <row r="48" spans="1:15" ht="12.75">
      <c r="A48" s="44" t="s">
        <v>402</v>
      </c>
      <c r="B48" s="63">
        <v>127</v>
      </c>
      <c r="C48" s="46" t="s">
        <v>130</v>
      </c>
      <c r="D48" s="47" t="s">
        <v>131</v>
      </c>
      <c r="E48" s="48" t="s">
        <v>132</v>
      </c>
      <c r="F48" s="49" t="s">
        <v>18</v>
      </c>
      <c r="G48" s="150" t="s">
        <v>59</v>
      </c>
      <c r="H48" s="153" t="s">
        <v>222</v>
      </c>
      <c r="I48" s="10"/>
      <c r="J48" s="10"/>
      <c r="K48" s="10" t="s">
        <v>259</v>
      </c>
      <c r="L48" s="10" t="s">
        <v>444</v>
      </c>
      <c r="M48" s="10"/>
      <c r="N48" s="154"/>
      <c r="O48" s="59">
        <f>SUM(G49:N49)</f>
        <v>4173</v>
      </c>
    </row>
    <row r="49" spans="1:15" ht="13.5" thickBot="1">
      <c r="A49" s="56" t="str">
        <f>A48</f>
        <v>B/k</v>
      </c>
      <c r="B49" s="64"/>
      <c r="C49" s="51"/>
      <c r="D49" s="52"/>
      <c r="E49" s="53"/>
      <c r="F49" s="54"/>
      <c r="G49" s="151" t="s">
        <v>60</v>
      </c>
      <c r="H49" s="155">
        <f>IF(ISBLANK(H47),"",INT(9.23076*(26.7-H47)^1.835))</f>
        <v>674</v>
      </c>
      <c r="I49" s="15">
        <f>IF(ISBLANK(I47),"",INT(1.84523*(I47*100-75)^1.348))</f>
        <v>712</v>
      </c>
      <c r="J49" s="15">
        <f>IF(ISBLANK(J47),"",INT(56.0211*(J47-1.5)^1.05))</f>
        <v>454</v>
      </c>
      <c r="K49" s="15">
        <f>IF(ISBLANK(K47),"",INT(4.99087*(42.5-K47)^1.81))</f>
        <v>701</v>
      </c>
      <c r="L49" s="15">
        <f>IF(ISBLANK(L47),"",INT(0.188807*(L47*100-210)^1.41))</f>
        <v>657</v>
      </c>
      <c r="M49" s="15">
        <f>IF(ISBLANK(M47),"",INT(15.9803*(M47-3.8)^1.04))</f>
        <v>379</v>
      </c>
      <c r="N49" s="286">
        <f>IF(ISBLANK(N47),"",INT(0.11193*(254-((N47)/$C$4))^1.88))</f>
        <v>596</v>
      </c>
      <c r="O49" s="56">
        <f>O48</f>
        <v>4173</v>
      </c>
    </row>
  </sheetData>
  <sheetProtection password="C9E9" sheet="1" selectLockedCells="1" selectUnlockedCells="1"/>
  <printOptions horizontalCentered="1"/>
  <pageMargins left="0.3937007874015748" right="0.3937007874015748" top="0.1968503937007874" bottom="0.15748031496062992" header="0.3937007874015748" footer="0.3937007874015748"/>
  <pageSetup horizontalDpi="600" verticalDpi="600" orientation="landscape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R9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00390625" style="6" bestFit="1" customWidth="1"/>
    <col min="2" max="2" width="5.00390625" style="6" customWidth="1"/>
    <col min="3" max="3" width="13.00390625" style="6" customWidth="1"/>
    <col min="4" max="4" width="14.421875" style="6" bestFit="1" customWidth="1"/>
    <col min="5" max="5" width="10.7109375" style="6" bestFit="1" customWidth="1"/>
    <col min="6" max="6" width="12.00390625" style="6" customWidth="1"/>
    <col min="7" max="9" width="6.7109375" style="4" customWidth="1"/>
    <col min="10" max="10" width="9.00390625" style="6" bestFit="1" customWidth="1"/>
    <col min="11" max="16384" width="9.140625" style="6" customWidth="1"/>
  </cols>
  <sheetData>
    <row r="1" spans="1:17" s="3" customFormat="1" ht="18" customHeight="1">
      <c r="A1" s="1" t="s">
        <v>27</v>
      </c>
      <c r="B1" s="14"/>
      <c r="C1" s="1"/>
      <c r="D1" s="1"/>
      <c r="E1" s="1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" customFormat="1" ht="18" customHeight="1">
      <c r="A2" s="128" t="s">
        <v>61</v>
      </c>
      <c r="B2" s="14"/>
      <c r="C2" s="1"/>
      <c r="D2" s="1"/>
      <c r="E2" s="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3" customFormat="1" ht="18" customHeight="1">
      <c r="A3" s="127" t="s">
        <v>191</v>
      </c>
      <c r="B3" s="14"/>
      <c r="C3" s="1"/>
      <c r="D3" s="1"/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s="3" customFormat="1" ht="17.25" customHeight="1">
      <c r="A4" s="1"/>
      <c r="B4" s="1"/>
      <c r="C4" s="2"/>
      <c r="D4" s="2"/>
      <c r="E4" s="2"/>
      <c r="F4" s="2"/>
      <c r="G4" s="2"/>
      <c r="H4" s="2"/>
      <c r="J4" s="24"/>
      <c r="K4" s="2"/>
      <c r="L4" s="2"/>
      <c r="M4" s="2"/>
      <c r="N4" s="2"/>
      <c r="O4" s="2"/>
      <c r="P4" s="2"/>
      <c r="R4" s="24"/>
    </row>
    <row r="5" spans="1:18" ht="14.25" customHeight="1">
      <c r="A5" s="5" t="s">
        <v>67</v>
      </c>
      <c r="B5" s="5"/>
      <c r="J5" s="4"/>
      <c r="O5" s="4"/>
      <c r="P5" s="7"/>
      <c r="Q5" s="67"/>
      <c r="R5" s="67"/>
    </row>
    <row r="6" spans="1:18" ht="18.75">
      <c r="A6" s="1" t="s">
        <v>71</v>
      </c>
      <c r="B6" s="1"/>
      <c r="C6" s="1"/>
      <c r="E6" s="8"/>
      <c r="G6" s="6"/>
      <c r="J6" s="4"/>
      <c r="P6" s="4"/>
      <c r="Q6" s="9"/>
      <c r="R6" s="67"/>
    </row>
    <row r="7" spans="3:5" ht="16.5" thickBot="1">
      <c r="C7" s="5" t="s">
        <v>74</v>
      </c>
      <c r="E7" s="3"/>
    </row>
    <row r="8" spans="7:9" ht="13.5" thickBot="1">
      <c r="G8" s="299" t="s">
        <v>220</v>
      </c>
      <c r="H8" s="300"/>
      <c r="I8" s="301"/>
    </row>
    <row r="9" spans="1:11" s="70" customFormat="1" ht="13.5" customHeight="1">
      <c r="A9" s="133" t="s">
        <v>41</v>
      </c>
      <c r="B9" s="79" t="s">
        <v>22</v>
      </c>
      <c r="C9" s="178" t="s">
        <v>15</v>
      </c>
      <c r="D9" s="196" t="s">
        <v>14</v>
      </c>
      <c r="E9" s="81" t="s">
        <v>17</v>
      </c>
      <c r="F9" s="192" t="s">
        <v>0</v>
      </c>
      <c r="G9" s="197">
        <v>1</v>
      </c>
      <c r="H9" s="179">
        <v>2</v>
      </c>
      <c r="I9" s="191">
        <v>3</v>
      </c>
      <c r="J9" s="82" t="s">
        <v>13</v>
      </c>
      <c r="K9" s="181" t="s">
        <v>12</v>
      </c>
    </row>
    <row r="10" spans="1:11" s="70" customFormat="1" ht="13.5" customHeight="1" thickBot="1">
      <c r="A10" s="170" t="s">
        <v>192</v>
      </c>
      <c r="B10" s="175" t="s">
        <v>82</v>
      </c>
      <c r="C10" s="172" t="s">
        <v>83</v>
      </c>
      <c r="D10" s="173" t="s">
        <v>93</v>
      </c>
      <c r="E10" s="177" t="s">
        <v>55</v>
      </c>
      <c r="F10" s="171" t="s">
        <v>56</v>
      </c>
      <c r="G10" s="190"/>
      <c r="H10" s="188"/>
      <c r="I10" s="189"/>
      <c r="J10" s="175" t="s">
        <v>57</v>
      </c>
      <c r="K10" s="174" t="s">
        <v>60</v>
      </c>
    </row>
    <row r="11" spans="1:11" ht="12.75">
      <c r="A11" s="55">
        <f>A12</f>
        <v>1</v>
      </c>
      <c r="B11" s="45"/>
      <c r="C11" s="46"/>
      <c r="D11" s="47"/>
      <c r="E11" s="48"/>
      <c r="F11" s="49"/>
      <c r="G11" s="104"/>
      <c r="H11" s="105"/>
      <c r="I11" s="106"/>
      <c r="J11" s="258"/>
      <c r="K11" s="258"/>
    </row>
    <row r="12" spans="1:11" ht="12.75">
      <c r="A12" s="44">
        <f>A8+1</f>
        <v>1</v>
      </c>
      <c r="B12" s="45">
        <v>9</v>
      </c>
      <c r="C12" s="46" t="s">
        <v>149</v>
      </c>
      <c r="D12" s="47" t="s">
        <v>150</v>
      </c>
      <c r="E12" s="48">
        <v>36252</v>
      </c>
      <c r="F12" s="49" t="s">
        <v>19</v>
      </c>
      <c r="G12" s="107">
        <v>36.18</v>
      </c>
      <c r="H12" s="108" t="s">
        <v>43</v>
      </c>
      <c r="I12" s="109">
        <v>36.33</v>
      </c>
      <c r="J12" s="116">
        <f>MAX(G12:I12)</f>
        <v>36.33</v>
      </c>
      <c r="K12" s="117">
        <f>IF(ISBLANK(J12),"",TRUNC(12.91*(J12-4)^1.1))</f>
        <v>590</v>
      </c>
    </row>
    <row r="13" spans="1:11" ht="13.5" thickBot="1">
      <c r="A13" s="56">
        <f>A12</f>
        <v>1</v>
      </c>
      <c r="B13" s="50"/>
      <c r="C13" s="51"/>
      <c r="D13" s="52"/>
      <c r="E13" s="53"/>
      <c r="F13" s="194"/>
      <c r="G13" s="111"/>
      <c r="H13" s="112"/>
      <c r="I13" s="113"/>
      <c r="J13" s="262"/>
      <c r="K13" s="262"/>
    </row>
    <row r="14" spans="1:11" ht="12.75">
      <c r="A14" s="55">
        <f>A15</f>
        <v>2</v>
      </c>
      <c r="B14" s="45"/>
      <c r="C14" s="46"/>
      <c r="D14" s="47"/>
      <c r="E14" s="48"/>
      <c r="F14" s="43"/>
      <c r="G14" s="104"/>
      <c r="H14" s="105"/>
      <c r="I14" s="106"/>
      <c r="J14" s="258"/>
      <c r="K14" s="258"/>
    </row>
    <row r="15" spans="1:11" ht="12.75">
      <c r="A15" s="44">
        <f>A13+1</f>
        <v>2</v>
      </c>
      <c r="B15" s="45">
        <v>27</v>
      </c>
      <c r="C15" s="46" t="s">
        <v>178</v>
      </c>
      <c r="D15" s="47" t="s">
        <v>179</v>
      </c>
      <c r="E15" s="48">
        <v>36072</v>
      </c>
      <c r="F15" s="49" t="s">
        <v>20</v>
      </c>
      <c r="G15" s="107">
        <v>37.08</v>
      </c>
      <c r="H15" s="108" t="s">
        <v>43</v>
      </c>
      <c r="I15" s="109" t="s">
        <v>43</v>
      </c>
      <c r="J15" s="116">
        <f>MAX(G15:I15)</f>
        <v>37.08</v>
      </c>
      <c r="K15" s="117">
        <f>IF(ISBLANK(J15),"",TRUNC(12.91*(J15-4)^1.1))</f>
        <v>605</v>
      </c>
    </row>
    <row r="16" spans="1:11" ht="13.5" thickBot="1">
      <c r="A16" s="56">
        <f>A15</f>
        <v>2</v>
      </c>
      <c r="B16" s="50"/>
      <c r="C16" s="51"/>
      <c r="D16" s="52"/>
      <c r="E16" s="53"/>
      <c r="F16" s="194"/>
      <c r="G16" s="111"/>
      <c r="H16" s="112"/>
      <c r="I16" s="113"/>
      <c r="J16" s="262"/>
      <c r="K16" s="262"/>
    </row>
    <row r="17" spans="1:11" ht="12.75">
      <c r="A17" s="55">
        <f>A18</f>
        <v>3</v>
      </c>
      <c r="B17" s="45"/>
      <c r="C17" s="46"/>
      <c r="D17" s="47"/>
      <c r="E17" s="48"/>
      <c r="F17" s="49"/>
      <c r="G17" s="104"/>
      <c r="H17" s="105"/>
      <c r="I17" s="106"/>
      <c r="J17" s="258"/>
      <c r="K17" s="258"/>
    </row>
    <row r="18" spans="1:11" ht="12.75">
      <c r="A18" s="44">
        <f>A16+1</f>
        <v>3</v>
      </c>
      <c r="B18" s="45">
        <v>138</v>
      </c>
      <c r="C18" s="46" t="s">
        <v>34</v>
      </c>
      <c r="D18" s="47" t="s">
        <v>128</v>
      </c>
      <c r="E18" s="48">
        <v>35866</v>
      </c>
      <c r="F18" s="49" t="s">
        <v>18</v>
      </c>
      <c r="G18" s="107">
        <v>28.64</v>
      </c>
      <c r="H18" s="108">
        <v>32.2</v>
      </c>
      <c r="I18" s="109">
        <v>33.83</v>
      </c>
      <c r="J18" s="116">
        <f>MAX(G18:I18)</f>
        <v>33.83</v>
      </c>
      <c r="K18" s="117">
        <f>IF(ISBLANK(J18),"",TRUNC(12.91*(J18-4)^1.1))</f>
        <v>540</v>
      </c>
    </row>
    <row r="19" spans="1:11" ht="13.5" thickBot="1">
      <c r="A19" s="56">
        <f>A18</f>
        <v>3</v>
      </c>
      <c r="B19" s="50"/>
      <c r="C19" s="51"/>
      <c r="D19" s="52"/>
      <c r="E19" s="53"/>
      <c r="F19" s="194"/>
      <c r="G19" s="111"/>
      <c r="H19" s="112"/>
      <c r="I19" s="113"/>
      <c r="J19" s="262"/>
      <c r="K19" s="262"/>
    </row>
    <row r="20" spans="1:11" ht="12.75">
      <c r="A20" s="55">
        <f>A21</f>
        <v>4</v>
      </c>
      <c r="B20" s="45"/>
      <c r="C20" s="46"/>
      <c r="D20" s="47"/>
      <c r="E20" s="48"/>
      <c r="F20" s="49"/>
      <c r="G20" s="104"/>
      <c r="H20" s="105"/>
      <c r="I20" s="106"/>
      <c r="J20" s="258"/>
      <c r="K20" s="258"/>
    </row>
    <row r="21" spans="1:11" ht="12.75">
      <c r="A21" s="44">
        <f>A19+1</f>
        <v>4</v>
      </c>
      <c r="B21" s="45">
        <v>10</v>
      </c>
      <c r="C21" s="46" t="s">
        <v>29</v>
      </c>
      <c r="D21" s="47" t="s">
        <v>151</v>
      </c>
      <c r="E21" s="48">
        <v>35901</v>
      </c>
      <c r="F21" s="49" t="s">
        <v>19</v>
      </c>
      <c r="G21" s="107" t="s">
        <v>43</v>
      </c>
      <c r="H21" s="108" t="s">
        <v>43</v>
      </c>
      <c r="I21" s="109">
        <v>34.76</v>
      </c>
      <c r="J21" s="116">
        <f>MAX(G21:I21)</f>
        <v>34.76</v>
      </c>
      <c r="K21" s="117">
        <f>IF(ISBLANK(J21),"",TRUNC(12.91*(J21-4)^1.1))</f>
        <v>559</v>
      </c>
    </row>
    <row r="22" spans="1:11" ht="13.5" thickBot="1">
      <c r="A22" s="56">
        <f>A21</f>
        <v>4</v>
      </c>
      <c r="B22" s="50"/>
      <c r="C22" s="51"/>
      <c r="D22" s="52"/>
      <c r="E22" s="53"/>
      <c r="F22" s="194"/>
      <c r="G22" s="111"/>
      <c r="H22" s="112"/>
      <c r="I22" s="113"/>
      <c r="J22" s="262"/>
      <c r="K22" s="262"/>
    </row>
    <row r="23" spans="1:11" ht="12.75">
      <c r="A23" s="55">
        <f>A24</f>
        <v>5</v>
      </c>
      <c r="B23" s="45"/>
      <c r="C23" s="46"/>
      <c r="D23" s="47"/>
      <c r="E23" s="48"/>
      <c r="F23" s="43"/>
      <c r="G23" s="104"/>
      <c r="H23" s="105"/>
      <c r="I23" s="106"/>
      <c r="J23" s="258"/>
      <c r="K23" s="258"/>
    </row>
    <row r="24" spans="1:11" ht="12.75">
      <c r="A24" s="44">
        <f>A22+1</f>
        <v>5</v>
      </c>
      <c r="B24" s="45">
        <v>28</v>
      </c>
      <c r="C24" s="46" t="s">
        <v>180</v>
      </c>
      <c r="D24" s="47" t="s">
        <v>181</v>
      </c>
      <c r="E24" s="48">
        <v>35839</v>
      </c>
      <c r="F24" s="49" t="s">
        <v>20</v>
      </c>
      <c r="G24" s="107">
        <v>37.98</v>
      </c>
      <c r="H24" s="108">
        <v>38.68</v>
      </c>
      <c r="I24" s="109">
        <v>40.96</v>
      </c>
      <c r="J24" s="116">
        <f>MAX(G24:I24)</f>
        <v>40.96</v>
      </c>
      <c r="K24" s="117">
        <f>IF(ISBLANK(J24),"",TRUNC(12.91*(J24-4)^1.1))</f>
        <v>684</v>
      </c>
    </row>
    <row r="25" spans="1:11" ht="13.5" thickBot="1">
      <c r="A25" s="56">
        <f>A24</f>
        <v>5</v>
      </c>
      <c r="B25" s="50"/>
      <c r="C25" s="51"/>
      <c r="D25" s="52"/>
      <c r="E25" s="53"/>
      <c r="F25" s="194"/>
      <c r="G25" s="111"/>
      <c r="H25" s="112"/>
      <c r="I25" s="113"/>
      <c r="J25" s="262"/>
      <c r="K25" s="262"/>
    </row>
    <row r="26" spans="1:11" ht="12.75">
      <c r="A26" s="55">
        <f>A27</f>
        <v>6</v>
      </c>
      <c r="B26" s="45"/>
      <c r="C26" s="46"/>
      <c r="D26" s="47"/>
      <c r="E26" s="48"/>
      <c r="F26" s="49"/>
      <c r="G26" s="104"/>
      <c r="H26" s="105"/>
      <c r="I26" s="106"/>
      <c r="J26" s="258"/>
      <c r="K26" s="258"/>
    </row>
    <row r="27" spans="1:11" ht="12.75">
      <c r="A27" s="44">
        <f>A25+1</f>
        <v>6</v>
      </c>
      <c r="B27" s="45">
        <v>140</v>
      </c>
      <c r="C27" s="46" t="s">
        <v>199</v>
      </c>
      <c r="D27" s="47" t="s">
        <v>129</v>
      </c>
      <c r="E27" s="48">
        <v>36283</v>
      </c>
      <c r="F27" s="49" t="s">
        <v>18</v>
      </c>
      <c r="G27" s="107">
        <v>20.95</v>
      </c>
      <c r="H27" s="108" t="s">
        <v>43</v>
      </c>
      <c r="I27" s="109">
        <v>18.24</v>
      </c>
      <c r="J27" s="116">
        <f>MAX(G27:I27)</f>
        <v>20.95</v>
      </c>
      <c r="K27" s="117">
        <f>IF(ISBLANK(J27),"",TRUNC(12.91*(J27-4)^1.1))</f>
        <v>290</v>
      </c>
    </row>
    <row r="28" spans="1:11" ht="13.5" thickBot="1">
      <c r="A28" s="56">
        <f>A27</f>
        <v>6</v>
      </c>
      <c r="B28" s="50"/>
      <c r="C28" s="51"/>
      <c r="D28" s="52"/>
      <c r="E28" s="53"/>
      <c r="F28" s="194"/>
      <c r="G28" s="111"/>
      <c r="H28" s="112"/>
      <c r="I28" s="113"/>
      <c r="J28" s="262"/>
      <c r="K28" s="262"/>
    </row>
    <row r="29" spans="1:11" ht="12.75">
      <c r="A29" s="55">
        <f>A30</f>
        <v>7</v>
      </c>
      <c r="B29" s="45"/>
      <c r="C29" s="46"/>
      <c r="D29" s="47"/>
      <c r="E29" s="48"/>
      <c r="F29" s="49"/>
      <c r="G29" s="104"/>
      <c r="H29" s="105"/>
      <c r="I29" s="106"/>
      <c r="J29" s="258"/>
      <c r="K29" s="258"/>
    </row>
    <row r="30" spans="1:11" ht="12.75">
      <c r="A30" s="44">
        <f>A28+1</f>
        <v>7</v>
      </c>
      <c r="B30" s="45">
        <v>7</v>
      </c>
      <c r="C30" s="46" t="s">
        <v>145</v>
      </c>
      <c r="D30" s="47" t="s">
        <v>146</v>
      </c>
      <c r="E30" s="48">
        <v>35986</v>
      </c>
      <c r="F30" s="49" t="s">
        <v>19</v>
      </c>
      <c r="G30" s="107">
        <v>24.04</v>
      </c>
      <c r="H30" s="108">
        <v>27.77</v>
      </c>
      <c r="I30" s="109">
        <v>30.38</v>
      </c>
      <c r="J30" s="116">
        <f>MAX(G30:I30)</f>
        <v>30.38</v>
      </c>
      <c r="K30" s="117">
        <f>IF(ISBLANK(J30),"",TRUNC(12.91*(J30-4)^1.1))</f>
        <v>472</v>
      </c>
    </row>
    <row r="31" spans="1:11" ht="13.5" thickBot="1">
      <c r="A31" s="56">
        <f>A30</f>
        <v>7</v>
      </c>
      <c r="B31" s="50"/>
      <c r="C31" s="51"/>
      <c r="D31" s="52"/>
      <c r="E31" s="53"/>
      <c r="F31" s="194"/>
      <c r="G31" s="111"/>
      <c r="H31" s="112"/>
      <c r="I31" s="113"/>
      <c r="J31" s="262"/>
      <c r="K31" s="262"/>
    </row>
    <row r="32" spans="1:11" ht="12.75">
      <c r="A32" s="55">
        <f>A33</f>
        <v>8</v>
      </c>
      <c r="B32" s="45"/>
      <c r="C32" s="46"/>
      <c r="D32" s="47"/>
      <c r="E32" s="48"/>
      <c r="F32" s="43"/>
      <c r="G32" s="104"/>
      <c r="H32" s="105"/>
      <c r="I32" s="106"/>
      <c r="J32" s="258"/>
      <c r="K32" s="258"/>
    </row>
    <row r="33" spans="1:11" ht="12.75" customHeight="1">
      <c r="A33" s="44">
        <f>A31+1</f>
        <v>8</v>
      </c>
      <c r="B33" s="45">
        <v>25</v>
      </c>
      <c r="C33" s="46" t="s">
        <v>174</v>
      </c>
      <c r="D33" s="47" t="s">
        <v>175</v>
      </c>
      <c r="E33" s="48">
        <v>36056</v>
      </c>
      <c r="F33" s="49" t="s">
        <v>20</v>
      </c>
      <c r="G33" s="107">
        <v>35.65</v>
      </c>
      <c r="H33" s="108">
        <v>42.54</v>
      </c>
      <c r="I33" s="109">
        <v>48.2</v>
      </c>
      <c r="J33" s="116">
        <f>MAX(G33:I33)</f>
        <v>48.2</v>
      </c>
      <c r="K33" s="117">
        <f>IF(ISBLANK(J33),"",TRUNC(12.91*(J33-4)^1.1))</f>
        <v>833</v>
      </c>
    </row>
    <row r="34" spans="1:11" ht="13.5" thickBot="1">
      <c r="A34" s="56">
        <f>A33</f>
        <v>8</v>
      </c>
      <c r="B34" s="50"/>
      <c r="C34" s="51"/>
      <c r="D34" s="52"/>
      <c r="E34" s="53"/>
      <c r="F34" s="194"/>
      <c r="G34" s="111"/>
      <c r="H34" s="112"/>
      <c r="I34" s="113"/>
      <c r="J34" s="262"/>
      <c r="K34" s="262"/>
    </row>
    <row r="35" spans="1:11" ht="12.75">
      <c r="A35" s="55">
        <f>A36</f>
        <v>9</v>
      </c>
      <c r="B35" s="45"/>
      <c r="C35" s="46"/>
      <c r="D35" s="47"/>
      <c r="E35" s="48"/>
      <c r="F35" s="49"/>
      <c r="G35" s="104"/>
      <c r="H35" s="105"/>
      <c r="I35" s="106"/>
      <c r="J35" s="258"/>
      <c r="K35" s="258"/>
    </row>
    <row r="36" spans="1:11" ht="12.75">
      <c r="A36" s="44">
        <f>A34+1</f>
        <v>9</v>
      </c>
      <c r="B36" s="45">
        <v>136</v>
      </c>
      <c r="C36" s="46" t="s">
        <v>124</v>
      </c>
      <c r="D36" s="47" t="s">
        <v>125</v>
      </c>
      <c r="E36" s="48">
        <v>35972</v>
      </c>
      <c r="F36" s="49" t="s">
        <v>18</v>
      </c>
      <c r="G36" s="107">
        <v>41.01</v>
      </c>
      <c r="H36" s="108" t="s">
        <v>43</v>
      </c>
      <c r="I36" s="109">
        <v>39.72</v>
      </c>
      <c r="J36" s="116">
        <f>MAX(G36:I36)</f>
        <v>41.01</v>
      </c>
      <c r="K36" s="117">
        <f>IF(ISBLANK(J36),"",TRUNC(12.91*(J36-4)^1.1))</f>
        <v>685</v>
      </c>
    </row>
    <row r="37" spans="1:11" ht="13.5" thickBot="1">
      <c r="A37" s="56">
        <f>A36</f>
        <v>9</v>
      </c>
      <c r="B37" s="50"/>
      <c r="C37" s="51"/>
      <c r="D37" s="52"/>
      <c r="E37" s="53"/>
      <c r="F37" s="194"/>
      <c r="G37" s="111"/>
      <c r="H37" s="112"/>
      <c r="I37" s="113"/>
      <c r="J37" s="262"/>
      <c r="K37" s="262"/>
    </row>
    <row r="38" spans="1:11" ht="12.75">
      <c r="A38" s="55">
        <f>A39</f>
        <v>10</v>
      </c>
      <c r="B38" s="45"/>
      <c r="C38" s="46"/>
      <c r="D38" s="47"/>
      <c r="E38" s="48"/>
      <c r="F38" s="49"/>
      <c r="G38" s="104"/>
      <c r="H38" s="105"/>
      <c r="I38" s="106"/>
      <c r="J38" s="258"/>
      <c r="K38" s="258"/>
    </row>
    <row r="39" spans="1:11" ht="12.75">
      <c r="A39" s="44">
        <f>A37+1</f>
        <v>10</v>
      </c>
      <c r="B39" s="45">
        <v>8</v>
      </c>
      <c r="C39" s="46" t="s">
        <v>147</v>
      </c>
      <c r="D39" s="47" t="s">
        <v>148</v>
      </c>
      <c r="E39" s="48">
        <v>36036</v>
      </c>
      <c r="F39" s="49" t="s">
        <v>19</v>
      </c>
      <c r="G39" s="107" t="s">
        <v>43</v>
      </c>
      <c r="H39" s="108" t="s">
        <v>43</v>
      </c>
      <c r="I39" s="109" t="s">
        <v>43</v>
      </c>
      <c r="J39" s="116" t="s">
        <v>37</v>
      </c>
      <c r="K39" s="117"/>
    </row>
    <row r="40" spans="1:11" ht="13.5" thickBot="1">
      <c r="A40" s="56">
        <f>A39</f>
        <v>10</v>
      </c>
      <c r="B40" s="50"/>
      <c r="C40" s="51"/>
      <c r="D40" s="52"/>
      <c r="E40" s="53"/>
      <c r="F40" s="194"/>
      <c r="G40" s="111"/>
      <c r="H40" s="112"/>
      <c r="I40" s="113"/>
      <c r="J40" s="262"/>
      <c r="K40" s="262"/>
    </row>
    <row r="41" spans="1:11" ht="12.75">
      <c r="A41" s="55">
        <f>A42</f>
        <v>11</v>
      </c>
      <c r="B41" s="45"/>
      <c r="C41" s="46"/>
      <c r="D41" s="47"/>
      <c r="E41" s="48"/>
      <c r="F41" s="43"/>
      <c r="G41" s="104"/>
      <c r="H41" s="105"/>
      <c r="I41" s="106"/>
      <c r="J41" s="258"/>
      <c r="K41" s="258"/>
    </row>
    <row r="42" spans="1:11" ht="12.75">
      <c r="A42" s="44">
        <f>A40+1</f>
        <v>11</v>
      </c>
      <c r="B42" s="45">
        <v>26</v>
      </c>
      <c r="C42" s="46" t="s">
        <v>176</v>
      </c>
      <c r="D42" s="47" t="s">
        <v>177</v>
      </c>
      <c r="E42" s="48">
        <v>35804</v>
      </c>
      <c r="F42" s="49" t="s">
        <v>20</v>
      </c>
      <c r="G42" s="107">
        <v>45.28</v>
      </c>
      <c r="H42" s="108">
        <v>43.81</v>
      </c>
      <c r="I42" s="109">
        <v>45.86</v>
      </c>
      <c r="J42" s="116">
        <f>MAX(G42:I42)</f>
        <v>45.86</v>
      </c>
      <c r="K42" s="117">
        <f>IF(ISBLANK(J42),"",TRUNC(12.91*(J42-4)^1.1))</f>
        <v>785</v>
      </c>
    </row>
    <row r="43" spans="1:11" ht="13.5" thickBot="1">
      <c r="A43" s="56">
        <f>A42</f>
        <v>11</v>
      </c>
      <c r="B43" s="50"/>
      <c r="C43" s="51"/>
      <c r="D43" s="52"/>
      <c r="E43" s="53"/>
      <c r="F43" s="194"/>
      <c r="G43" s="111"/>
      <c r="H43" s="112"/>
      <c r="I43" s="113"/>
      <c r="J43" s="262"/>
      <c r="K43" s="262"/>
    </row>
    <row r="44" spans="1:11" ht="13.5" customHeight="1">
      <c r="A44" s="258">
        <f>A45</f>
        <v>12</v>
      </c>
      <c r="B44" s="45"/>
      <c r="C44" s="46"/>
      <c r="D44" s="47"/>
      <c r="E44" s="48"/>
      <c r="F44" s="49"/>
      <c r="G44" s="104"/>
      <c r="H44" s="105"/>
      <c r="I44" s="106"/>
      <c r="J44" s="258"/>
      <c r="K44" s="258"/>
    </row>
    <row r="45" spans="1:11" ht="13.5" customHeight="1">
      <c r="A45" s="44">
        <f>A43+1</f>
        <v>12</v>
      </c>
      <c r="B45" s="45">
        <v>137</v>
      </c>
      <c r="C45" s="46" t="s">
        <v>126</v>
      </c>
      <c r="D45" s="47" t="s">
        <v>127</v>
      </c>
      <c r="E45" s="48">
        <v>35827</v>
      </c>
      <c r="F45" s="49" t="s">
        <v>18</v>
      </c>
      <c r="G45" s="107">
        <v>31.95</v>
      </c>
      <c r="H45" s="108">
        <v>38.35</v>
      </c>
      <c r="I45" s="109" t="s">
        <v>43</v>
      </c>
      <c r="J45" s="116">
        <f>MAX(G45:I45)</f>
        <v>38.35</v>
      </c>
      <c r="K45" s="117">
        <f>IF(ISBLANK(J45),"",TRUNC(12.91*(J45-4)^1.1))</f>
        <v>631</v>
      </c>
    </row>
    <row r="46" spans="1:11" ht="13.5" customHeight="1" thickBot="1">
      <c r="A46" s="262">
        <f>A45</f>
        <v>12</v>
      </c>
      <c r="B46" s="50"/>
      <c r="C46" s="51"/>
      <c r="D46" s="52"/>
      <c r="E46" s="53"/>
      <c r="F46" s="194"/>
      <c r="G46" s="111"/>
      <c r="H46" s="112"/>
      <c r="I46" s="113"/>
      <c r="J46" s="262"/>
      <c r="K46" s="262"/>
    </row>
    <row r="54" spans="1:17" s="3" customFormat="1" ht="18" customHeight="1">
      <c r="A54" s="1" t="s">
        <v>27</v>
      </c>
      <c r="B54" s="14"/>
      <c r="C54" s="1"/>
      <c r="D54" s="1"/>
      <c r="E54" s="1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s="3" customFormat="1" ht="18" customHeight="1">
      <c r="A55" s="128" t="s">
        <v>61</v>
      </c>
      <c r="B55" s="14"/>
      <c r="C55" s="1"/>
      <c r="D55" s="1"/>
      <c r="E55" s="1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s="3" customFormat="1" ht="18" customHeight="1">
      <c r="A56" s="127" t="s">
        <v>191</v>
      </c>
      <c r="B56" s="14"/>
      <c r="C56" s="1"/>
      <c r="D56" s="1"/>
      <c r="E56" s="1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8" s="3" customFormat="1" ht="17.25" customHeight="1">
      <c r="A57" s="1"/>
      <c r="B57" s="1"/>
      <c r="C57" s="2"/>
      <c r="D57" s="2"/>
      <c r="E57" s="2"/>
      <c r="F57" s="2"/>
      <c r="G57" s="2"/>
      <c r="H57" s="2"/>
      <c r="J57" s="24"/>
      <c r="K57" s="2"/>
      <c r="L57" s="2"/>
      <c r="M57" s="2"/>
      <c r="N57" s="2"/>
      <c r="O57" s="2"/>
      <c r="P57" s="2"/>
      <c r="R57" s="24"/>
    </row>
    <row r="58" spans="1:18" ht="14.25" customHeight="1">
      <c r="A58" s="5" t="s">
        <v>68</v>
      </c>
      <c r="B58" s="5"/>
      <c r="J58" s="4"/>
      <c r="O58" s="4"/>
      <c r="P58" s="7"/>
      <c r="Q58" s="67"/>
      <c r="R58" s="67"/>
    </row>
    <row r="59" spans="1:18" ht="18.75">
      <c r="A59" s="1" t="s">
        <v>71</v>
      </c>
      <c r="B59" s="1"/>
      <c r="C59" s="1"/>
      <c r="E59" s="8"/>
      <c r="G59" s="6"/>
      <c r="J59" s="4"/>
      <c r="P59" s="4"/>
      <c r="Q59" s="9"/>
      <c r="R59" s="67"/>
    </row>
    <row r="60" spans="3:9" s="75" customFormat="1" ht="16.5" thickBot="1">
      <c r="C60" s="5" t="s">
        <v>203</v>
      </c>
      <c r="E60" s="76"/>
      <c r="G60" s="114"/>
      <c r="H60" s="114"/>
      <c r="I60" s="114"/>
    </row>
    <row r="61" spans="7:9" ht="13.5" thickBot="1">
      <c r="G61" s="299" t="s">
        <v>220</v>
      </c>
      <c r="H61" s="300"/>
      <c r="I61" s="301"/>
    </row>
    <row r="62" spans="1:11" s="70" customFormat="1" ht="13.5" customHeight="1">
      <c r="A62" s="133" t="s">
        <v>41</v>
      </c>
      <c r="B62" s="79" t="s">
        <v>22</v>
      </c>
      <c r="C62" s="178" t="s">
        <v>15</v>
      </c>
      <c r="D62" s="196" t="s">
        <v>14</v>
      </c>
      <c r="E62" s="81" t="s">
        <v>17</v>
      </c>
      <c r="F62" s="192" t="s">
        <v>0</v>
      </c>
      <c r="G62" s="197">
        <v>1</v>
      </c>
      <c r="H62" s="179">
        <v>2</v>
      </c>
      <c r="I62" s="191">
        <v>3</v>
      </c>
      <c r="J62" s="82" t="s">
        <v>13</v>
      </c>
      <c r="K62" s="181" t="s">
        <v>12</v>
      </c>
    </row>
    <row r="63" spans="1:11" s="70" customFormat="1" ht="13.5" customHeight="1" thickBot="1">
      <c r="A63" s="170" t="s">
        <v>192</v>
      </c>
      <c r="B63" s="175" t="s">
        <v>82</v>
      </c>
      <c r="C63" s="172" t="s">
        <v>83</v>
      </c>
      <c r="D63" s="173" t="s">
        <v>93</v>
      </c>
      <c r="E63" s="177" t="s">
        <v>55</v>
      </c>
      <c r="F63" s="171" t="s">
        <v>56</v>
      </c>
      <c r="G63" s="190"/>
      <c r="H63" s="188"/>
      <c r="I63" s="189"/>
      <c r="J63" s="175" t="s">
        <v>57</v>
      </c>
      <c r="K63" s="174" t="s">
        <v>60</v>
      </c>
    </row>
    <row r="64" spans="1:11" s="75" customFormat="1" ht="12.75">
      <c r="A64" s="55">
        <f>A65</f>
        <v>1</v>
      </c>
      <c r="B64" s="39"/>
      <c r="C64" s="40"/>
      <c r="D64" s="41"/>
      <c r="E64" s="42"/>
      <c r="F64" s="43"/>
      <c r="G64" s="104"/>
      <c r="H64" s="105"/>
      <c r="I64" s="106"/>
      <c r="J64" s="206"/>
      <c r="K64" s="206"/>
    </row>
    <row r="65" spans="1:11" s="75" customFormat="1" ht="12.75">
      <c r="A65" s="44">
        <f>A61+1</f>
        <v>1</v>
      </c>
      <c r="B65" s="45">
        <v>33</v>
      </c>
      <c r="C65" s="46" t="s">
        <v>194</v>
      </c>
      <c r="D65" s="47" t="s">
        <v>195</v>
      </c>
      <c r="E65" s="48">
        <v>35598</v>
      </c>
      <c r="F65" s="49" t="s">
        <v>196</v>
      </c>
      <c r="G65" s="107">
        <v>32.66</v>
      </c>
      <c r="H65" s="108">
        <v>40.57</v>
      </c>
      <c r="I65" s="109" t="s">
        <v>43</v>
      </c>
      <c r="J65" s="116">
        <f>MAX(G65:I65)</f>
        <v>40.57</v>
      </c>
      <c r="K65" s="117">
        <f>IF(ISBLANK(J65),"",TRUNC(12.91*(J65-4)^1.1))</f>
        <v>676</v>
      </c>
    </row>
    <row r="66" spans="1:11" s="75" customFormat="1" ht="13.5" thickBot="1">
      <c r="A66" s="56">
        <f>A65</f>
        <v>1</v>
      </c>
      <c r="B66" s="50"/>
      <c r="C66" s="51"/>
      <c r="D66" s="52"/>
      <c r="E66" s="53"/>
      <c r="F66" s="194"/>
      <c r="G66" s="111"/>
      <c r="H66" s="112"/>
      <c r="I66" s="113"/>
      <c r="J66" s="207"/>
      <c r="K66" s="207"/>
    </row>
    <row r="67" spans="1:11" s="75" customFormat="1" ht="12.75">
      <c r="A67" s="55">
        <f>A68</f>
        <v>2</v>
      </c>
      <c r="B67" s="39"/>
      <c r="C67" s="40"/>
      <c r="D67" s="41"/>
      <c r="E67" s="42"/>
      <c r="F67" s="43"/>
      <c r="G67" s="104"/>
      <c r="H67" s="105"/>
      <c r="I67" s="106"/>
      <c r="J67" s="258"/>
      <c r="K67" s="258"/>
    </row>
    <row r="68" spans="1:11" s="75" customFormat="1" ht="12.75">
      <c r="A68" s="44">
        <f>A66+1</f>
        <v>2</v>
      </c>
      <c r="B68" s="45">
        <v>13</v>
      </c>
      <c r="C68" s="46" t="s">
        <v>154</v>
      </c>
      <c r="D68" s="47" t="s">
        <v>155</v>
      </c>
      <c r="E68" s="48">
        <v>35110</v>
      </c>
      <c r="F68" s="49" t="s">
        <v>19</v>
      </c>
      <c r="G68" s="107">
        <v>22.51</v>
      </c>
      <c r="H68" s="108">
        <v>26.06</v>
      </c>
      <c r="I68" s="109">
        <v>24.86</v>
      </c>
      <c r="J68" s="116">
        <f>MAX(G68:I68)</f>
        <v>26.06</v>
      </c>
      <c r="K68" s="117">
        <f>IF(ISBLANK(J68),"",TRUNC(12.91*(J68-4)^1.1))</f>
        <v>388</v>
      </c>
    </row>
    <row r="69" spans="1:11" s="75" customFormat="1" ht="13.5" thickBot="1">
      <c r="A69" s="56">
        <f>A68</f>
        <v>2</v>
      </c>
      <c r="B69" s="50"/>
      <c r="C69" s="51"/>
      <c r="D69" s="52"/>
      <c r="E69" s="53"/>
      <c r="F69" s="194"/>
      <c r="G69" s="111"/>
      <c r="H69" s="112"/>
      <c r="I69" s="113"/>
      <c r="J69" s="262"/>
      <c r="K69" s="262"/>
    </row>
    <row r="70" spans="1:11" s="75" customFormat="1" ht="12.75">
      <c r="A70" s="55">
        <f>A71</f>
        <v>3</v>
      </c>
      <c r="B70" s="39"/>
      <c r="C70" s="40"/>
      <c r="D70" s="41"/>
      <c r="E70" s="42"/>
      <c r="F70" s="43"/>
      <c r="G70" s="104"/>
      <c r="H70" s="105"/>
      <c r="I70" s="106"/>
      <c r="J70" s="258"/>
      <c r="K70" s="258"/>
    </row>
    <row r="71" spans="1:11" s="75" customFormat="1" ht="12.75">
      <c r="A71" s="44">
        <f>A69+1</f>
        <v>3</v>
      </c>
      <c r="B71" s="45">
        <v>31</v>
      </c>
      <c r="C71" s="46" t="s">
        <v>186</v>
      </c>
      <c r="D71" s="47" t="s">
        <v>187</v>
      </c>
      <c r="E71" s="48">
        <v>35519</v>
      </c>
      <c r="F71" s="49" t="s">
        <v>20</v>
      </c>
      <c r="G71" s="107" t="s">
        <v>43</v>
      </c>
      <c r="H71" s="108" t="s">
        <v>43</v>
      </c>
      <c r="I71" s="109">
        <v>35.65</v>
      </c>
      <c r="J71" s="116">
        <f>MAX(G71:I71)</f>
        <v>35.65</v>
      </c>
      <c r="K71" s="117">
        <f>IF(ISBLANK(J71),"",TRUNC(12.91*(J71-4)^1.1))</f>
        <v>577</v>
      </c>
    </row>
    <row r="72" spans="1:11" s="75" customFormat="1" ht="13.5" thickBot="1">
      <c r="A72" s="56">
        <f>A71</f>
        <v>3</v>
      </c>
      <c r="B72" s="50"/>
      <c r="C72" s="51"/>
      <c r="D72" s="52"/>
      <c r="E72" s="53"/>
      <c r="F72" s="194"/>
      <c r="G72" s="111"/>
      <c r="H72" s="112"/>
      <c r="I72" s="113"/>
      <c r="J72" s="262"/>
      <c r="K72" s="262"/>
    </row>
    <row r="73" spans="1:11" s="75" customFormat="1" ht="12.75">
      <c r="A73" s="55">
        <f>A74</f>
        <v>4</v>
      </c>
      <c r="B73" s="39"/>
      <c r="C73" s="40"/>
      <c r="D73" s="41"/>
      <c r="E73" s="42"/>
      <c r="F73" s="43"/>
      <c r="G73" s="104"/>
      <c r="H73" s="105"/>
      <c r="I73" s="106"/>
      <c r="J73" s="258"/>
      <c r="K73" s="258"/>
    </row>
    <row r="74" spans="1:11" s="75" customFormat="1" ht="12.75">
      <c r="A74" s="44">
        <f>A72+1</f>
        <v>4</v>
      </c>
      <c r="B74" s="45">
        <v>144</v>
      </c>
      <c r="C74" s="46" t="s">
        <v>122</v>
      </c>
      <c r="D74" s="47" t="s">
        <v>123</v>
      </c>
      <c r="E74" s="48">
        <v>35465</v>
      </c>
      <c r="F74" s="49" t="s">
        <v>18</v>
      </c>
      <c r="G74" s="107" t="s">
        <v>43</v>
      </c>
      <c r="H74" s="108" t="s">
        <v>43</v>
      </c>
      <c r="I74" s="109">
        <v>29.19</v>
      </c>
      <c r="J74" s="116">
        <f>MAX(G74:I74)</f>
        <v>29.19</v>
      </c>
      <c r="K74" s="117">
        <f>IF(ISBLANK(J74),"",TRUNC(12.91*(J74-4)^1.1))</f>
        <v>449</v>
      </c>
    </row>
    <row r="75" spans="1:11" s="75" customFormat="1" ht="13.5" thickBot="1">
      <c r="A75" s="56">
        <f>A74</f>
        <v>4</v>
      </c>
      <c r="B75" s="50"/>
      <c r="C75" s="51"/>
      <c r="D75" s="52"/>
      <c r="E75" s="53"/>
      <c r="F75" s="194"/>
      <c r="G75" s="111"/>
      <c r="H75" s="112"/>
      <c r="I75" s="113"/>
      <c r="J75" s="262"/>
      <c r="K75" s="262"/>
    </row>
    <row r="76" spans="1:11" s="75" customFormat="1" ht="12.75">
      <c r="A76" s="258">
        <f>A77</f>
        <v>5</v>
      </c>
      <c r="B76" s="39"/>
      <c r="C76" s="40"/>
      <c r="D76" s="41"/>
      <c r="E76" s="42"/>
      <c r="F76" s="43"/>
      <c r="G76" s="104"/>
      <c r="H76" s="105"/>
      <c r="I76" s="106"/>
      <c r="J76" s="258"/>
      <c r="K76" s="258"/>
    </row>
    <row r="77" spans="1:11" s="75" customFormat="1" ht="12.75">
      <c r="A77" s="44">
        <f>A75+1</f>
        <v>5</v>
      </c>
      <c r="B77" s="45">
        <v>32</v>
      </c>
      <c r="C77" s="46" t="s">
        <v>188</v>
      </c>
      <c r="D77" s="47" t="s">
        <v>189</v>
      </c>
      <c r="E77" s="48">
        <v>35205</v>
      </c>
      <c r="F77" s="49" t="s">
        <v>20</v>
      </c>
      <c r="G77" s="107">
        <v>35.93</v>
      </c>
      <c r="H77" s="108" t="s">
        <v>43</v>
      </c>
      <c r="I77" s="109" t="s">
        <v>43</v>
      </c>
      <c r="J77" s="116">
        <f>MAX(G77:I77)</f>
        <v>35.93</v>
      </c>
      <c r="K77" s="117">
        <f>IF(ISBLANK(J77),"",TRUNC(12.91*(J77-4)^1.1))</f>
        <v>582</v>
      </c>
    </row>
    <row r="78" spans="1:11" s="75" customFormat="1" ht="13.5" thickBot="1">
      <c r="A78" s="262">
        <f>A77</f>
        <v>5</v>
      </c>
      <c r="B78" s="50"/>
      <c r="C78" s="51"/>
      <c r="D78" s="52"/>
      <c r="E78" s="53"/>
      <c r="F78" s="194"/>
      <c r="G78" s="111"/>
      <c r="H78" s="112"/>
      <c r="I78" s="113"/>
      <c r="J78" s="262"/>
      <c r="K78" s="262"/>
    </row>
    <row r="79" spans="1:11" s="75" customFormat="1" ht="12.75">
      <c r="A79" s="55">
        <f>A80</f>
        <v>6</v>
      </c>
      <c r="B79" s="39"/>
      <c r="C79" s="40"/>
      <c r="D79" s="41"/>
      <c r="E79" s="42"/>
      <c r="F79" s="43"/>
      <c r="G79" s="104"/>
      <c r="H79" s="105"/>
      <c r="I79" s="106"/>
      <c r="J79" s="258"/>
      <c r="K79" s="258"/>
    </row>
    <row r="80" spans="1:11" s="75" customFormat="1" ht="12.75">
      <c r="A80" s="44">
        <f>A78+1</f>
        <v>6</v>
      </c>
      <c r="B80" s="45">
        <v>34</v>
      </c>
      <c r="C80" s="46" t="s">
        <v>197</v>
      </c>
      <c r="D80" s="47" t="s">
        <v>198</v>
      </c>
      <c r="E80" s="48">
        <v>35318</v>
      </c>
      <c r="F80" s="49" t="s">
        <v>196</v>
      </c>
      <c r="G80" s="107">
        <v>40.54</v>
      </c>
      <c r="H80" s="108">
        <v>43.37</v>
      </c>
      <c r="I80" s="109">
        <v>39.31</v>
      </c>
      <c r="J80" s="116">
        <f>MAX(G80:I80)</f>
        <v>43.37</v>
      </c>
      <c r="K80" s="117">
        <f>IF(ISBLANK(J80),"",TRUNC(12.91*(J80-4)^1.1))</f>
        <v>733</v>
      </c>
    </row>
    <row r="81" spans="1:11" s="75" customFormat="1" ht="13.5" thickBot="1">
      <c r="A81" s="56">
        <f>A80</f>
        <v>6</v>
      </c>
      <c r="B81" s="50"/>
      <c r="C81" s="51"/>
      <c r="D81" s="52"/>
      <c r="E81" s="53"/>
      <c r="F81" s="194"/>
      <c r="G81" s="111"/>
      <c r="H81" s="112"/>
      <c r="I81" s="113"/>
      <c r="J81" s="262"/>
      <c r="K81" s="262"/>
    </row>
    <row r="82" spans="1:11" s="75" customFormat="1" ht="12.75">
      <c r="A82" s="55">
        <f>A83</f>
        <v>7</v>
      </c>
      <c r="B82" s="39"/>
      <c r="C82" s="40"/>
      <c r="D82" s="41"/>
      <c r="E82" s="42"/>
      <c r="F82" s="43"/>
      <c r="G82" s="104"/>
      <c r="H82" s="105"/>
      <c r="I82" s="106"/>
      <c r="J82" s="258"/>
      <c r="K82" s="258"/>
    </row>
    <row r="83" spans="1:11" s="75" customFormat="1" ht="12.75" customHeight="1">
      <c r="A83" s="44">
        <f>A81+1</f>
        <v>7</v>
      </c>
      <c r="B83" s="45">
        <v>11</v>
      </c>
      <c r="C83" s="46" t="s">
        <v>152</v>
      </c>
      <c r="D83" s="47" t="s">
        <v>153</v>
      </c>
      <c r="E83" s="48">
        <v>35157</v>
      </c>
      <c r="F83" s="49" t="s">
        <v>19</v>
      </c>
      <c r="G83" s="107">
        <v>33.35</v>
      </c>
      <c r="H83" s="108" t="s">
        <v>43</v>
      </c>
      <c r="I83" s="109" t="s">
        <v>43</v>
      </c>
      <c r="J83" s="116">
        <f>MAX(G83:I83)</f>
        <v>33.35</v>
      </c>
      <c r="K83" s="117">
        <f>IF(ISBLANK(J83),"",TRUNC(12.91*(J83-4)^1.1))</f>
        <v>531</v>
      </c>
    </row>
    <row r="84" spans="1:11" s="75" customFormat="1" ht="13.5" thickBot="1">
      <c r="A84" s="56">
        <f>A83</f>
        <v>7</v>
      </c>
      <c r="B84" s="50"/>
      <c r="C84" s="51"/>
      <c r="D84" s="52"/>
      <c r="E84" s="53"/>
      <c r="F84" s="194"/>
      <c r="G84" s="111"/>
      <c r="H84" s="112"/>
      <c r="I84" s="113"/>
      <c r="J84" s="262"/>
      <c r="K84" s="262"/>
    </row>
    <row r="85" spans="1:11" s="75" customFormat="1" ht="12.75">
      <c r="A85" s="55">
        <f>A86</f>
        <v>8</v>
      </c>
      <c r="B85" s="39"/>
      <c r="C85" s="40"/>
      <c r="D85" s="41"/>
      <c r="E85" s="42"/>
      <c r="F85" s="43"/>
      <c r="G85" s="104"/>
      <c r="H85" s="105"/>
      <c r="I85" s="106"/>
      <c r="J85" s="258"/>
      <c r="K85" s="258"/>
    </row>
    <row r="86" spans="1:11" s="75" customFormat="1" ht="12.75">
      <c r="A86" s="44">
        <f>A84+1</f>
        <v>8</v>
      </c>
      <c r="B86" s="45">
        <v>29</v>
      </c>
      <c r="C86" s="46" t="s">
        <v>182</v>
      </c>
      <c r="D86" s="47" t="s">
        <v>183</v>
      </c>
      <c r="E86" s="48">
        <v>35754</v>
      </c>
      <c r="F86" s="49" t="s">
        <v>20</v>
      </c>
      <c r="G86" s="107">
        <v>32.19</v>
      </c>
      <c r="H86" s="108" t="s">
        <v>43</v>
      </c>
      <c r="I86" s="109">
        <v>41.12</v>
      </c>
      <c r="J86" s="116">
        <f>MAX(G86:I86)</f>
        <v>41.12</v>
      </c>
      <c r="K86" s="117">
        <f>IF(ISBLANK(J86),"",TRUNC(12.91*(J86-4)^1.1))</f>
        <v>687</v>
      </c>
    </row>
    <row r="87" spans="1:11" s="75" customFormat="1" ht="13.5" thickBot="1">
      <c r="A87" s="56">
        <f>A86</f>
        <v>8</v>
      </c>
      <c r="B87" s="50"/>
      <c r="C87" s="51"/>
      <c r="D87" s="52"/>
      <c r="E87" s="53"/>
      <c r="F87" s="194"/>
      <c r="G87" s="111"/>
      <c r="H87" s="112"/>
      <c r="I87" s="113"/>
      <c r="J87" s="262"/>
      <c r="K87" s="262"/>
    </row>
    <row r="88" spans="1:11" ht="12.75">
      <c r="A88" s="206">
        <f>A89</f>
        <v>9</v>
      </c>
      <c r="B88" s="39"/>
      <c r="C88" s="40"/>
      <c r="D88" s="41"/>
      <c r="E88" s="42"/>
      <c r="F88" s="43"/>
      <c r="G88" s="104"/>
      <c r="H88" s="105"/>
      <c r="I88" s="106"/>
      <c r="J88" s="258"/>
      <c r="K88" s="258"/>
    </row>
    <row r="89" spans="1:11" ht="12.75">
      <c r="A89" s="44">
        <f>A87+1</f>
        <v>9</v>
      </c>
      <c r="B89" s="45">
        <v>141</v>
      </c>
      <c r="C89" s="46" t="s">
        <v>118</v>
      </c>
      <c r="D89" s="47" t="s">
        <v>119</v>
      </c>
      <c r="E89" s="48">
        <v>35846</v>
      </c>
      <c r="F89" s="49" t="s">
        <v>18</v>
      </c>
      <c r="G89" s="107">
        <v>26.96</v>
      </c>
      <c r="H89" s="108" t="s">
        <v>43</v>
      </c>
      <c r="I89" s="109">
        <v>29.54</v>
      </c>
      <c r="J89" s="116">
        <f>MAX(G89:I89)</f>
        <v>29.54</v>
      </c>
      <c r="K89" s="117">
        <f>IF(ISBLANK(J89),"",TRUNC(12.91*(J89-4)^1.1))</f>
        <v>455</v>
      </c>
    </row>
    <row r="90" spans="1:11" ht="13.5" thickBot="1">
      <c r="A90" s="207">
        <f>A89</f>
        <v>9</v>
      </c>
      <c r="B90" s="50"/>
      <c r="C90" s="51"/>
      <c r="D90" s="52"/>
      <c r="E90" s="53"/>
      <c r="F90" s="194"/>
      <c r="G90" s="111"/>
      <c r="H90" s="112"/>
      <c r="I90" s="113"/>
      <c r="J90" s="262"/>
      <c r="K90" s="262"/>
    </row>
    <row r="91" spans="1:11" ht="12.75">
      <c r="A91" s="206">
        <f>A92</f>
        <v>10</v>
      </c>
      <c r="B91" s="39"/>
      <c r="C91" s="40"/>
      <c r="D91" s="41"/>
      <c r="E91" s="42"/>
      <c r="F91" s="43"/>
      <c r="G91" s="104"/>
      <c r="H91" s="105"/>
      <c r="I91" s="106"/>
      <c r="J91" s="258"/>
      <c r="K91" s="258"/>
    </row>
    <row r="92" spans="1:11" ht="12.75">
      <c r="A92" s="44">
        <f>A90+1</f>
        <v>10</v>
      </c>
      <c r="B92" s="45">
        <v>12</v>
      </c>
      <c r="C92" s="46" t="s">
        <v>21</v>
      </c>
      <c r="D92" s="47" t="s">
        <v>28</v>
      </c>
      <c r="E92" s="48">
        <v>35255</v>
      </c>
      <c r="F92" s="49" t="s">
        <v>19</v>
      </c>
      <c r="G92" s="107">
        <v>31.62</v>
      </c>
      <c r="H92" s="108">
        <v>37.28</v>
      </c>
      <c r="I92" s="109">
        <v>33.5</v>
      </c>
      <c r="J92" s="116">
        <f>MAX(G92:I92)</f>
        <v>37.28</v>
      </c>
      <c r="K92" s="117">
        <f>IF(ISBLANK(J92),"",TRUNC(12.91*(J92-4)^1.1))</f>
        <v>609</v>
      </c>
    </row>
    <row r="93" spans="1:11" ht="13.5" thickBot="1">
      <c r="A93" s="207">
        <f>A92</f>
        <v>10</v>
      </c>
      <c r="B93" s="50"/>
      <c r="C93" s="51"/>
      <c r="D93" s="52"/>
      <c r="E93" s="53"/>
      <c r="F93" s="194"/>
      <c r="G93" s="111"/>
      <c r="H93" s="112"/>
      <c r="I93" s="113"/>
      <c r="J93" s="262"/>
      <c r="K93" s="262"/>
    </row>
    <row r="94" spans="1:11" ht="12.75">
      <c r="A94" s="206">
        <f>A95</f>
        <v>11</v>
      </c>
      <c r="B94" s="39"/>
      <c r="C94" s="40"/>
      <c r="D94" s="41"/>
      <c r="E94" s="42"/>
      <c r="F94" s="43"/>
      <c r="G94" s="104"/>
      <c r="H94" s="105"/>
      <c r="I94" s="106"/>
      <c r="J94" s="258"/>
      <c r="K94" s="258"/>
    </row>
    <row r="95" spans="1:11" ht="12.75">
      <c r="A95" s="44">
        <f>A93+1</f>
        <v>11</v>
      </c>
      <c r="B95" s="45">
        <v>30</v>
      </c>
      <c r="C95" s="46" t="s">
        <v>184</v>
      </c>
      <c r="D95" s="47" t="s">
        <v>185</v>
      </c>
      <c r="E95" s="48">
        <v>35510</v>
      </c>
      <c r="F95" s="49" t="s">
        <v>20</v>
      </c>
      <c r="G95" s="107">
        <v>35.45</v>
      </c>
      <c r="H95" s="108">
        <v>38.58</v>
      </c>
      <c r="I95" s="109" t="s">
        <v>43</v>
      </c>
      <c r="J95" s="116">
        <f>MAX(G95:I95)</f>
        <v>38.58</v>
      </c>
      <c r="K95" s="117">
        <f>IF(ISBLANK(J95),"",TRUNC(12.91*(J95-4)^1.1))</f>
        <v>636</v>
      </c>
    </row>
    <row r="96" spans="1:11" ht="13.5" thickBot="1">
      <c r="A96" s="207">
        <f>A95</f>
        <v>11</v>
      </c>
      <c r="B96" s="50"/>
      <c r="C96" s="51"/>
      <c r="D96" s="52"/>
      <c r="E96" s="53"/>
      <c r="F96" s="194"/>
      <c r="G96" s="111"/>
      <c r="H96" s="112"/>
      <c r="I96" s="113"/>
      <c r="J96" s="262"/>
      <c r="K96" s="262"/>
    </row>
    <row r="97" spans="1:11" s="75" customFormat="1" ht="13.5" customHeight="1">
      <c r="A97" s="258">
        <f>A98</f>
        <v>12</v>
      </c>
      <c r="B97" s="39"/>
      <c r="C97" s="40"/>
      <c r="D97" s="41"/>
      <c r="E97" s="42"/>
      <c r="F97" s="43"/>
      <c r="G97" s="104"/>
      <c r="H97" s="105"/>
      <c r="I97" s="106"/>
      <c r="J97" s="258"/>
      <c r="K97" s="258"/>
    </row>
    <row r="98" spans="1:11" s="75" customFormat="1" ht="13.5" customHeight="1">
      <c r="A98" s="44">
        <f>A96+1</f>
        <v>12</v>
      </c>
      <c r="B98" s="45">
        <v>142</v>
      </c>
      <c r="C98" s="46" t="s">
        <v>120</v>
      </c>
      <c r="D98" s="47" t="s">
        <v>121</v>
      </c>
      <c r="E98" s="48">
        <v>35495</v>
      </c>
      <c r="F98" s="49" t="s">
        <v>18</v>
      </c>
      <c r="G98" s="107" t="s">
        <v>43</v>
      </c>
      <c r="H98" s="108" t="s">
        <v>43</v>
      </c>
      <c r="I98" s="109">
        <v>23.96</v>
      </c>
      <c r="J98" s="116">
        <f>MAX(G98:I98)</f>
        <v>23.96</v>
      </c>
      <c r="K98" s="117">
        <f>IF(ISBLANK(J98),"",TRUNC(12.91*(J98-4)^1.1))</f>
        <v>347</v>
      </c>
    </row>
    <row r="99" spans="1:11" s="75" customFormat="1" ht="13.5" customHeight="1" thickBot="1">
      <c r="A99" s="262">
        <f>A98</f>
        <v>12</v>
      </c>
      <c r="B99" s="50"/>
      <c r="C99" s="51"/>
      <c r="D99" s="52"/>
      <c r="E99" s="53"/>
      <c r="F99" s="194"/>
      <c r="G99" s="111"/>
      <c r="H99" s="112"/>
      <c r="I99" s="113"/>
      <c r="J99" s="262"/>
      <c r="K99" s="262"/>
    </row>
  </sheetData>
  <sheetProtection password="C9E9" sheet="1" selectLockedCells="1" selectUnlockedCells="1"/>
  <mergeCells count="2">
    <mergeCell ref="G8:I8"/>
    <mergeCell ref="G61:I61"/>
  </mergeCells>
  <printOptions horizontalCentered="1"/>
  <pageMargins left="0.25" right="0.4" top="0.984251968503937" bottom="0.98425196850393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R205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00390625" style="6" bestFit="1" customWidth="1"/>
    <col min="2" max="2" width="5.00390625" style="6" customWidth="1"/>
    <col min="3" max="3" width="12.28125" style="6" customWidth="1"/>
    <col min="4" max="4" width="14.421875" style="6" bestFit="1" customWidth="1"/>
    <col min="5" max="5" width="10.7109375" style="6" bestFit="1" customWidth="1"/>
    <col min="6" max="6" width="12.00390625" style="6" customWidth="1"/>
    <col min="7" max="9" width="6.7109375" style="4" customWidth="1"/>
    <col min="10" max="10" width="9.00390625" style="6" bestFit="1" customWidth="1"/>
    <col min="11" max="16384" width="9.140625" style="6" customWidth="1"/>
  </cols>
  <sheetData>
    <row r="1" spans="1:17" s="3" customFormat="1" ht="18" customHeight="1">
      <c r="A1" s="1" t="s">
        <v>27</v>
      </c>
      <c r="B1" s="14"/>
      <c r="C1" s="1"/>
      <c r="D1" s="1"/>
      <c r="E1" s="1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" customFormat="1" ht="18" customHeight="1">
      <c r="A2" s="128" t="s">
        <v>61</v>
      </c>
      <c r="B2" s="14"/>
      <c r="C2" s="1"/>
      <c r="D2" s="1"/>
      <c r="E2" s="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3" customFormat="1" ht="18" customHeight="1">
      <c r="A3" s="127" t="s">
        <v>191</v>
      </c>
      <c r="B3" s="14"/>
      <c r="C3" s="1"/>
      <c r="D3" s="1"/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s="3" customFormat="1" ht="17.25" customHeight="1">
      <c r="A4" s="66"/>
      <c r="B4" s="1"/>
      <c r="C4" s="2"/>
      <c r="D4" s="2"/>
      <c r="E4" s="2"/>
      <c r="F4" s="2"/>
      <c r="G4" s="2"/>
      <c r="H4" s="2"/>
      <c r="J4" s="24"/>
      <c r="K4" s="2"/>
      <c r="L4" s="2"/>
      <c r="M4" s="2"/>
      <c r="N4" s="2"/>
      <c r="O4" s="2"/>
      <c r="P4" s="2"/>
      <c r="R4" s="24"/>
    </row>
    <row r="5" spans="1:18" ht="14.25" customHeight="1">
      <c r="A5" s="5" t="s">
        <v>58</v>
      </c>
      <c r="B5" s="5"/>
      <c r="J5" s="4"/>
      <c r="O5" s="4"/>
      <c r="P5" s="7"/>
      <c r="Q5" s="67"/>
      <c r="R5" s="67"/>
    </row>
    <row r="6" spans="1:18" ht="18.75">
      <c r="A6" s="1" t="s">
        <v>70</v>
      </c>
      <c r="B6" s="1"/>
      <c r="C6" s="1"/>
      <c r="E6" s="8"/>
      <c r="G6" s="6"/>
      <c r="J6" s="4"/>
      <c r="P6" s="4"/>
      <c r="Q6" s="9"/>
      <c r="R6" s="67"/>
    </row>
    <row r="7" spans="3:5" ht="16.5" thickBot="1">
      <c r="C7" s="5" t="s">
        <v>204</v>
      </c>
      <c r="E7" s="3"/>
    </row>
    <row r="8" spans="7:9" ht="13.5" thickBot="1">
      <c r="G8" s="299" t="s">
        <v>220</v>
      </c>
      <c r="H8" s="300"/>
      <c r="I8" s="301"/>
    </row>
    <row r="9" spans="1:11" s="70" customFormat="1" ht="13.5" customHeight="1">
      <c r="A9" s="133" t="s">
        <v>41</v>
      </c>
      <c r="B9" s="79" t="s">
        <v>22</v>
      </c>
      <c r="C9" s="178" t="s">
        <v>15</v>
      </c>
      <c r="D9" s="196" t="s">
        <v>14</v>
      </c>
      <c r="E9" s="81" t="s">
        <v>17</v>
      </c>
      <c r="F9" s="192" t="s">
        <v>0</v>
      </c>
      <c r="G9" s="197">
        <v>1</v>
      </c>
      <c r="H9" s="179">
        <v>2</v>
      </c>
      <c r="I9" s="191">
        <v>3</v>
      </c>
      <c r="J9" s="82" t="s">
        <v>13</v>
      </c>
      <c r="K9" s="181" t="s">
        <v>12</v>
      </c>
    </row>
    <row r="10" spans="1:11" s="70" customFormat="1" ht="13.5" customHeight="1" thickBot="1">
      <c r="A10" s="170" t="s">
        <v>192</v>
      </c>
      <c r="B10" s="175" t="s">
        <v>82</v>
      </c>
      <c r="C10" s="172" t="s">
        <v>83</v>
      </c>
      <c r="D10" s="173" t="s">
        <v>93</v>
      </c>
      <c r="E10" s="177" t="s">
        <v>55</v>
      </c>
      <c r="F10" s="171" t="s">
        <v>56</v>
      </c>
      <c r="G10" s="190"/>
      <c r="H10" s="188"/>
      <c r="I10" s="189"/>
      <c r="J10" s="175" t="s">
        <v>57</v>
      </c>
      <c r="K10" s="174" t="s">
        <v>60</v>
      </c>
    </row>
    <row r="11" spans="1:11" ht="12.75">
      <c r="A11" s="55">
        <f>A12</f>
        <v>1</v>
      </c>
      <c r="B11" s="62"/>
      <c r="C11" s="40"/>
      <c r="D11" s="41"/>
      <c r="E11" s="42"/>
      <c r="F11" s="43"/>
      <c r="G11" s="104"/>
      <c r="H11" s="105"/>
      <c r="I11" s="106"/>
      <c r="J11" s="258"/>
      <c r="K11" s="258"/>
    </row>
    <row r="12" spans="1:11" ht="12.75">
      <c r="A12" s="44">
        <f>A8+1</f>
        <v>1</v>
      </c>
      <c r="B12" s="63">
        <v>18</v>
      </c>
      <c r="C12" s="46" t="s">
        <v>160</v>
      </c>
      <c r="D12" s="47" t="s">
        <v>161</v>
      </c>
      <c r="E12" s="48">
        <v>36327</v>
      </c>
      <c r="F12" s="49" t="s">
        <v>20</v>
      </c>
      <c r="G12" s="107" t="s">
        <v>43</v>
      </c>
      <c r="H12" s="108">
        <v>43.69</v>
      </c>
      <c r="I12" s="109">
        <v>44.3</v>
      </c>
      <c r="J12" s="116">
        <f>MAX(G12:I12)</f>
        <v>44.3</v>
      </c>
      <c r="K12" s="117">
        <f>IF(ISBLANK(J12),"",INT(15.9803*(J12-3.8)^1.04))</f>
        <v>750</v>
      </c>
    </row>
    <row r="13" spans="1:11" ht="13.5" thickBot="1">
      <c r="A13" s="56">
        <f>A12</f>
        <v>1</v>
      </c>
      <c r="B13" s="64"/>
      <c r="C13" s="51"/>
      <c r="D13" s="52"/>
      <c r="E13" s="53"/>
      <c r="F13" s="54"/>
      <c r="G13" s="111"/>
      <c r="H13" s="112"/>
      <c r="I13" s="113"/>
      <c r="J13" s="262"/>
      <c r="K13" s="262"/>
    </row>
    <row r="14" spans="1:11" ht="12.75">
      <c r="A14" s="55">
        <f>A15</f>
        <v>2</v>
      </c>
      <c r="B14" s="62"/>
      <c r="C14" s="40"/>
      <c r="D14" s="41"/>
      <c r="E14" s="42"/>
      <c r="F14" s="43"/>
      <c r="G14" s="104"/>
      <c r="H14" s="105"/>
      <c r="I14" s="106"/>
      <c r="J14" s="258"/>
      <c r="K14" s="258"/>
    </row>
    <row r="15" spans="1:11" ht="12.75">
      <c r="A15" s="44">
        <f>A13+1</f>
        <v>2</v>
      </c>
      <c r="B15" s="63">
        <v>124</v>
      </c>
      <c r="C15" s="46" t="s">
        <v>110</v>
      </c>
      <c r="D15" s="47" t="s">
        <v>111</v>
      </c>
      <c r="E15" s="48">
        <v>36689</v>
      </c>
      <c r="F15" s="49" t="s">
        <v>18</v>
      </c>
      <c r="G15" s="107">
        <v>18.97</v>
      </c>
      <c r="H15" s="108" t="s">
        <v>43</v>
      </c>
      <c r="I15" s="109">
        <v>17.69</v>
      </c>
      <c r="J15" s="116">
        <f>MAX(G15:I15)</f>
        <v>18.97</v>
      </c>
      <c r="K15" s="117">
        <f>IF(ISBLANK(J15),"",INT(15.9803*(J15-3.8)^1.04))</f>
        <v>270</v>
      </c>
    </row>
    <row r="16" spans="1:11" ht="13.5" thickBot="1">
      <c r="A16" s="56">
        <f>A15</f>
        <v>2</v>
      </c>
      <c r="B16" s="64"/>
      <c r="C16" s="51"/>
      <c r="D16" s="52"/>
      <c r="E16" s="53"/>
      <c r="F16" s="54"/>
      <c r="G16" s="111"/>
      <c r="H16" s="112"/>
      <c r="I16" s="113"/>
      <c r="J16" s="262"/>
      <c r="K16" s="262"/>
    </row>
    <row r="17" spans="1:11" ht="12.75">
      <c r="A17" s="55">
        <f>A18</f>
        <v>3</v>
      </c>
      <c r="B17" s="62"/>
      <c r="C17" s="40"/>
      <c r="D17" s="41"/>
      <c r="E17" s="42"/>
      <c r="F17" s="43"/>
      <c r="G17" s="104"/>
      <c r="H17" s="105"/>
      <c r="I17" s="106"/>
      <c r="J17" s="258"/>
      <c r="K17" s="258"/>
    </row>
    <row r="18" spans="1:11" ht="12.75">
      <c r="A18" s="44">
        <f>A16+1</f>
        <v>3</v>
      </c>
      <c r="B18" s="63">
        <v>3</v>
      </c>
      <c r="C18" s="46" t="s">
        <v>137</v>
      </c>
      <c r="D18" s="47" t="s">
        <v>138</v>
      </c>
      <c r="E18" s="48">
        <v>36300</v>
      </c>
      <c r="F18" s="49" t="s">
        <v>19</v>
      </c>
      <c r="G18" s="107">
        <v>32.82</v>
      </c>
      <c r="H18" s="108">
        <v>30.75</v>
      </c>
      <c r="I18" s="109">
        <v>38.72</v>
      </c>
      <c r="J18" s="116">
        <f>MAX(G18:I18)</f>
        <v>38.72</v>
      </c>
      <c r="K18" s="117">
        <f>IF(ISBLANK(J18),"",INT(15.9803*(J18-3.8)^1.04))</f>
        <v>643</v>
      </c>
    </row>
    <row r="19" spans="1:11" ht="13.5" thickBot="1">
      <c r="A19" s="56">
        <f>A18</f>
        <v>3</v>
      </c>
      <c r="B19" s="64"/>
      <c r="C19" s="51"/>
      <c r="D19" s="52"/>
      <c r="E19" s="53"/>
      <c r="F19" s="54"/>
      <c r="G19" s="111"/>
      <c r="H19" s="112"/>
      <c r="I19" s="113"/>
      <c r="J19" s="262"/>
      <c r="K19" s="262"/>
    </row>
    <row r="20" spans="1:11" ht="12.75">
      <c r="A20" s="55">
        <f>A21</f>
        <v>4</v>
      </c>
      <c r="B20" s="62"/>
      <c r="C20" s="40"/>
      <c r="D20" s="41"/>
      <c r="E20" s="42"/>
      <c r="F20" s="43"/>
      <c r="G20" s="104"/>
      <c r="H20" s="105"/>
      <c r="I20" s="106"/>
      <c r="J20" s="258"/>
      <c r="K20" s="258"/>
    </row>
    <row r="21" spans="1:11" ht="12.75">
      <c r="A21" s="44">
        <f>A19+1</f>
        <v>4</v>
      </c>
      <c r="B21" s="63">
        <v>19</v>
      </c>
      <c r="C21" s="46" t="s">
        <v>162</v>
      </c>
      <c r="D21" s="47" t="s">
        <v>163</v>
      </c>
      <c r="E21" s="48">
        <v>36025</v>
      </c>
      <c r="F21" s="49" t="s">
        <v>20</v>
      </c>
      <c r="G21" s="107">
        <v>27.95</v>
      </c>
      <c r="H21" s="108">
        <v>31.56</v>
      </c>
      <c r="I21" s="109">
        <v>28.54</v>
      </c>
      <c r="J21" s="116">
        <f>MAX(G21:I21)</f>
        <v>31.56</v>
      </c>
      <c r="K21" s="117">
        <f>IF(ISBLANK(J21),"",INT(15.9803*(J21-3.8)^1.04))</f>
        <v>506</v>
      </c>
    </row>
    <row r="22" spans="1:11" ht="13.5" thickBot="1">
      <c r="A22" s="56">
        <f>A21</f>
        <v>4</v>
      </c>
      <c r="B22" s="64"/>
      <c r="C22" s="51"/>
      <c r="D22" s="52"/>
      <c r="E22" s="53"/>
      <c r="F22" s="54"/>
      <c r="G22" s="111"/>
      <c r="H22" s="112"/>
      <c r="I22" s="113"/>
      <c r="J22" s="262"/>
      <c r="K22" s="262"/>
    </row>
    <row r="23" spans="1:11" ht="12.75">
      <c r="A23" s="55">
        <f>A24</f>
        <v>5</v>
      </c>
      <c r="B23" s="62"/>
      <c r="C23" s="40"/>
      <c r="D23" s="41"/>
      <c r="E23" s="42"/>
      <c r="F23" s="43"/>
      <c r="G23" s="104"/>
      <c r="H23" s="105"/>
      <c r="I23" s="106"/>
      <c r="J23" s="258"/>
      <c r="K23" s="258"/>
    </row>
    <row r="24" spans="1:11" ht="12.75">
      <c r="A24" s="44">
        <f>A22+1</f>
        <v>5</v>
      </c>
      <c r="B24" s="63">
        <v>125</v>
      </c>
      <c r="C24" s="46" t="s">
        <v>112</v>
      </c>
      <c r="D24" s="47" t="s">
        <v>113</v>
      </c>
      <c r="E24" s="48">
        <v>35962</v>
      </c>
      <c r="F24" s="49" t="s">
        <v>18</v>
      </c>
      <c r="G24" s="107">
        <v>28.92</v>
      </c>
      <c r="H24" s="108" t="s">
        <v>43</v>
      </c>
      <c r="I24" s="109">
        <v>34.87</v>
      </c>
      <c r="J24" s="116">
        <f>MAX(G24:I24)</f>
        <v>34.87</v>
      </c>
      <c r="K24" s="117">
        <f>IF(ISBLANK(J24),"",INT(15.9803*(J24-3.8)^1.04))</f>
        <v>569</v>
      </c>
    </row>
    <row r="25" spans="1:11" ht="13.5" thickBot="1">
      <c r="A25" s="56">
        <f>A24</f>
        <v>5</v>
      </c>
      <c r="B25" s="64"/>
      <c r="C25" s="51"/>
      <c r="D25" s="52"/>
      <c r="E25" s="53"/>
      <c r="F25" s="54"/>
      <c r="G25" s="111"/>
      <c r="H25" s="112"/>
      <c r="I25" s="113"/>
      <c r="J25" s="262"/>
      <c r="K25" s="262"/>
    </row>
    <row r="26" spans="1:11" ht="12.75">
      <c r="A26" s="55">
        <f>A27</f>
        <v>6</v>
      </c>
      <c r="B26" s="62"/>
      <c r="C26" s="40"/>
      <c r="D26" s="41"/>
      <c r="E26" s="42"/>
      <c r="F26" s="43"/>
      <c r="G26" s="104"/>
      <c r="H26" s="105"/>
      <c r="I26" s="106"/>
      <c r="J26" s="258"/>
      <c r="K26" s="258"/>
    </row>
    <row r="27" spans="1:11" ht="12.75">
      <c r="A27" s="44">
        <f>A25+1</f>
        <v>6</v>
      </c>
      <c r="B27" s="63">
        <v>4</v>
      </c>
      <c r="C27" s="46" t="s">
        <v>139</v>
      </c>
      <c r="D27" s="47" t="s">
        <v>140</v>
      </c>
      <c r="E27" s="48">
        <v>36187</v>
      </c>
      <c r="F27" s="49" t="s">
        <v>19</v>
      </c>
      <c r="G27" s="107" t="s">
        <v>43</v>
      </c>
      <c r="H27" s="108">
        <v>21.74</v>
      </c>
      <c r="I27" s="109">
        <v>24.71</v>
      </c>
      <c r="J27" s="116">
        <f>MAX(G27:I27)</f>
        <v>24.71</v>
      </c>
      <c r="K27" s="117">
        <f>IF(ISBLANK(J27),"",INT(15.9803*(J27-3.8)^1.04))</f>
        <v>377</v>
      </c>
    </row>
    <row r="28" spans="1:11" ht="13.5" thickBot="1">
      <c r="A28" s="56">
        <f>A27</f>
        <v>6</v>
      </c>
      <c r="B28" s="64"/>
      <c r="C28" s="51"/>
      <c r="D28" s="52"/>
      <c r="E28" s="53"/>
      <c r="F28" s="54"/>
      <c r="G28" s="111"/>
      <c r="H28" s="112"/>
      <c r="I28" s="113"/>
      <c r="J28" s="262"/>
      <c r="K28" s="262"/>
    </row>
    <row r="29" spans="1:11" ht="12.75">
      <c r="A29" s="55">
        <f>A30</f>
        <v>7</v>
      </c>
      <c r="B29" s="62"/>
      <c r="C29" s="40"/>
      <c r="D29" s="41"/>
      <c r="E29" s="42"/>
      <c r="F29" s="43"/>
      <c r="G29" s="104"/>
      <c r="H29" s="105"/>
      <c r="I29" s="106"/>
      <c r="J29" s="258"/>
      <c r="K29" s="258"/>
    </row>
    <row r="30" spans="1:11" ht="12.75">
      <c r="A30" s="44">
        <f>A28+1</f>
        <v>7</v>
      </c>
      <c r="B30" s="63">
        <v>20</v>
      </c>
      <c r="C30" s="46" t="s">
        <v>164</v>
      </c>
      <c r="D30" s="47" t="s">
        <v>165</v>
      </c>
      <c r="E30" s="48">
        <v>36064</v>
      </c>
      <c r="F30" s="49" t="s">
        <v>20</v>
      </c>
      <c r="G30" s="107">
        <v>30.35</v>
      </c>
      <c r="H30" s="108">
        <v>31.65</v>
      </c>
      <c r="I30" s="109">
        <v>29.34</v>
      </c>
      <c r="J30" s="116">
        <f>MAX(G30:I30)</f>
        <v>31.65</v>
      </c>
      <c r="K30" s="117">
        <f>IF(ISBLANK(J30),"",INT(15.9803*(J30-3.8)^1.04))</f>
        <v>508</v>
      </c>
    </row>
    <row r="31" spans="1:11" ht="13.5" thickBot="1">
      <c r="A31" s="56">
        <f>A30</f>
        <v>7</v>
      </c>
      <c r="B31" s="64"/>
      <c r="C31" s="51"/>
      <c r="D31" s="52"/>
      <c r="E31" s="53"/>
      <c r="F31" s="54"/>
      <c r="G31" s="111"/>
      <c r="H31" s="112"/>
      <c r="I31" s="113"/>
      <c r="J31" s="262"/>
      <c r="K31" s="262"/>
    </row>
    <row r="32" spans="1:11" ht="12.75">
      <c r="A32" s="55">
        <f>A33</f>
        <v>8</v>
      </c>
      <c r="B32" s="62"/>
      <c r="C32" s="40"/>
      <c r="D32" s="41"/>
      <c r="E32" s="42"/>
      <c r="F32" s="43"/>
      <c r="G32" s="104"/>
      <c r="H32" s="105"/>
      <c r="I32" s="106"/>
      <c r="J32" s="258"/>
      <c r="K32" s="258"/>
    </row>
    <row r="33" spans="1:11" ht="12.75" customHeight="1">
      <c r="A33" s="44">
        <f>A31+1</f>
        <v>8</v>
      </c>
      <c r="B33" s="63">
        <v>126</v>
      </c>
      <c r="C33" s="46" t="s">
        <v>114</v>
      </c>
      <c r="D33" s="47" t="s">
        <v>115</v>
      </c>
      <c r="E33" s="48">
        <v>36377</v>
      </c>
      <c r="F33" s="49" t="s">
        <v>18</v>
      </c>
      <c r="G33" s="107">
        <v>18.85</v>
      </c>
      <c r="H33" s="108">
        <v>20</v>
      </c>
      <c r="I33" s="109">
        <v>17.07</v>
      </c>
      <c r="J33" s="116">
        <f>MAX(G33:I33)</f>
        <v>20</v>
      </c>
      <c r="K33" s="117">
        <f>IF(ISBLANK(J33),"",INT(15.9803*(J33-3.8)^1.04))</f>
        <v>289</v>
      </c>
    </row>
    <row r="34" spans="1:11" ht="13.5" thickBot="1">
      <c r="A34" s="56">
        <f>A33</f>
        <v>8</v>
      </c>
      <c r="B34" s="64"/>
      <c r="C34" s="51"/>
      <c r="D34" s="52"/>
      <c r="E34" s="53"/>
      <c r="F34" s="54"/>
      <c r="G34" s="111"/>
      <c r="H34" s="112"/>
      <c r="I34" s="113"/>
      <c r="J34" s="262"/>
      <c r="K34" s="262"/>
    </row>
    <row r="35" spans="1:11" ht="12.75">
      <c r="A35" s="55">
        <f>A36</f>
        <v>9</v>
      </c>
      <c r="B35" s="62"/>
      <c r="C35" s="40"/>
      <c r="D35" s="41"/>
      <c r="E35" s="42"/>
      <c r="F35" s="43"/>
      <c r="G35" s="104"/>
      <c r="H35" s="105"/>
      <c r="I35" s="106"/>
      <c r="J35" s="258"/>
      <c r="K35" s="258"/>
    </row>
    <row r="36" spans="1:11" ht="12.75">
      <c r="A36" s="44">
        <f>A34+1</f>
        <v>9</v>
      </c>
      <c r="B36" s="63">
        <v>127</v>
      </c>
      <c r="C36" s="46" t="s">
        <v>130</v>
      </c>
      <c r="D36" s="47" t="s">
        <v>131</v>
      </c>
      <c r="E36" s="48" t="s">
        <v>132</v>
      </c>
      <c r="F36" s="49" t="s">
        <v>18</v>
      </c>
      <c r="G36" s="107">
        <v>19.09</v>
      </c>
      <c r="H36" s="108" t="s">
        <v>43</v>
      </c>
      <c r="I36" s="109">
        <v>24.83</v>
      </c>
      <c r="J36" s="116">
        <f>MAX(G36:I36)</f>
        <v>24.83</v>
      </c>
      <c r="K36" s="117">
        <f>IF(ISBLANK(J36),"",INT(15.9803*(J36-3.8)^1.04))</f>
        <v>379</v>
      </c>
    </row>
    <row r="37" spans="1:11" ht="13.5" thickBot="1">
      <c r="A37" s="56">
        <f>A36</f>
        <v>9</v>
      </c>
      <c r="B37" s="64"/>
      <c r="C37" s="51"/>
      <c r="D37" s="52"/>
      <c r="E37" s="53"/>
      <c r="F37" s="54"/>
      <c r="G37" s="111"/>
      <c r="H37" s="112"/>
      <c r="I37" s="113"/>
      <c r="J37" s="262"/>
      <c r="K37" s="262"/>
    </row>
    <row r="38" spans="1:11" ht="12.75">
      <c r="A38" s="55">
        <f>A39</f>
        <v>10</v>
      </c>
      <c r="B38" s="62"/>
      <c r="C38" s="40"/>
      <c r="D38" s="41"/>
      <c r="E38" s="42"/>
      <c r="F38" s="43"/>
      <c r="G38" s="104"/>
      <c r="H38" s="105"/>
      <c r="I38" s="106"/>
      <c r="J38" s="258"/>
      <c r="K38" s="258"/>
    </row>
    <row r="39" spans="1:11" ht="12.75">
      <c r="A39" s="44">
        <f>A37+1</f>
        <v>10</v>
      </c>
      <c r="B39" s="63">
        <v>1</v>
      </c>
      <c r="C39" s="46" t="s">
        <v>133</v>
      </c>
      <c r="D39" s="47" t="s">
        <v>134</v>
      </c>
      <c r="E39" s="48">
        <v>36417</v>
      </c>
      <c r="F39" s="49" t="s">
        <v>19</v>
      </c>
      <c r="G39" s="107">
        <v>28.15</v>
      </c>
      <c r="H39" s="108">
        <v>27.24</v>
      </c>
      <c r="I39" s="109" t="s">
        <v>43</v>
      </c>
      <c r="J39" s="116">
        <f>MAX(G39:I39)</f>
        <v>28.15</v>
      </c>
      <c r="K39" s="117">
        <f>IF(ISBLANK(J39),"",INT(15.9803*(J39-3.8)^1.04))</f>
        <v>442</v>
      </c>
    </row>
    <row r="40" spans="1:11" ht="13.5" thickBot="1">
      <c r="A40" s="56">
        <f>A39</f>
        <v>10</v>
      </c>
      <c r="B40" s="64"/>
      <c r="C40" s="51"/>
      <c r="D40" s="52"/>
      <c r="E40" s="53"/>
      <c r="F40" s="54"/>
      <c r="G40" s="111"/>
      <c r="H40" s="112"/>
      <c r="I40" s="113"/>
      <c r="J40" s="262"/>
      <c r="K40" s="262"/>
    </row>
    <row r="41" spans="1:11" ht="12.75">
      <c r="A41" s="258">
        <f>A42</f>
        <v>11</v>
      </c>
      <c r="B41" s="62"/>
      <c r="C41" s="40"/>
      <c r="D41" s="41"/>
      <c r="E41" s="42"/>
      <c r="F41" s="43"/>
      <c r="G41" s="104"/>
      <c r="H41" s="105"/>
      <c r="I41" s="106"/>
      <c r="J41" s="258"/>
      <c r="K41" s="258"/>
    </row>
    <row r="42" spans="1:11" ht="12.75">
      <c r="A42" s="44">
        <f>A40+1</f>
        <v>11</v>
      </c>
      <c r="B42" s="63">
        <v>17</v>
      </c>
      <c r="C42" s="46" t="s">
        <v>158</v>
      </c>
      <c r="D42" s="47" t="s">
        <v>159</v>
      </c>
      <c r="E42" s="48">
        <v>36256</v>
      </c>
      <c r="F42" s="49" t="s">
        <v>20</v>
      </c>
      <c r="G42" s="107">
        <v>22.47</v>
      </c>
      <c r="H42" s="108">
        <v>34.91</v>
      </c>
      <c r="I42" s="109">
        <v>29.84</v>
      </c>
      <c r="J42" s="116">
        <f>MAX(G42:I42)</f>
        <v>34.91</v>
      </c>
      <c r="K42" s="117">
        <f>IF(ISBLANK(J42),"",INT(15.9803*(J42-3.8)^1.04))</f>
        <v>570</v>
      </c>
    </row>
    <row r="43" spans="1:11" ht="13.5" thickBot="1">
      <c r="A43" s="262">
        <f>A42</f>
        <v>11</v>
      </c>
      <c r="B43" s="64"/>
      <c r="C43" s="51"/>
      <c r="D43" s="52"/>
      <c r="E43" s="53"/>
      <c r="F43" s="54"/>
      <c r="G43" s="111"/>
      <c r="H43" s="112"/>
      <c r="I43" s="113"/>
      <c r="J43" s="262"/>
      <c r="K43" s="262"/>
    </row>
    <row r="44" spans="1:11" ht="12.75">
      <c r="A44" s="258">
        <f>A45</f>
        <v>12</v>
      </c>
      <c r="B44" s="62"/>
      <c r="C44" s="40"/>
      <c r="D44" s="41"/>
      <c r="E44" s="42"/>
      <c r="F44" s="43"/>
      <c r="G44" s="104"/>
      <c r="H44" s="105"/>
      <c r="I44" s="106"/>
      <c r="J44" s="258"/>
      <c r="K44" s="258"/>
    </row>
    <row r="45" spans="1:11" ht="12.75">
      <c r="A45" s="44">
        <f>A43+1</f>
        <v>12</v>
      </c>
      <c r="B45" s="63">
        <v>120</v>
      </c>
      <c r="C45" s="46" t="s">
        <v>108</v>
      </c>
      <c r="D45" s="47" t="s">
        <v>109</v>
      </c>
      <c r="E45" s="48">
        <v>36786</v>
      </c>
      <c r="F45" s="49" t="s">
        <v>18</v>
      </c>
      <c r="G45" s="107">
        <v>29.38</v>
      </c>
      <c r="H45" s="108" t="s">
        <v>43</v>
      </c>
      <c r="I45" s="109" t="s">
        <v>43</v>
      </c>
      <c r="J45" s="116">
        <f>MAX(G45:I45)</f>
        <v>29.38</v>
      </c>
      <c r="K45" s="117">
        <f>IF(ISBLANK(J45),"",INT(15.9803*(J45-3.8)^1.04))</f>
        <v>465</v>
      </c>
    </row>
    <row r="46" spans="1:11" ht="13.5" thickBot="1">
      <c r="A46" s="262">
        <f>A45</f>
        <v>12</v>
      </c>
      <c r="B46" s="64"/>
      <c r="C46" s="51"/>
      <c r="D46" s="52"/>
      <c r="E46" s="53"/>
      <c r="F46" s="54"/>
      <c r="G46" s="111"/>
      <c r="H46" s="112"/>
      <c r="I46" s="113"/>
      <c r="J46" s="262"/>
      <c r="K46" s="262"/>
    </row>
    <row r="47" spans="1:11" ht="13.5" customHeight="1">
      <c r="A47" s="258">
        <f>A48</f>
        <v>13</v>
      </c>
      <c r="B47" s="62"/>
      <c r="C47" s="40"/>
      <c r="D47" s="41"/>
      <c r="E47" s="42"/>
      <c r="F47" s="43"/>
      <c r="G47" s="104"/>
      <c r="H47" s="105"/>
      <c r="I47" s="106"/>
      <c r="J47" s="258"/>
      <c r="K47" s="258"/>
    </row>
    <row r="48" spans="1:11" ht="13.5" customHeight="1">
      <c r="A48" s="44">
        <f>A46+1</f>
        <v>13</v>
      </c>
      <c r="B48" s="63">
        <v>2</v>
      </c>
      <c r="C48" s="46" t="s">
        <v>135</v>
      </c>
      <c r="D48" s="47" t="s">
        <v>136</v>
      </c>
      <c r="E48" s="48">
        <v>36099</v>
      </c>
      <c r="F48" s="49" t="s">
        <v>19</v>
      </c>
      <c r="G48" s="107">
        <v>36.7</v>
      </c>
      <c r="H48" s="108">
        <v>33.69</v>
      </c>
      <c r="I48" s="109">
        <v>34.7</v>
      </c>
      <c r="J48" s="116">
        <f>MAX(G48:I48)</f>
        <v>36.7</v>
      </c>
      <c r="K48" s="117">
        <f>IF(ISBLANK(J48),"",INT(15.9803*(J48-3.8)^1.04))</f>
        <v>604</v>
      </c>
    </row>
    <row r="49" spans="1:11" ht="13.5" customHeight="1" thickBot="1">
      <c r="A49" s="262">
        <f>A48</f>
        <v>13</v>
      </c>
      <c r="B49" s="64"/>
      <c r="C49" s="51"/>
      <c r="D49" s="52"/>
      <c r="E49" s="53"/>
      <c r="F49" s="54"/>
      <c r="G49" s="111"/>
      <c r="H49" s="112"/>
      <c r="I49" s="113"/>
      <c r="J49" s="262"/>
      <c r="K49" s="262"/>
    </row>
    <row r="54" spans="1:17" s="3" customFormat="1" ht="18" customHeight="1">
      <c r="A54" s="1" t="s">
        <v>27</v>
      </c>
      <c r="B54" s="14"/>
      <c r="C54" s="1"/>
      <c r="D54" s="1"/>
      <c r="E54" s="1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s="3" customFormat="1" ht="18" customHeight="1">
      <c r="A55" s="128" t="s">
        <v>61</v>
      </c>
      <c r="B55" s="14"/>
      <c r="C55" s="1"/>
      <c r="D55" s="1"/>
      <c r="E55" s="1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s="3" customFormat="1" ht="18" customHeight="1">
      <c r="A56" s="127" t="s">
        <v>191</v>
      </c>
      <c r="B56" s="14"/>
      <c r="C56" s="1"/>
      <c r="D56" s="1"/>
      <c r="E56" s="1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8" s="3" customFormat="1" ht="17.25" customHeight="1">
      <c r="A57" s="38"/>
      <c r="B57" s="1"/>
      <c r="C57" s="2"/>
      <c r="D57" s="2"/>
      <c r="E57" s="2"/>
      <c r="F57" s="2"/>
      <c r="G57" s="2"/>
      <c r="H57" s="2"/>
      <c r="J57" s="24"/>
      <c r="K57" s="2"/>
      <c r="L57" s="2"/>
      <c r="M57" s="2"/>
      <c r="N57" s="2"/>
      <c r="O57" s="2"/>
      <c r="P57" s="2"/>
      <c r="R57" s="24"/>
    </row>
    <row r="58" spans="1:18" ht="14.25" customHeight="1">
      <c r="A58" s="5" t="s">
        <v>69</v>
      </c>
      <c r="B58" s="5"/>
      <c r="J58" s="4"/>
      <c r="O58" s="4"/>
      <c r="P58" s="7"/>
      <c r="Q58" s="67"/>
      <c r="R58" s="67"/>
    </row>
    <row r="59" spans="1:18" ht="18.75">
      <c r="A59" s="1" t="s">
        <v>70</v>
      </c>
      <c r="B59" s="1"/>
      <c r="C59" s="1"/>
      <c r="E59" s="8"/>
      <c r="G59" s="6"/>
      <c r="J59" s="4"/>
      <c r="P59" s="4"/>
      <c r="Q59" s="9"/>
      <c r="R59" s="67"/>
    </row>
    <row r="60" spans="3:9" s="75" customFormat="1" ht="16.5" thickBot="1">
      <c r="C60" s="5" t="s">
        <v>75</v>
      </c>
      <c r="E60" s="76"/>
      <c r="G60" s="114"/>
      <c r="H60" s="114"/>
      <c r="I60" s="114"/>
    </row>
    <row r="61" spans="7:9" ht="13.5" thickBot="1">
      <c r="G61" s="299" t="s">
        <v>220</v>
      </c>
      <c r="H61" s="300"/>
      <c r="I61" s="301"/>
    </row>
    <row r="62" spans="1:11" s="70" customFormat="1" ht="13.5" customHeight="1">
      <c r="A62" s="133" t="s">
        <v>41</v>
      </c>
      <c r="B62" s="79" t="s">
        <v>22</v>
      </c>
      <c r="C62" s="178" t="s">
        <v>15</v>
      </c>
      <c r="D62" s="196" t="s">
        <v>14</v>
      </c>
      <c r="E62" s="81" t="s">
        <v>17</v>
      </c>
      <c r="F62" s="192" t="s">
        <v>0</v>
      </c>
      <c r="G62" s="197">
        <v>1</v>
      </c>
      <c r="H62" s="179">
        <v>2</v>
      </c>
      <c r="I62" s="191">
        <v>3</v>
      </c>
      <c r="J62" s="82" t="s">
        <v>13</v>
      </c>
      <c r="K62" s="181" t="s">
        <v>12</v>
      </c>
    </row>
    <row r="63" spans="1:11" s="70" customFormat="1" ht="13.5" customHeight="1" thickBot="1">
      <c r="A63" s="170" t="s">
        <v>192</v>
      </c>
      <c r="B63" s="175" t="s">
        <v>82</v>
      </c>
      <c r="C63" s="172" t="s">
        <v>83</v>
      </c>
      <c r="D63" s="173" t="s">
        <v>93</v>
      </c>
      <c r="E63" s="177" t="s">
        <v>55</v>
      </c>
      <c r="F63" s="171" t="s">
        <v>56</v>
      </c>
      <c r="G63" s="190"/>
      <c r="H63" s="188"/>
      <c r="I63" s="189"/>
      <c r="J63" s="175" t="s">
        <v>57</v>
      </c>
      <c r="K63" s="174" t="s">
        <v>60</v>
      </c>
    </row>
    <row r="64" spans="1:11" s="75" customFormat="1" ht="12.75">
      <c r="A64" s="55">
        <f>A65</f>
        <v>1</v>
      </c>
      <c r="B64" s="39"/>
      <c r="C64" s="40"/>
      <c r="D64" s="41"/>
      <c r="E64" s="42"/>
      <c r="F64" s="43"/>
      <c r="G64" s="104"/>
      <c r="H64" s="105"/>
      <c r="I64" s="106"/>
      <c r="J64" s="206"/>
      <c r="K64" s="206"/>
    </row>
    <row r="65" spans="1:11" s="75" customFormat="1" ht="12.75">
      <c r="A65" s="44">
        <f>A61+1</f>
        <v>1</v>
      </c>
      <c r="B65" s="45">
        <v>129</v>
      </c>
      <c r="C65" s="46" t="s">
        <v>32</v>
      </c>
      <c r="D65" s="47" t="s">
        <v>33</v>
      </c>
      <c r="E65" s="48">
        <v>35437</v>
      </c>
      <c r="F65" s="49" t="s">
        <v>18</v>
      </c>
      <c r="G65" s="107">
        <v>40.73</v>
      </c>
      <c r="H65" s="108">
        <v>42.17</v>
      </c>
      <c r="I65" s="109">
        <v>42.17</v>
      </c>
      <c r="J65" s="116">
        <f>MAX(G65:I65)</f>
        <v>42.17</v>
      </c>
      <c r="K65" s="117">
        <f>IF(ISBLANK(J65),"",INT(15.9803*(J65-3.8)^1.04))</f>
        <v>709</v>
      </c>
    </row>
    <row r="66" spans="1:11" s="75" customFormat="1" ht="13.5" thickBot="1">
      <c r="A66" s="56">
        <f>A65</f>
        <v>1</v>
      </c>
      <c r="B66" s="50"/>
      <c r="C66" s="51"/>
      <c r="D66" s="52"/>
      <c r="E66" s="53"/>
      <c r="F66" s="54"/>
      <c r="G66" s="111"/>
      <c r="H66" s="112"/>
      <c r="I66" s="113"/>
      <c r="J66" s="207"/>
      <c r="K66" s="207"/>
    </row>
    <row r="67" spans="1:11" s="75" customFormat="1" ht="12.75">
      <c r="A67" s="258">
        <f>A68</f>
        <v>2</v>
      </c>
      <c r="B67" s="39"/>
      <c r="C67" s="40"/>
      <c r="D67" s="41"/>
      <c r="E67" s="42"/>
      <c r="F67" s="43"/>
      <c r="G67" s="104"/>
      <c r="H67" s="105"/>
      <c r="I67" s="106"/>
      <c r="J67" s="258"/>
      <c r="K67" s="258"/>
    </row>
    <row r="68" spans="1:11" s="75" customFormat="1" ht="12.75">
      <c r="A68" s="44">
        <f>A64+1</f>
        <v>2</v>
      </c>
      <c r="B68" s="45">
        <v>23</v>
      </c>
      <c r="C68" s="46" t="s">
        <v>170</v>
      </c>
      <c r="D68" s="47" t="s">
        <v>171</v>
      </c>
      <c r="E68" s="48">
        <v>35227</v>
      </c>
      <c r="F68" s="49" t="s">
        <v>20</v>
      </c>
      <c r="G68" s="107">
        <v>32.46</v>
      </c>
      <c r="H68" s="108">
        <v>34.35</v>
      </c>
      <c r="I68" s="109">
        <v>33.59</v>
      </c>
      <c r="J68" s="116">
        <f>MAX(G68:I68)</f>
        <v>34.35</v>
      </c>
      <c r="K68" s="117">
        <f>IF(ISBLANK(J68),"",INT(15.9803*(J68-3.8)^1.04))</f>
        <v>559</v>
      </c>
    </row>
    <row r="69" spans="1:11" s="75" customFormat="1" ht="13.5" thickBot="1">
      <c r="A69" s="262">
        <f>A68</f>
        <v>2</v>
      </c>
      <c r="B69" s="50"/>
      <c r="C69" s="51"/>
      <c r="D69" s="52"/>
      <c r="E69" s="53"/>
      <c r="F69" s="54"/>
      <c r="G69" s="111"/>
      <c r="H69" s="112"/>
      <c r="I69" s="113"/>
      <c r="J69" s="262"/>
      <c r="K69" s="262"/>
    </row>
    <row r="70" spans="1:11" s="75" customFormat="1" ht="12.75">
      <c r="A70" s="258">
        <f>A71</f>
        <v>3</v>
      </c>
      <c r="B70" s="39"/>
      <c r="C70" s="40"/>
      <c r="D70" s="41"/>
      <c r="E70" s="42"/>
      <c r="F70" s="43"/>
      <c r="G70" s="104"/>
      <c r="H70" s="105"/>
      <c r="I70" s="106"/>
      <c r="J70" s="258"/>
      <c r="K70" s="258"/>
    </row>
    <row r="71" spans="1:11" s="75" customFormat="1" ht="12.75">
      <c r="A71" s="44">
        <f>A67+1</f>
        <v>3</v>
      </c>
      <c r="B71" s="45">
        <v>133</v>
      </c>
      <c r="C71" s="46" t="s">
        <v>117</v>
      </c>
      <c r="D71" s="47" t="s">
        <v>116</v>
      </c>
      <c r="E71" s="48">
        <v>35509</v>
      </c>
      <c r="F71" s="49" t="s">
        <v>18</v>
      </c>
      <c r="G71" s="107">
        <v>37.65</v>
      </c>
      <c r="H71" s="108" t="s">
        <v>43</v>
      </c>
      <c r="I71" s="109">
        <v>36.41</v>
      </c>
      <c r="J71" s="116">
        <f>MAX(G71:I71)</f>
        <v>37.65</v>
      </c>
      <c r="K71" s="117">
        <f>IF(ISBLANK(J71),"",INT(15.9803*(J71-3.8)^1.04))</f>
        <v>622</v>
      </c>
    </row>
    <row r="72" spans="1:11" s="75" customFormat="1" ht="13.5" thickBot="1">
      <c r="A72" s="262">
        <f>A71</f>
        <v>3</v>
      </c>
      <c r="B72" s="50"/>
      <c r="C72" s="51"/>
      <c r="D72" s="52"/>
      <c r="E72" s="53"/>
      <c r="F72" s="54"/>
      <c r="G72" s="111"/>
      <c r="H72" s="112"/>
      <c r="I72" s="113"/>
      <c r="J72" s="262"/>
      <c r="K72" s="262"/>
    </row>
    <row r="73" spans="1:11" s="75" customFormat="1" ht="12.75">
      <c r="A73" s="258">
        <f>A74</f>
        <v>4</v>
      </c>
      <c r="B73" s="39"/>
      <c r="C73" s="40"/>
      <c r="D73" s="41"/>
      <c r="E73" s="42"/>
      <c r="F73" s="43"/>
      <c r="G73" s="104"/>
      <c r="H73" s="105"/>
      <c r="I73" s="106"/>
      <c r="J73" s="258"/>
      <c r="K73" s="258"/>
    </row>
    <row r="74" spans="1:11" s="75" customFormat="1" ht="12.75">
      <c r="A74" s="44">
        <f>A70+1</f>
        <v>4</v>
      </c>
      <c r="B74" s="45">
        <v>24</v>
      </c>
      <c r="C74" s="46" t="s">
        <v>172</v>
      </c>
      <c r="D74" s="47" t="s">
        <v>173</v>
      </c>
      <c r="E74" s="48">
        <v>35491</v>
      </c>
      <c r="F74" s="49" t="s">
        <v>20</v>
      </c>
      <c r="G74" s="107">
        <v>31.93</v>
      </c>
      <c r="H74" s="108">
        <v>28.56</v>
      </c>
      <c r="I74" s="109">
        <v>32.36</v>
      </c>
      <c r="J74" s="116">
        <f>MAX(G74:I74)</f>
        <v>32.36</v>
      </c>
      <c r="K74" s="117">
        <f>IF(ISBLANK(J74),"",INT(15.9803*(J74-3.8)^1.04))</f>
        <v>521</v>
      </c>
    </row>
    <row r="75" spans="1:11" s="75" customFormat="1" ht="13.5" thickBot="1">
      <c r="A75" s="262">
        <f>A74</f>
        <v>4</v>
      </c>
      <c r="B75" s="50"/>
      <c r="C75" s="51"/>
      <c r="D75" s="52"/>
      <c r="E75" s="53"/>
      <c r="F75" s="54"/>
      <c r="G75" s="111"/>
      <c r="H75" s="112"/>
      <c r="I75" s="113"/>
      <c r="J75" s="262"/>
      <c r="K75" s="262"/>
    </row>
    <row r="76" spans="1:11" s="75" customFormat="1" ht="12.75">
      <c r="A76" s="258">
        <f>A77</f>
        <v>5</v>
      </c>
      <c r="B76" s="39"/>
      <c r="C76" s="40"/>
      <c r="D76" s="41"/>
      <c r="E76" s="42"/>
      <c r="F76" s="43"/>
      <c r="G76" s="104"/>
      <c r="H76" s="105"/>
      <c r="I76" s="106"/>
      <c r="J76" s="258"/>
      <c r="K76" s="258"/>
    </row>
    <row r="77" spans="1:11" s="75" customFormat="1" ht="12.75">
      <c r="A77" s="44">
        <f>A73+1</f>
        <v>5</v>
      </c>
      <c r="B77" s="45">
        <v>5</v>
      </c>
      <c r="C77" s="46" t="s">
        <v>141</v>
      </c>
      <c r="D77" s="47" t="s">
        <v>142</v>
      </c>
      <c r="E77" s="48">
        <v>35656</v>
      </c>
      <c r="F77" s="49" t="s">
        <v>19</v>
      </c>
      <c r="G77" s="107">
        <v>29.69</v>
      </c>
      <c r="H77" s="108">
        <v>32.63</v>
      </c>
      <c r="I77" s="109">
        <v>32.39</v>
      </c>
      <c r="J77" s="116">
        <f>MAX(G77:I77)</f>
        <v>32.63</v>
      </c>
      <c r="K77" s="117">
        <f>IF(ISBLANK(J77),"",INT(15.9803*(J77-3.8)^1.04))</f>
        <v>527</v>
      </c>
    </row>
    <row r="78" spans="1:11" s="75" customFormat="1" ht="13.5" thickBot="1">
      <c r="A78" s="262">
        <f>A77</f>
        <v>5</v>
      </c>
      <c r="B78" s="50"/>
      <c r="C78" s="51"/>
      <c r="D78" s="52"/>
      <c r="E78" s="53"/>
      <c r="F78" s="54"/>
      <c r="G78" s="111"/>
      <c r="H78" s="112"/>
      <c r="I78" s="113"/>
      <c r="J78" s="262"/>
      <c r="K78" s="262"/>
    </row>
    <row r="79" spans="1:11" s="75" customFormat="1" ht="12.75">
      <c r="A79" s="258">
        <f>A80</f>
        <v>6</v>
      </c>
      <c r="B79" s="39"/>
      <c r="C79" s="40"/>
      <c r="D79" s="41"/>
      <c r="E79" s="42"/>
      <c r="F79" s="43"/>
      <c r="G79" s="104"/>
      <c r="H79" s="105"/>
      <c r="I79" s="106"/>
      <c r="J79" s="258"/>
      <c r="K79" s="258"/>
    </row>
    <row r="80" spans="1:11" s="75" customFormat="1" ht="12.75">
      <c r="A80" s="44">
        <f>A76+1</f>
        <v>6</v>
      </c>
      <c r="B80" s="45">
        <v>21</v>
      </c>
      <c r="C80" s="46" t="s">
        <v>166</v>
      </c>
      <c r="D80" s="47" t="s">
        <v>167</v>
      </c>
      <c r="E80" s="48">
        <v>35581</v>
      </c>
      <c r="F80" s="49" t="s">
        <v>20</v>
      </c>
      <c r="G80" s="107">
        <v>35.98</v>
      </c>
      <c r="H80" s="108">
        <v>40.85</v>
      </c>
      <c r="I80" s="109">
        <v>38.12</v>
      </c>
      <c r="J80" s="116">
        <f>MAX(G80:I80)</f>
        <v>40.85</v>
      </c>
      <c r="K80" s="117">
        <f>IF(ISBLANK(J80),"",INT(15.9803*(J80-3.8)^1.04))</f>
        <v>684</v>
      </c>
    </row>
    <row r="81" spans="1:11" s="75" customFormat="1" ht="13.5" thickBot="1">
      <c r="A81" s="262">
        <f>A80</f>
        <v>6</v>
      </c>
      <c r="B81" s="50"/>
      <c r="C81" s="51"/>
      <c r="D81" s="52"/>
      <c r="E81" s="53"/>
      <c r="F81" s="54"/>
      <c r="G81" s="111"/>
      <c r="H81" s="112"/>
      <c r="I81" s="113"/>
      <c r="J81" s="262"/>
      <c r="K81" s="262"/>
    </row>
    <row r="82" spans="1:11" s="75" customFormat="1" ht="12.75">
      <c r="A82" s="258">
        <f>A83</f>
        <v>7</v>
      </c>
      <c r="B82" s="39"/>
      <c r="C82" s="40"/>
      <c r="D82" s="41"/>
      <c r="E82" s="42"/>
      <c r="F82" s="43"/>
      <c r="G82" s="104"/>
      <c r="H82" s="105"/>
      <c r="I82" s="106"/>
      <c r="J82" s="258"/>
      <c r="K82" s="258"/>
    </row>
    <row r="83" spans="1:11" s="75" customFormat="1" ht="12.75">
      <c r="A83" s="44">
        <f>A79+1</f>
        <v>7</v>
      </c>
      <c r="B83" s="45">
        <v>128</v>
      </c>
      <c r="C83" s="46" t="s">
        <v>30</v>
      </c>
      <c r="D83" s="47" t="s">
        <v>31</v>
      </c>
      <c r="E83" s="48">
        <v>35598</v>
      </c>
      <c r="F83" s="49" t="s">
        <v>18</v>
      </c>
      <c r="G83" s="107">
        <v>21.95</v>
      </c>
      <c r="H83" s="108">
        <v>21.65</v>
      </c>
      <c r="I83" s="109" t="s">
        <v>43</v>
      </c>
      <c r="J83" s="116">
        <f>MAX(G83:I83)</f>
        <v>21.95</v>
      </c>
      <c r="K83" s="117">
        <f>IF(ISBLANK(J83),"",INT(15.9803*(J83-3.8)^1.04))</f>
        <v>325</v>
      </c>
    </row>
    <row r="84" spans="1:11" s="75" customFormat="1" ht="13.5" thickBot="1">
      <c r="A84" s="262">
        <f>A83</f>
        <v>7</v>
      </c>
      <c r="B84" s="50"/>
      <c r="C84" s="51"/>
      <c r="D84" s="52"/>
      <c r="E84" s="53"/>
      <c r="F84" s="54"/>
      <c r="G84" s="111"/>
      <c r="H84" s="112"/>
      <c r="I84" s="113"/>
      <c r="J84" s="262"/>
      <c r="K84" s="262"/>
    </row>
    <row r="85" spans="1:11" s="75" customFormat="1" ht="12.75">
      <c r="A85" s="258">
        <f>A86</f>
        <v>8</v>
      </c>
      <c r="B85" s="39"/>
      <c r="C85" s="40"/>
      <c r="D85" s="41"/>
      <c r="E85" s="42"/>
      <c r="F85" s="43"/>
      <c r="G85" s="104"/>
      <c r="H85" s="105"/>
      <c r="I85" s="106"/>
      <c r="J85" s="258"/>
      <c r="K85" s="258"/>
    </row>
    <row r="86" spans="1:11" s="75" customFormat="1" ht="12.75" customHeight="1">
      <c r="A86" s="44">
        <f>A82+1</f>
        <v>8</v>
      </c>
      <c r="B86" s="45">
        <v>6</v>
      </c>
      <c r="C86" s="46" t="s">
        <v>143</v>
      </c>
      <c r="D86" s="47" t="s">
        <v>144</v>
      </c>
      <c r="E86" s="48">
        <v>35721</v>
      </c>
      <c r="F86" s="49" t="s">
        <v>19</v>
      </c>
      <c r="G86" s="107">
        <v>28.58</v>
      </c>
      <c r="H86" s="108">
        <v>28.58</v>
      </c>
      <c r="I86" s="109" t="s">
        <v>43</v>
      </c>
      <c r="J86" s="116">
        <f>MAX(G86:I86)</f>
        <v>28.58</v>
      </c>
      <c r="K86" s="117">
        <f>IF(ISBLANK(J86),"",INT(15.9803*(J86-3.8)^1.04))</f>
        <v>450</v>
      </c>
    </row>
    <row r="87" spans="1:11" s="75" customFormat="1" ht="13.5" thickBot="1">
      <c r="A87" s="262">
        <f>A86</f>
        <v>8</v>
      </c>
      <c r="B87" s="50"/>
      <c r="C87" s="51"/>
      <c r="D87" s="52"/>
      <c r="E87" s="53"/>
      <c r="F87" s="54"/>
      <c r="G87" s="111"/>
      <c r="H87" s="112"/>
      <c r="I87" s="113"/>
      <c r="J87" s="262"/>
      <c r="K87" s="262"/>
    </row>
    <row r="88" spans="1:11" s="75" customFormat="1" ht="13.5" customHeight="1">
      <c r="A88" s="258">
        <f>A89</f>
        <v>9</v>
      </c>
      <c r="B88" s="39"/>
      <c r="C88" s="40"/>
      <c r="D88" s="41"/>
      <c r="E88" s="42"/>
      <c r="F88" s="43"/>
      <c r="G88" s="104"/>
      <c r="H88" s="105"/>
      <c r="I88" s="106"/>
      <c r="J88" s="258"/>
      <c r="K88" s="258"/>
    </row>
    <row r="89" spans="1:11" s="75" customFormat="1" ht="13.5" customHeight="1">
      <c r="A89" s="44">
        <f>A85+1</f>
        <v>9</v>
      </c>
      <c r="B89" s="45">
        <v>22</v>
      </c>
      <c r="C89" s="46" t="s">
        <v>168</v>
      </c>
      <c r="D89" s="47" t="s">
        <v>169</v>
      </c>
      <c r="E89" s="48">
        <v>35537</v>
      </c>
      <c r="F89" s="49" t="s">
        <v>20</v>
      </c>
      <c r="G89" s="107" t="s">
        <v>43</v>
      </c>
      <c r="H89" s="108">
        <v>31.95</v>
      </c>
      <c r="I89" s="109">
        <v>26.5</v>
      </c>
      <c r="J89" s="116">
        <f>MAX(G89:I89)</f>
        <v>31.95</v>
      </c>
      <c r="K89" s="117">
        <f>IF(ISBLANK(J89),"",INT(15.9803*(J89-3.8)^1.04))</f>
        <v>514</v>
      </c>
    </row>
    <row r="90" spans="1:11" s="75" customFormat="1" ht="13.5" customHeight="1" thickBot="1">
      <c r="A90" s="262">
        <f>A89</f>
        <v>9</v>
      </c>
      <c r="B90" s="50"/>
      <c r="C90" s="51"/>
      <c r="D90" s="52"/>
      <c r="E90" s="53"/>
      <c r="F90" s="54"/>
      <c r="G90" s="111"/>
      <c r="H90" s="112"/>
      <c r="I90" s="113"/>
      <c r="J90" s="262"/>
      <c r="K90" s="262"/>
    </row>
    <row r="91" spans="1:11" s="75" customFormat="1" ht="12.75">
      <c r="A91" s="182"/>
      <c r="B91" s="187"/>
      <c r="C91" s="46"/>
      <c r="D91" s="186"/>
      <c r="E91" s="185"/>
      <c r="F91" s="184"/>
      <c r="G91" s="182"/>
      <c r="H91" s="187"/>
      <c r="I91" s="46"/>
      <c r="J91" s="182"/>
      <c r="K91" s="182"/>
    </row>
    <row r="92" spans="1:11" s="75" customFormat="1" ht="12.75">
      <c r="A92" s="182"/>
      <c r="B92" s="187"/>
      <c r="C92" s="46"/>
      <c r="D92" s="186"/>
      <c r="E92" s="185"/>
      <c r="F92" s="184"/>
      <c r="G92" s="182"/>
      <c r="H92" s="187"/>
      <c r="I92" s="46"/>
      <c r="J92" s="182"/>
      <c r="K92" s="182"/>
    </row>
    <row r="93" spans="1:11" s="75" customFormat="1" ht="12.75">
      <c r="A93" s="182"/>
      <c r="B93" s="187"/>
      <c r="C93" s="46"/>
      <c r="D93" s="186"/>
      <c r="E93" s="185"/>
      <c r="F93" s="184"/>
      <c r="G93" s="182"/>
      <c r="H93" s="187"/>
      <c r="I93" s="46"/>
      <c r="J93" s="182"/>
      <c r="K93" s="182"/>
    </row>
    <row r="94" spans="1:11" s="75" customFormat="1" ht="12.75">
      <c r="A94" s="182"/>
      <c r="B94" s="187"/>
      <c r="C94" s="46"/>
      <c r="D94" s="186"/>
      <c r="E94" s="185"/>
      <c r="F94" s="184"/>
      <c r="G94" s="182"/>
      <c r="H94" s="187"/>
      <c r="I94" s="46"/>
      <c r="J94" s="182"/>
      <c r="K94" s="182"/>
    </row>
    <row r="95" spans="1:11" s="75" customFormat="1" ht="12.75">
      <c r="A95" s="182"/>
      <c r="B95" s="187"/>
      <c r="C95" s="46"/>
      <c r="D95" s="186"/>
      <c r="E95" s="185"/>
      <c r="F95" s="184"/>
      <c r="G95" s="182"/>
      <c r="H95" s="187"/>
      <c r="I95" s="46"/>
      <c r="J95" s="182"/>
      <c r="K95" s="182"/>
    </row>
    <row r="96" spans="1:11" s="75" customFormat="1" ht="12.75">
      <c r="A96" s="182"/>
      <c r="B96" s="187"/>
      <c r="C96" s="46"/>
      <c r="D96" s="186"/>
      <c r="E96" s="185"/>
      <c r="F96" s="184"/>
      <c r="G96" s="182"/>
      <c r="H96" s="187"/>
      <c r="I96" s="46"/>
      <c r="J96" s="182"/>
      <c r="K96" s="182"/>
    </row>
    <row r="97" spans="1:11" s="75" customFormat="1" ht="12.75">
      <c r="A97" s="182"/>
      <c r="B97" s="187"/>
      <c r="C97" s="46"/>
      <c r="D97" s="186"/>
      <c r="E97" s="185"/>
      <c r="F97" s="184"/>
      <c r="G97" s="182"/>
      <c r="H97" s="187"/>
      <c r="I97" s="46"/>
      <c r="J97" s="182"/>
      <c r="K97" s="182"/>
    </row>
    <row r="98" spans="1:11" s="75" customFormat="1" ht="12.75">
      <c r="A98" s="182"/>
      <c r="B98" s="187"/>
      <c r="C98" s="46"/>
      <c r="D98" s="186"/>
      <c r="E98" s="185"/>
      <c r="F98" s="184"/>
      <c r="G98" s="182"/>
      <c r="H98" s="187"/>
      <c r="I98" s="46"/>
      <c r="J98" s="182"/>
      <c r="K98" s="182"/>
    </row>
    <row r="99" spans="1:11" s="75" customFormat="1" ht="12.75">
      <c r="A99" s="182"/>
      <c r="B99" s="187"/>
      <c r="C99" s="46"/>
      <c r="D99" s="186"/>
      <c r="E99" s="185"/>
      <c r="F99" s="184"/>
      <c r="G99" s="182"/>
      <c r="H99" s="187"/>
      <c r="I99" s="46"/>
      <c r="J99" s="182"/>
      <c r="K99" s="182"/>
    </row>
    <row r="107" spans="1:17" s="3" customFormat="1" ht="18" customHeight="1">
      <c r="A107" s="1" t="s">
        <v>27</v>
      </c>
      <c r="B107" s="14"/>
      <c r="C107" s="1"/>
      <c r="D107" s="1"/>
      <c r="E107" s="1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3" customFormat="1" ht="18" customHeight="1">
      <c r="A108" s="128" t="s">
        <v>61</v>
      </c>
      <c r="B108" s="14"/>
      <c r="C108" s="1"/>
      <c r="D108" s="1"/>
      <c r="E108" s="1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s="3" customFormat="1" ht="18" customHeight="1">
      <c r="A109" s="127" t="s">
        <v>191</v>
      </c>
      <c r="B109" s="14"/>
      <c r="C109" s="1"/>
      <c r="D109" s="1"/>
      <c r="E109" s="1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8" s="3" customFormat="1" ht="17.25" customHeight="1">
      <c r="A110" s="1"/>
      <c r="B110" s="1"/>
      <c r="C110" s="2"/>
      <c r="D110" s="2"/>
      <c r="E110" s="2"/>
      <c r="F110" s="2"/>
      <c r="G110" s="2"/>
      <c r="H110" s="2"/>
      <c r="J110" s="24"/>
      <c r="K110" s="2"/>
      <c r="L110" s="2"/>
      <c r="M110" s="2"/>
      <c r="N110" s="2"/>
      <c r="O110" s="2"/>
      <c r="P110" s="2"/>
      <c r="R110" s="24"/>
    </row>
    <row r="111" spans="1:18" ht="14.25" customHeight="1">
      <c r="A111" s="5" t="s">
        <v>67</v>
      </c>
      <c r="B111" s="5"/>
      <c r="J111" s="4"/>
      <c r="O111" s="4"/>
      <c r="P111" s="7"/>
      <c r="Q111" s="67"/>
      <c r="R111" s="67"/>
    </row>
    <row r="112" spans="1:18" ht="18.75">
      <c r="A112" s="1" t="s">
        <v>71</v>
      </c>
      <c r="B112" s="1"/>
      <c r="C112" s="1"/>
      <c r="E112" s="8"/>
      <c r="G112" s="6"/>
      <c r="J112" s="4"/>
      <c r="P112" s="4"/>
      <c r="Q112" s="9"/>
      <c r="R112" s="67"/>
    </row>
    <row r="113" spans="3:9" s="75" customFormat="1" ht="16.5" thickBot="1">
      <c r="C113" s="5" t="s">
        <v>205</v>
      </c>
      <c r="E113" s="76"/>
      <c r="G113" s="114"/>
      <c r="H113" s="114"/>
      <c r="I113" s="114"/>
    </row>
    <row r="114" spans="7:9" ht="13.5" thickBot="1">
      <c r="G114" s="299" t="s">
        <v>220</v>
      </c>
      <c r="H114" s="300"/>
      <c r="I114" s="301"/>
    </row>
    <row r="115" spans="1:11" s="70" customFormat="1" ht="13.5" customHeight="1">
      <c r="A115" s="133" t="s">
        <v>41</v>
      </c>
      <c r="B115" s="79" t="s">
        <v>22</v>
      </c>
      <c r="C115" s="178" t="s">
        <v>15</v>
      </c>
      <c r="D115" s="196" t="s">
        <v>14</v>
      </c>
      <c r="E115" s="81" t="s">
        <v>17</v>
      </c>
      <c r="F115" s="192" t="s">
        <v>0</v>
      </c>
      <c r="G115" s="197">
        <v>1</v>
      </c>
      <c r="H115" s="179">
        <v>2</v>
      </c>
      <c r="I115" s="191">
        <v>3</v>
      </c>
      <c r="J115" s="82" t="s">
        <v>13</v>
      </c>
      <c r="K115" s="181" t="s">
        <v>12</v>
      </c>
    </row>
    <row r="116" spans="1:11" s="70" customFormat="1" ht="13.5" customHeight="1" thickBot="1">
      <c r="A116" s="170" t="s">
        <v>192</v>
      </c>
      <c r="B116" s="175" t="s">
        <v>82</v>
      </c>
      <c r="C116" s="172" t="s">
        <v>83</v>
      </c>
      <c r="D116" s="173" t="s">
        <v>93</v>
      </c>
      <c r="E116" s="177" t="s">
        <v>55</v>
      </c>
      <c r="F116" s="171" t="s">
        <v>56</v>
      </c>
      <c r="G116" s="190"/>
      <c r="H116" s="188"/>
      <c r="I116" s="189"/>
      <c r="J116" s="175" t="s">
        <v>57</v>
      </c>
      <c r="K116" s="174" t="s">
        <v>60</v>
      </c>
    </row>
    <row r="117" spans="1:11" s="75" customFormat="1" ht="12.75">
      <c r="A117" s="55">
        <f>A118</f>
        <v>1</v>
      </c>
      <c r="B117" s="45"/>
      <c r="C117" s="46"/>
      <c r="D117" s="47"/>
      <c r="E117" s="48"/>
      <c r="F117" s="49"/>
      <c r="G117" s="104"/>
      <c r="H117" s="105"/>
      <c r="I117" s="106"/>
      <c r="J117" s="290"/>
      <c r="K117" s="290"/>
    </row>
    <row r="118" spans="1:11" s="75" customFormat="1" ht="12.75">
      <c r="A118" s="44">
        <f>A114+1</f>
        <v>1</v>
      </c>
      <c r="B118" s="45">
        <v>138</v>
      </c>
      <c r="C118" s="46" t="s">
        <v>34</v>
      </c>
      <c r="D118" s="47" t="s">
        <v>128</v>
      </c>
      <c r="E118" s="48">
        <v>35866</v>
      </c>
      <c r="F118" s="49" t="s">
        <v>18</v>
      </c>
      <c r="G118" s="107">
        <v>42.78</v>
      </c>
      <c r="H118" s="108">
        <v>45.51</v>
      </c>
      <c r="I118" s="109">
        <v>46.12</v>
      </c>
      <c r="J118" s="110">
        <f>MAX(G118:I118)</f>
        <v>46.12</v>
      </c>
      <c r="K118" s="59">
        <f>IF(ISBLANK(J118),"",INT(15.9803*(J118-3.8)^1.04))</f>
        <v>785</v>
      </c>
    </row>
    <row r="119" spans="1:11" s="75" customFormat="1" ht="13.5" thickBot="1">
      <c r="A119" s="56">
        <f>A118</f>
        <v>1</v>
      </c>
      <c r="B119" s="50"/>
      <c r="C119" s="51"/>
      <c r="D119" s="52"/>
      <c r="E119" s="53"/>
      <c r="F119" s="194"/>
      <c r="G119" s="111"/>
      <c r="H119" s="112"/>
      <c r="I119" s="113"/>
      <c r="J119" s="291"/>
      <c r="K119" s="291"/>
    </row>
    <row r="120" spans="1:11" s="75" customFormat="1" ht="12.75">
      <c r="A120" s="55">
        <f>A121</f>
        <v>2</v>
      </c>
      <c r="B120" s="45"/>
      <c r="C120" s="46"/>
      <c r="D120" s="47"/>
      <c r="E120" s="48"/>
      <c r="F120" s="49"/>
      <c r="G120" s="104"/>
      <c r="H120" s="105"/>
      <c r="I120" s="106"/>
      <c r="J120" s="290"/>
      <c r="K120" s="290"/>
    </row>
    <row r="121" spans="1:11" s="75" customFormat="1" ht="12.75">
      <c r="A121" s="44">
        <f>A119+1</f>
        <v>2</v>
      </c>
      <c r="B121" s="45">
        <v>10</v>
      </c>
      <c r="C121" s="46" t="s">
        <v>29</v>
      </c>
      <c r="D121" s="47" t="s">
        <v>151</v>
      </c>
      <c r="E121" s="48">
        <v>35901</v>
      </c>
      <c r="F121" s="49" t="s">
        <v>19</v>
      </c>
      <c r="G121" s="107">
        <v>36.44</v>
      </c>
      <c r="H121" s="108">
        <v>34.86</v>
      </c>
      <c r="I121" s="109" t="s">
        <v>43</v>
      </c>
      <c r="J121" s="110">
        <f>MAX(G121:I121)</f>
        <v>36.44</v>
      </c>
      <c r="K121" s="59">
        <f>IF(ISBLANK(J121),"",INT(15.9803*(J121-3.8)^1.04))</f>
        <v>599</v>
      </c>
    </row>
    <row r="122" spans="1:11" s="75" customFormat="1" ht="13.5" thickBot="1">
      <c r="A122" s="56">
        <f>A121</f>
        <v>2</v>
      </c>
      <c r="B122" s="50"/>
      <c r="C122" s="51"/>
      <c r="D122" s="52"/>
      <c r="E122" s="53"/>
      <c r="F122" s="194"/>
      <c r="G122" s="111"/>
      <c r="H122" s="112"/>
      <c r="I122" s="113"/>
      <c r="J122" s="291"/>
      <c r="K122" s="291"/>
    </row>
    <row r="123" spans="1:11" s="75" customFormat="1" ht="12.75">
      <c r="A123" s="55">
        <f>A124</f>
        <v>3</v>
      </c>
      <c r="B123" s="45"/>
      <c r="C123" s="46"/>
      <c r="D123" s="47"/>
      <c r="E123" s="48"/>
      <c r="F123" s="43"/>
      <c r="G123" s="104"/>
      <c r="H123" s="105"/>
      <c r="I123" s="106"/>
      <c r="J123" s="290"/>
      <c r="K123" s="290"/>
    </row>
    <row r="124" spans="1:11" s="75" customFormat="1" ht="12.75">
      <c r="A124" s="44">
        <f>A122+1</f>
        <v>3</v>
      </c>
      <c r="B124" s="45">
        <v>28</v>
      </c>
      <c r="C124" s="46" t="s">
        <v>180</v>
      </c>
      <c r="D124" s="47" t="s">
        <v>181</v>
      </c>
      <c r="E124" s="48">
        <v>35839</v>
      </c>
      <c r="F124" s="49" t="s">
        <v>20</v>
      </c>
      <c r="G124" s="107">
        <v>44.98</v>
      </c>
      <c r="H124" s="108">
        <v>43.1</v>
      </c>
      <c r="I124" s="109">
        <v>42.16</v>
      </c>
      <c r="J124" s="110">
        <f>MAX(G124:I124)</f>
        <v>44.98</v>
      </c>
      <c r="K124" s="59">
        <f>IF(ISBLANK(J124),"",INT(15.9803*(J124-3.8)^1.04))</f>
        <v>763</v>
      </c>
    </row>
    <row r="125" spans="1:11" s="75" customFormat="1" ht="13.5" thickBot="1">
      <c r="A125" s="56">
        <f>A124</f>
        <v>3</v>
      </c>
      <c r="B125" s="50"/>
      <c r="C125" s="51"/>
      <c r="D125" s="52"/>
      <c r="E125" s="53"/>
      <c r="F125" s="194"/>
      <c r="G125" s="111"/>
      <c r="H125" s="112"/>
      <c r="I125" s="113"/>
      <c r="J125" s="291"/>
      <c r="K125" s="291"/>
    </row>
    <row r="126" spans="1:11" s="75" customFormat="1" ht="12.75">
      <c r="A126" s="55">
        <f>A127</f>
        <v>4</v>
      </c>
      <c r="B126" s="45"/>
      <c r="C126" s="46"/>
      <c r="D126" s="47"/>
      <c r="E126" s="48"/>
      <c r="F126" s="49"/>
      <c r="G126" s="104"/>
      <c r="H126" s="105"/>
      <c r="I126" s="106"/>
      <c r="J126" s="290"/>
      <c r="K126" s="290"/>
    </row>
    <row r="127" spans="1:11" s="75" customFormat="1" ht="12.75">
      <c r="A127" s="44">
        <f>A125+1</f>
        <v>4</v>
      </c>
      <c r="B127" s="45">
        <v>140</v>
      </c>
      <c r="C127" s="46" t="s">
        <v>199</v>
      </c>
      <c r="D127" s="47" t="s">
        <v>129</v>
      </c>
      <c r="E127" s="48">
        <v>36283</v>
      </c>
      <c r="F127" s="49" t="s">
        <v>18</v>
      </c>
      <c r="G127" s="107">
        <v>43.96</v>
      </c>
      <c r="H127" s="108">
        <v>45.12</v>
      </c>
      <c r="I127" s="109" t="s">
        <v>43</v>
      </c>
      <c r="J127" s="110">
        <f>MAX(G127:I127)</f>
        <v>45.12</v>
      </c>
      <c r="K127" s="59">
        <f>IF(ISBLANK(J127),"",INT(15.9803*(J127-3.8)^1.04))</f>
        <v>766</v>
      </c>
    </row>
    <row r="128" spans="1:11" s="75" customFormat="1" ht="13.5" thickBot="1">
      <c r="A128" s="56">
        <f>A127</f>
        <v>4</v>
      </c>
      <c r="B128" s="50"/>
      <c r="C128" s="51"/>
      <c r="D128" s="52"/>
      <c r="E128" s="53"/>
      <c r="F128" s="194"/>
      <c r="G128" s="111"/>
      <c r="H128" s="112"/>
      <c r="I128" s="113"/>
      <c r="J128" s="291"/>
      <c r="K128" s="291"/>
    </row>
    <row r="129" spans="1:11" s="75" customFormat="1" ht="12.75">
      <c r="A129" s="55">
        <f>A130</f>
        <v>5</v>
      </c>
      <c r="B129" s="45"/>
      <c r="C129" s="46"/>
      <c r="D129" s="47"/>
      <c r="E129" s="48"/>
      <c r="F129" s="49"/>
      <c r="G129" s="104"/>
      <c r="H129" s="105"/>
      <c r="I129" s="106"/>
      <c r="J129" s="290"/>
      <c r="K129" s="290"/>
    </row>
    <row r="130" spans="1:11" s="75" customFormat="1" ht="12.75">
      <c r="A130" s="44">
        <f>A128+1</f>
        <v>5</v>
      </c>
      <c r="B130" s="45">
        <v>7</v>
      </c>
      <c r="C130" s="46" t="s">
        <v>145</v>
      </c>
      <c r="D130" s="47" t="s">
        <v>146</v>
      </c>
      <c r="E130" s="48">
        <v>35986</v>
      </c>
      <c r="F130" s="49" t="s">
        <v>19</v>
      </c>
      <c r="G130" s="107">
        <v>49.32</v>
      </c>
      <c r="H130" s="108" t="s">
        <v>43</v>
      </c>
      <c r="I130" s="109">
        <v>51.9</v>
      </c>
      <c r="J130" s="110">
        <f>MAX(G130:I130)</f>
        <v>51.9</v>
      </c>
      <c r="K130" s="59">
        <f>IF(ISBLANK(J130),"",INT(15.9803*(J130-3.8)^1.04))</f>
        <v>897</v>
      </c>
    </row>
    <row r="131" spans="1:11" s="75" customFormat="1" ht="13.5" thickBot="1">
      <c r="A131" s="56">
        <f>A130</f>
        <v>5</v>
      </c>
      <c r="B131" s="50"/>
      <c r="C131" s="51"/>
      <c r="D131" s="52"/>
      <c r="E131" s="53"/>
      <c r="F131" s="194"/>
      <c r="G131" s="111"/>
      <c r="H131" s="112"/>
      <c r="I131" s="113"/>
      <c r="J131" s="291"/>
      <c r="K131" s="291"/>
    </row>
    <row r="132" spans="1:11" s="75" customFormat="1" ht="12.75">
      <c r="A132" s="55">
        <f>A133</f>
        <v>6</v>
      </c>
      <c r="B132" s="45"/>
      <c r="C132" s="46"/>
      <c r="D132" s="47"/>
      <c r="E132" s="48"/>
      <c r="F132" s="43"/>
      <c r="G132" s="104"/>
      <c r="H132" s="105"/>
      <c r="I132" s="106"/>
      <c r="J132" s="290"/>
      <c r="K132" s="290"/>
    </row>
    <row r="133" spans="1:11" s="75" customFormat="1" ht="12.75">
      <c r="A133" s="44">
        <f>A131+1</f>
        <v>6</v>
      </c>
      <c r="B133" s="45">
        <v>25</v>
      </c>
      <c r="C133" s="46" t="s">
        <v>174</v>
      </c>
      <c r="D133" s="47" t="s">
        <v>175</v>
      </c>
      <c r="E133" s="48">
        <v>36056</v>
      </c>
      <c r="F133" s="49" t="s">
        <v>20</v>
      </c>
      <c r="G133" s="107">
        <v>58.62</v>
      </c>
      <c r="H133" s="108">
        <v>57.32</v>
      </c>
      <c r="I133" s="109">
        <v>57.82</v>
      </c>
      <c r="J133" s="110">
        <f>MAX(G133:I133)</f>
        <v>58.62</v>
      </c>
      <c r="K133" s="59">
        <f>IF(ISBLANK(J133),"",INT(15.9803*(J133-3.8)^1.04))</f>
        <v>1028</v>
      </c>
    </row>
    <row r="134" spans="1:11" s="75" customFormat="1" ht="13.5" thickBot="1">
      <c r="A134" s="56">
        <f>A133</f>
        <v>6</v>
      </c>
      <c r="B134" s="50"/>
      <c r="C134" s="51"/>
      <c r="D134" s="52"/>
      <c r="E134" s="53"/>
      <c r="F134" s="194"/>
      <c r="G134" s="111"/>
      <c r="H134" s="112"/>
      <c r="I134" s="113"/>
      <c r="J134" s="291"/>
      <c r="K134" s="291"/>
    </row>
    <row r="135" spans="1:11" s="75" customFormat="1" ht="12.75">
      <c r="A135" s="55">
        <f>A136</f>
        <v>7</v>
      </c>
      <c r="B135" s="45"/>
      <c r="C135" s="46"/>
      <c r="D135" s="47"/>
      <c r="E135" s="48"/>
      <c r="F135" s="49"/>
      <c r="G135" s="104"/>
      <c r="H135" s="105"/>
      <c r="I135" s="106"/>
      <c r="J135" s="290"/>
      <c r="K135" s="290"/>
    </row>
    <row r="136" spans="1:11" s="75" customFormat="1" ht="12.75">
      <c r="A136" s="44">
        <f>A134+1</f>
        <v>7</v>
      </c>
      <c r="B136" s="45">
        <v>136</v>
      </c>
      <c r="C136" s="46" t="s">
        <v>124</v>
      </c>
      <c r="D136" s="47" t="s">
        <v>125</v>
      </c>
      <c r="E136" s="48">
        <v>35972</v>
      </c>
      <c r="F136" s="49" t="s">
        <v>18</v>
      </c>
      <c r="G136" s="107">
        <v>53.87</v>
      </c>
      <c r="H136" s="108">
        <v>56.48</v>
      </c>
      <c r="I136" s="109">
        <v>52.87</v>
      </c>
      <c r="J136" s="110">
        <f>MAX(G136:I136)</f>
        <v>56.48</v>
      </c>
      <c r="K136" s="59">
        <f>IF(ISBLANK(J136),"",INT(15.9803*(J136-3.8)^1.04))</f>
        <v>986</v>
      </c>
    </row>
    <row r="137" spans="1:11" s="75" customFormat="1" ht="13.5" thickBot="1">
      <c r="A137" s="56">
        <f>A136</f>
        <v>7</v>
      </c>
      <c r="B137" s="50"/>
      <c r="C137" s="51"/>
      <c r="D137" s="52"/>
      <c r="E137" s="53"/>
      <c r="F137" s="194"/>
      <c r="G137" s="111"/>
      <c r="H137" s="112"/>
      <c r="I137" s="113"/>
      <c r="J137" s="291"/>
      <c r="K137" s="291"/>
    </row>
    <row r="138" spans="1:11" s="75" customFormat="1" ht="12.75">
      <c r="A138" s="55">
        <f>A139</f>
        <v>8</v>
      </c>
      <c r="B138" s="45"/>
      <c r="C138" s="46"/>
      <c r="D138" s="47"/>
      <c r="E138" s="48"/>
      <c r="F138" s="49"/>
      <c r="G138" s="104"/>
      <c r="H138" s="105"/>
      <c r="I138" s="106"/>
      <c r="J138" s="290"/>
      <c r="K138" s="290"/>
    </row>
    <row r="139" spans="1:11" s="75" customFormat="1" ht="12.75" customHeight="1">
      <c r="A139" s="44">
        <f>A137+1</f>
        <v>8</v>
      </c>
      <c r="B139" s="45">
        <v>8</v>
      </c>
      <c r="C139" s="46" t="s">
        <v>147</v>
      </c>
      <c r="D139" s="47" t="s">
        <v>148</v>
      </c>
      <c r="E139" s="48">
        <v>36036</v>
      </c>
      <c r="F139" s="49" t="s">
        <v>19</v>
      </c>
      <c r="G139" s="107" t="s">
        <v>43</v>
      </c>
      <c r="H139" s="108">
        <v>30.98</v>
      </c>
      <c r="I139" s="109" t="s">
        <v>44</v>
      </c>
      <c r="J139" s="110">
        <f>MAX(G139:I139)</f>
        <v>30.98</v>
      </c>
      <c r="K139" s="59">
        <f>IF(ISBLANK(J139),"",INT(15.9803*(J139-3.8)^1.04))</f>
        <v>495</v>
      </c>
    </row>
    <row r="140" spans="1:11" s="75" customFormat="1" ht="13.5" thickBot="1">
      <c r="A140" s="56">
        <f>A139</f>
        <v>8</v>
      </c>
      <c r="B140" s="50"/>
      <c r="C140" s="51"/>
      <c r="D140" s="52"/>
      <c r="E140" s="53"/>
      <c r="F140" s="194"/>
      <c r="G140" s="111"/>
      <c r="H140" s="112"/>
      <c r="I140" s="113"/>
      <c r="J140" s="291"/>
      <c r="K140" s="291"/>
    </row>
    <row r="141" spans="1:11" s="75" customFormat="1" ht="12.75">
      <c r="A141" s="55">
        <f>A142</f>
        <v>9</v>
      </c>
      <c r="B141" s="45"/>
      <c r="C141" s="46"/>
      <c r="D141" s="47"/>
      <c r="E141" s="48"/>
      <c r="F141" s="43"/>
      <c r="G141" s="104"/>
      <c r="H141" s="105"/>
      <c r="I141" s="106"/>
      <c r="J141" s="290"/>
      <c r="K141" s="290"/>
    </row>
    <row r="142" spans="1:11" s="75" customFormat="1" ht="12.75">
      <c r="A142" s="44">
        <f>A140+1</f>
        <v>9</v>
      </c>
      <c r="B142" s="45">
        <v>26</v>
      </c>
      <c r="C142" s="46" t="s">
        <v>176</v>
      </c>
      <c r="D142" s="47" t="s">
        <v>177</v>
      </c>
      <c r="E142" s="48">
        <v>35804</v>
      </c>
      <c r="F142" s="49" t="s">
        <v>20</v>
      </c>
      <c r="G142" s="107">
        <v>54.16</v>
      </c>
      <c r="H142" s="108" t="s">
        <v>43</v>
      </c>
      <c r="I142" s="109" t="s">
        <v>43</v>
      </c>
      <c r="J142" s="110">
        <f>MAX(G142:I142)</f>
        <v>54.16</v>
      </c>
      <c r="K142" s="59">
        <f>IF(ISBLANK(J142),"",INT(15.9803*(J142-3.8)^1.04))</f>
        <v>941</v>
      </c>
    </row>
    <row r="143" spans="1:11" s="75" customFormat="1" ht="13.5" thickBot="1">
      <c r="A143" s="56">
        <f>A142</f>
        <v>9</v>
      </c>
      <c r="B143" s="50"/>
      <c r="C143" s="51"/>
      <c r="D143" s="52"/>
      <c r="E143" s="53"/>
      <c r="F143" s="194"/>
      <c r="G143" s="111"/>
      <c r="H143" s="112"/>
      <c r="I143" s="113"/>
      <c r="J143" s="291"/>
      <c r="K143" s="291"/>
    </row>
    <row r="144" spans="1:11" s="75" customFormat="1" ht="12.75">
      <c r="A144" s="55">
        <f>A145</f>
        <v>10</v>
      </c>
      <c r="B144" s="45"/>
      <c r="C144" s="46"/>
      <c r="D144" s="47"/>
      <c r="E144" s="48"/>
      <c r="F144" s="49"/>
      <c r="G144" s="104"/>
      <c r="H144" s="105"/>
      <c r="I144" s="106"/>
      <c r="J144" s="290"/>
      <c r="K144" s="290"/>
    </row>
    <row r="145" spans="1:11" s="75" customFormat="1" ht="12.75">
      <c r="A145" s="44">
        <f>A143+1</f>
        <v>10</v>
      </c>
      <c r="B145" s="45">
        <v>137</v>
      </c>
      <c r="C145" s="46" t="s">
        <v>126</v>
      </c>
      <c r="D145" s="47" t="s">
        <v>127</v>
      </c>
      <c r="E145" s="48">
        <v>35827</v>
      </c>
      <c r="F145" s="49" t="s">
        <v>18</v>
      </c>
      <c r="G145" s="107">
        <v>50.2</v>
      </c>
      <c r="H145" s="108">
        <v>46.05</v>
      </c>
      <c r="I145" s="109">
        <v>47.22</v>
      </c>
      <c r="J145" s="110">
        <f>MAX(G145:I145)</f>
        <v>50.2</v>
      </c>
      <c r="K145" s="59">
        <f>IF(ISBLANK(J145),"",INT(15.9803*(J145-3.8)^1.04))</f>
        <v>864</v>
      </c>
    </row>
    <row r="146" spans="1:11" s="75" customFormat="1" ht="13.5" thickBot="1">
      <c r="A146" s="56">
        <f>A145</f>
        <v>10</v>
      </c>
      <c r="B146" s="50"/>
      <c r="C146" s="51"/>
      <c r="D146" s="52"/>
      <c r="E146" s="53"/>
      <c r="F146" s="194"/>
      <c r="G146" s="111"/>
      <c r="H146" s="112"/>
      <c r="I146" s="113"/>
      <c r="J146" s="291"/>
      <c r="K146" s="291"/>
    </row>
    <row r="147" spans="1:11" s="75" customFormat="1" ht="12.75">
      <c r="A147" s="55">
        <f>A148</f>
        <v>11</v>
      </c>
      <c r="B147" s="45"/>
      <c r="C147" s="46"/>
      <c r="D147" s="47"/>
      <c r="E147" s="48"/>
      <c r="F147" s="49"/>
      <c r="G147" s="104"/>
      <c r="H147" s="105"/>
      <c r="I147" s="106"/>
      <c r="J147" s="290"/>
      <c r="K147" s="290"/>
    </row>
    <row r="148" spans="1:11" s="75" customFormat="1" ht="12.75">
      <c r="A148" s="44">
        <f>A146+1</f>
        <v>11</v>
      </c>
      <c r="B148" s="45">
        <v>9</v>
      </c>
      <c r="C148" s="46" t="s">
        <v>149</v>
      </c>
      <c r="D148" s="47" t="s">
        <v>150</v>
      </c>
      <c r="E148" s="48">
        <v>36252</v>
      </c>
      <c r="F148" s="49" t="s">
        <v>19</v>
      </c>
      <c r="G148" s="107">
        <v>44.14</v>
      </c>
      <c r="H148" s="108" t="s">
        <v>43</v>
      </c>
      <c r="I148" s="109">
        <v>44.8</v>
      </c>
      <c r="J148" s="110">
        <f>MAX(G148:I148)</f>
        <v>44.8</v>
      </c>
      <c r="K148" s="59">
        <f>IF(ISBLANK(J148),"",INT(15.9803*(J148-3.8)^1.04))</f>
        <v>760</v>
      </c>
    </row>
    <row r="149" spans="1:11" s="75" customFormat="1" ht="13.5" thickBot="1">
      <c r="A149" s="56">
        <f>A148</f>
        <v>11</v>
      </c>
      <c r="B149" s="50"/>
      <c r="C149" s="51"/>
      <c r="D149" s="52"/>
      <c r="E149" s="53"/>
      <c r="F149" s="194"/>
      <c r="G149" s="111"/>
      <c r="H149" s="112"/>
      <c r="I149" s="113"/>
      <c r="J149" s="291"/>
      <c r="K149" s="291"/>
    </row>
    <row r="150" spans="1:11" s="75" customFormat="1" ht="13.5" customHeight="1">
      <c r="A150" s="258">
        <f>A151</f>
        <v>12</v>
      </c>
      <c r="B150" s="45"/>
      <c r="C150" s="46"/>
      <c r="D150" s="47"/>
      <c r="E150" s="48"/>
      <c r="F150" s="43"/>
      <c r="G150" s="104"/>
      <c r="H150" s="105"/>
      <c r="I150" s="106"/>
      <c r="J150" s="290"/>
      <c r="K150" s="290"/>
    </row>
    <row r="151" spans="1:11" s="75" customFormat="1" ht="13.5" customHeight="1">
      <c r="A151" s="44">
        <f>A149+1</f>
        <v>12</v>
      </c>
      <c r="B151" s="45">
        <v>27</v>
      </c>
      <c r="C151" s="46" t="s">
        <v>178</v>
      </c>
      <c r="D151" s="47" t="s">
        <v>179</v>
      </c>
      <c r="E151" s="48">
        <v>36072</v>
      </c>
      <c r="F151" s="49" t="s">
        <v>20</v>
      </c>
      <c r="G151" s="107">
        <v>50.65</v>
      </c>
      <c r="H151" s="108">
        <v>53.1</v>
      </c>
      <c r="I151" s="109">
        <v>53.03</v>
      </c>
      <c r="J151" s="110">
        <f>MAX(G151:I151)</f>
        <v>53.1</v>
      </c>
      <c r="K151" s="59">
        <f>IF(ISBLANK(J151),"",INT(15.9803*(J151-3.8)^1.04))</f>
        <v>920</v>
      </c>
    </row>
    <row r="152" spans="1:11" s="75" customFormat="1" ht="13.5" customHeight="1" thickBot="1">
      <c r="A152" s="262">
        <f>A151</f>
        <v>12</v>
      </c>
      <c r="B152" s="50"/>
      <c r="C152" s="51"/>
      <c r="D152" s="52"/>
      <c r="E152" s="53"/>
      <c r="F152" s="194"/>
      <c r="G152" s="111"/>
      <c r="H152" s="112"/>
      <c r="I152" s="113"/>
      <c r="J152" s="291"/>
      <c r="K152" s="291"/>
    </row>
    <row r="160" spans="1:17" s="3" customFormat="1" ht="18" customHeight="1">
      <c r="A160" s="1" t="s">
        <v>27</v>
      </c>
      <c r="B160" s="14"/>
      <c r="C160" s="1"/>
      <c r="D160" s="1"/>
      <c r="E160" s="1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s="3" customFormat="1" ht="18" customHeight="1">
      <c r="A161" s="128" t="s">
        <v>61</v>
      </c>
      <c r="B161" s="14"/>
      <c r="C161" s="1"/>
      <c r="D161" s="1"/>
      <c r="E161" s="1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s="3" customFormat="1" ht="18" customHeight="1">
      <c r="A162" s="127" t="s">
        <v>191</v>
      </c>
      <c r="B162" s="14"/>
      <c r="C162" s="1"/>
      <c r="D162" s="1"/>
      <c r="E162" s="1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8" s="3" customFormat="1" ht="17.25" customHeight="1">
      <c r="A163" s="14"/>
      <c r="B163" s="1"/>
      <c r="C163" s="2"/>
      <c r="D163" s="2"/>
      <c r="E163" s="2"/>
      <c r="F163" s="2"/>
      <c r="G163" s="2"/>
      <c r="H163" s="2"/>
      <c r="J163" s="24"/>
      <c r="K163" s="2"/>
      <c r="L163" s="2"/>
      <c r="M163" s="2"/>
      <c r="N163" s="2"/>
      <c r="O163" s="2"/>
      <c r="P163" s="2"/>
      <c r="R163" s="24"/>
    </row>
    <row r="164" spans="1:18" ht="14.25" customHeight="1">
      <c r="A164" s="5" t="s">
        <v>68</v>
      </c>
      <c r="B164" s="5"/>
      <c r="J164" s="4"/>
      <c r="O164" s="4"/>
      <c r="P164" s="7"/>
      <c r="Q164" s="67"/>
      <c r="R164" s="67"/>
    </row>
    <row r="165" spans="1:18" ht="18.75">
      <c r="A165" s="1" t="s">
        <v>71</v>
      </c>
      <c r="B165" s="1"/>
      <c r="C165" s="1"/>
      <c r="E165" s="8"/>
      <c r="G165" s="6"/>
      <c r="J165" s="4"/>
      <c r="P165" s="4"/>
      <c r="Q165" s="9"/>
      <c r="R165" s="67"/>
    </row>
    <row r="166" spans="3:9" s="75" customFormat="1" ht="16.5" thickBot="1">
      <c r="C166" s="5" t="s">
        <v>75</v>
      </c>
      <c r="E166" s="76"/>
      <c r="G166" s="114"/>
      <c r="H166" s="114"/>
      <c r="I166" s="114"/>
    </row>
    <row r="167" spans="7:9" ht="13.5" thickBot="1">
      <c r="G167" s="299" t="s">
        <v>220</v>
      </c>
      <c r="H167" s="300"/>
      <c r="I167" s="301"/>
    </row>
    <row r="168" spans="1:11" s="70" customFormat="1" ht="13.5" customHeight="1">
      <c r="A168" s="133" t="s">
        <v>41</v>
      </c>
      <c r="B168" s="79" t="s">
        <v>22</v>
      </c>
      <c r="C168" s="178" t="s">
        <v>15</v>
      </c>
      <c r="D168" s="196" t="s">
        <v>14</v>
      </c>
      <c r="E168" s="81" t="s">
        <v>17</v>
      </c>
      <c r="F168" s="192" t="s">
        <v>0</v>
      </c>
      <c r="G168" s="197">
        <v>1</v>
      </c>
      <c r="H168" s="179">
        <v>2</v>
      </c>
      <c r="I168" s="191">
        <v>3</v>
      </c>
      <c r="J168" s="82" t="s">
        <v>13</v>
      </c>
      <c r="K168" s="181" t="s">
        <v>12</v>
      </c>
    </row>
    <row r="169" spans="1:11" s="70" customFormat="1" ht="13.5" customHeight="1" thickBot="1">
      <c r="A169" s="170" t="s">
        <v>192</v>
      </c>
      <c r="B169" s="175" t="s">
        <v>82</v>
      </c>
      <c r="C169" s="172" t="s">
        <v>83</v>
      </c>
      <c r="D169" s="173" t="s">
        <v>93</v>
      </c>
      <c r="E169" s="177" t="s">
        <v>55</v>
      </c>
      <c r="F169" s="171" t="s">
        <v>56</v>
      </c>
      <c r="G169" s="190"/>
      <c r="H169" s="188"/>
      <c r="I169" s="189"/>
      <c r="J169" s="175" t="s">
        <v>57</v>
      </c>
      <c r="K169" s="174" t="s">
        <v>60</v>
      </c>
    </row>
    <row r="170" spans="1:11" s="75" customFormat="1" ht="12.75">
      <c r="A170" s="55">
        <f>A171</f>
        <v>1</v>
      </c>
      <c r="B170" s="39"/>
      <c r="C170" s="40"/>
      <c r="D170" s="41"/>
      <c r="E170" s="42"/>
      <c r="F170" s="43"/>
      <c r="G170" s="104"/>
      <c r="H170" s="105"/>
      <c r="I170" s="106"/>
      <c r="J170" s="206"/>
      <c r="K170" s="206"/>
    </row>
    <row r="171" spans="1:11" s="75" customFormat="1" ht="12.75">
      <c r="A171" s="44">
        <f>A167+1</f>
        <v>1</v>
      </c>
      <c r="B171" s="45">
        <v>31</v>
      </c>
      <c r="C171" s="46" t="s">
        <v>186</v>
      </c>
      <c r="D171" s="47" t="s">
        <v>187</v>
      </c>
      <c r="E171" s="48">
        <v>35519</v>
      </c>
      <c r="F171" s="49" t="s">
        <v>20</v>
      </c>
      <c r="G171" s="107">
        <v>41.98</v>
      </c>
      <c r="H171" s="108">
        <v>43.58</v>
      </c>
      <c r="I171" s="109">
        <v>41.66</v>
      </c>
      <c r="J171" s="110">
        <f>MAX(G171:I171)</f>
        <v>43.58</v>
      </c>
      <c r="K171" s="59">
        <f>IF(ISBLANK(J171),"",INT(15.9803*(J171-3.8)^1.04))</f>
        <v>736</v>
      </c>
    </row>
    <row r="172" spans="1:11" s="75" customFormat="1" ht="13.5" thickBot="1">
      <c r="A172" s="56">
        <f>A171</f>
        <v>1</v>
      </c>
      <c r="B172" s="50"/>
      <c r="C172" s="51"/>
      <c r="D172" s="52"/>
      <c r="E172" s="53"/>
      <c r="F172" s="194"/>
      <c r="G172" s="111"/>
      <c r="H172" s="112"/>
      <c r="I172" s="113"/>
      <c r="J172" s="207"/>
      <c r="K172" s="207"/>
    </row>
    <row r="173" spans="1:11" s="75" customFormat="1" ht="12.75">
      <c r="A173" s="55">
        <f>A174</f>
        <v>2</v>
      </c>
      <c r="B173" s="39"/>
      <c r="C173" s="40"/>
      <c r="D173" s="41"/>
      <c r="E173" s="42"/>
      <c r="F173" s="43"/>
      <c r="G173" s="104"/>
      <c r="H173" s="105"/>
      <c r="I173" s="106"/>
      <c r="J173" s="290"/>
      <c r="K173" s="290"/>
    </row>
    <row r="174" spans="1:11" s="75" customFormat="1" ht="12.75">
      <c r="A174" s="44">
        <f>A172+1</f>
        <v>2</v>
      </c>
      <c r="B174" s="45">
        <v>144</v>
      </c>
      <c r="C174" s="46" t="s">
        <v>122</v>
      </c>
      <c r="D174" s="47" t="s">
        <v>123</v>
      </c>
      <c r="E174" s="48">
        <v>35465</v>
      </c>
      <c r="F174" s="49" t="s">
        <v>18</v>
      </c>
      <c r="G174" s="107" t="s">
        <v>43</v>
      </c>
      <c r="H174" s="108" t="s">
        <v>43</v>
      </c>
      <c r="I174" s="109">
        <v>37.24</v>
      </c>
      <c r="J174" s="110">
        <f>MAX(G174:I174)</f>
        <v>37.24</v>
      </c>
      <c r="K174" s="59">
        <f>IF(ISBLANK(J174),"",INT(15.9803*(J174-3.8)^1.04))</f>
        <v>614</v>
      </c>
    </row>
    <row r="175" spans="1:11" s="75" customFormat="1" ht="13.5" thickBot="1">
      <c r="A175" s="56">
        <f>A174</f>
        <v>2</v>
      </c>
      <c r="B175" s="50"/>
      <c r="C175" s="51"/>
      <c r="D175" s="52"/>
      <c r="E175" s="53"/>
      <c r="F175" s="194"/>
      <c r="G175" s="111"/>
      <c r="H175" s="112"/>
      <c r="I175" s="113"/>
      <c r="J175" s="291"/>
      <c r="K175" s="291"/>
    </row>
    <row r="176" spans="1:11" s="75" customFormat="1" ht="12.75">
      <c r="A176" s="258">
        <f>A177</f>
        <v>3</v>
      </c>
      <c r="B176" s="39"/>
      <c r="C176" s="40"/>
      <c r="D176" s="41"/>
      <c r="E176" s="42"/>
      <c r="F176" s="43"/>
      <c r="G176" s="104"/>
      <c r="H176" s="105"/>
      <c r="I176" s="106"/>
      <c r="J176" s="290"/>
      <c r="K176" s="290"/>
    </row>
    <row r="177" spans="1:11" s="75" customFormat="1" ht="12.75">
      <c r="A177" s="44">
        <f>A175+1</f>
        <v>3</v>
      </c>
      <c r="B177" s="45">
        <v>32</v>
      </c>
      <c r="C177" s="46" t="s">
        <v>188</v>
      </c>
      <c r="D177" s="47" t="s">
        <v>189</v>
      </c>
      <c r="E177" s="48">
        <v>35205</v>
      </c>
      <c r="F177" s="49" t="s">
        <v>20</v>
      </c>
      <c r="G177" s="107">
        <v>49.9</v>
      </c>
      <c r="H177" s="108">
        <v>49.65</v>
      </c>
      <c r="I177" s="109" t="s">
        <v>43</v>
      </c>
      <c r="J177" s="110">
        <f>MAX(G177:I177)</f>
        <v>49.9</v>
      </c>
      <c r="K177" s="59">
        <f>IF(ISBLANK(J177),"",INT(15.9803*(J177-3.8)^1.04))</f>
        <v>858</v>
      </c>
    </row>
    <row r="178" spans="1:11" s="75" customFormat="1" ht="13.5" thickBot="1">
      <c r="A178" s="262">
        <f>A177</f>
        <v>3</v>
      </c>
      <c r="B178" s="50"/>
      <c r="C178" s="51"/>
      <c r="D178" s="52"/>
      <c r="E178" s="53"/>
      <c r="F178" s="194"/>
      <c r="G178" s="111"/>
      <c r="H178" s="112"/>
      <c r="I178" s="113"/>
      <c r="J178" s="291"/>
      <c r="K178" s="291"/>
    </row>
    <row r="179" spans="1:11" s="75" customFormat="1" ht="12.75">
      <c r="A179" s="55">
        <f>A180</f>
        <v>4</v>
      </c>
      <c r="B179" s="39"/>
      <c r="C179" s="40"/>
      <c r="D179" s="41"/>
      <c r="E179" s="42"/>
      <c r="F179" s="43"/>
      <c r="G179" s="104"/>
      <c r="H179" s="105"/>
      <c r="I179" s="106"/>
      <c r="J179" s="290"/>
      <c r="K179" s="290"/>
    </row>
    <row r="180" spans="1:11" s="75" customFormat="1" ht="12.75">
      <c r="A180" s="44">
        <f>A178+1</f>
        <v>4</v>
      </c>
      <c r="B180" s="45">
        <v>34</v>
      </c>
      <c r="C180" s="46" t="s">
        <v>197</v>
      </c>
      <c r="D180" s="47" t="s">
        <v>198</v>
      </c>
      <c r="E180" s="48">
        <v>35318</v>
      </c>
      <c r="F180" s="49" t="s">
        <v>196</v>
      </c>
      <c r="G180" s="107">
        <v>50.92</v>
      </c>
      <c r="H180" s="108">
        <v>53.3</v>
      </c>
      <c r="I180" s="109">
        <v>53.98</v>
      </c>
      <c r="J180" s="110">
        <f>MAX(G180:I180)</f>
        <v>53.98</v>
      </c>
      <c r="K180" s="59">
        <f>IF(ISBLANK(J180),"",INT(15.9803*(J180-3.8)^1.04))</f>
        <v>937</v>
      </c>
    </row>
    <row r="181" spans="1:11" s="75" customFormat="1" ht="13.5" thickBot="1">
      <c r="A181" s="56">
        <f>A180</f>
        <v>4</v>
      </c>
      <c r="B181" s="50"/>
      <c r="C181" s="51"/>
      <c r="D181" s="52"/>
      <c r="E181" s="53"/>
      <c r="F181" s="194"/>
      <c r="G181" s="111"/>
      <c r="H181" s="112"/>
      <c r="I181" s="113"/>
      <c r="J181" s="291"/>
      <c r="K181" s="291"/>
    </row>
    <row r="182" spans="1:11" s="75" customFormat="1" ht="12.75">
      <c r="A182" s="55">
        <f>A183</f>
        <v>5</v>
      </c>
      <c r="B182" s="39"/>
      <c r="C182" s="40"/>
      <c r="D182" s="41"/>
      <c r="E182" s="42"/>
      <c r="F182" s="43"/>
      <c r="G182" s="104"/>
      <c r="H182" s="105"/>
      <c r="I182" s="106"/>
      <c r="J182" s="290"/>
      <c r="K182" s="290"/>
    </row>
    <row r="183" spans="1:11" s="75" customFormat="1" ht="12.75">
      <c r="A183" s="44">
        <f>A181+1</f>
        <v>5</v>
      </c>
      <c r="B183" s="45">
        <v>11</v>
      </c>
      <c r="C183" s="46" t="s">
        <v>152</v>
      </c>
      <c r="D183" s="47" t="s">
        <v>153</v>
      </c>
      <c r="E183" s="48">
        <v>35157</v>
      </c>
      <c r="F183" s="49" t="s">
        <v>19</v>
      </c>
      <c r="G183" s="107">
        <v>42.96</v>
      </c>
      <c r="H183" s="108" t="s">
        <v>43</v>
      </c>
      <c r="I183" s="109">
        <v>44.39</v>
      </c>
      <c r="J183" s="110">
        <f>MAX(G183:I183)</f>
        <v>44.39</v>
      </c>
      <c r="K183" s="59">
        <f>IF(ISBLANK(J183),"",INT(15.9803*(J183-3.8)^1.04))</f>
        <v>752</v>
      </c>
    </row>
    <row r="184" spans="1:11" s="75" customFormat="1" ht="13.5" thickBot="1">
      <c r="A184" s="56">
        <f>A183</f>
        <v>5</v>
      </c>
      <c r="B184" s="50"/>
      <c r="C184" s="51"/>
      <c r="D184" s="52"/>
      <c r="E184" s="53"/>
      <c r="F184" s="194"/>
      <c r="G184" s="111"/>
      <c r="H184" s="112"/>
      <c r="I184" s="113"/>
      <c r="J184" s="291"/>
      <c r="K184" s="291"/>
    </row>
    <row r="185" spans="1:11" s="75" customFormat="1" ht="12.75">
      <c r="A185" s="55">
        <f>A186</f>
        <v>6</v>
      </c>
      <c r="B185" s="39"/>
      <c r="C185" s="40"/>
      <c r="D185" s="41"/>
      <c r="E185" s="42"/>
      <c r="F185" s="43"/>
      <c r="G185" s="104"/>
      <c r="H185" s="105"/>
      <c r="I185" s="106"/>
      <c r="J185" s="290"/>
      <c r="K185" s="290"/>
    </row>
    <row r="186" spans="1:11" s="75" customFormat="1" ht="12.75">
      <c r="A186" s="44">
        <f>A184+1</f>
        <v>6</v>
      </c>
      <c r="B186" s="45">
        <v>29</v>
      </c>
      <c r="C186" s="46" t="s">
        <v>182</v>
      </c>
      <c r="D186" s="47" t="s">
        <v>183</v>
      </c>
      <c r="E186" s="48">
        <v>35754</v>
      </c>
      <c r="F186" s="49" t="s">
        <v>20</v>
      </c>
      <c r="G186" s="107" t="s">
        <v>43</v>
      </c>
      <c r="H186" s="108">
        <v>47.25</v>
      </c>
      <c r="I186" s="109" t="s">
        <v>43</v>
      </c>
      <c r="J186" s="110">
        <f>MAX(G186:I186)</f>
        <v>47.25</v>
      </c>
      <c r="K186" s="59">
        <f>IF(ISBLANK(J186),"",INT(15.9803*(J186-3.8)^1.04))</f>
        <v>807</v>
      </c>
    </row>
    <row r="187" spans="1:11" s="75" customFormat="1" ht="13.5" thickBot="1">
      <c r="A187" s="56">
        <f>A186</f>
        <v>6</v>
      </c>
      <c r="B187" s="50"/>
      <c r="C187" s="51"/>
      <c r="D187" s="52"/>
      <c r="E187" s="53"/>
      <c r="F187" s="194"/>
      <c r="G187" s="111"/>
      <c r="H187" s="112"/>
      <c r="I187" s="113"/>
      <c r="J187" s="291"/>
      <c r="K187" s="291"/>
    </row>
    <row r="188" spans="1:11" s="75" customFormat="1" ht="12.75">
      <c r="A188" s="55">
        <f>A189</f>
        <v>7</v>
      </c>
      <c r="B188" s="39"/>
      <c r="C188" s="40"/>
      <c r="D188" s="41"/>
      <c r="E188" s="42"/>
      <c r="F188" s="43"/>
      <c r="G188" s="104"/>
      <c r="H188" s="105"/>
      <c r="I188" s="106"/>
      <c r="J188" s="290"/>
      <c r="K188" s="290"/>
    </row>
    <row r="189" spans="1:11" s="75" customFormat="1" ht="12.75" customHeight="1">
      <c r="A189" s="44">
        <f>A187+1</f>
        <v>7</v>
      </c>
      <c r="B189" s="45">
        <v>141</v>
      </c>
      <c r="C189" s="46" t="s">
        <v>118</v>
      </c>
      <c r="D189" s="47" t="s">
        <v>119</v>
      </c>
      <c r="E189" s="48">
        <v>35846</v>
      </c>
      <c r="F189" s="49" t="s">
        <v>18</v>
      </c>
      <c r="G189" s="107">
        <v>34.56</v>
      </c>
      <c r="H189" s="108" t="s">
        <v>43</v>
      </c>
      <c r="I189" s="109">
        <v>34.48</v>
      </c>
      <c r="J189" s="110">
        <f>MAX(G189:I189)</f>
        <v>34.56</v>
      </c>
      <c r="K189" s="59">
        <f>IF(ISBLANK(J189),"",INT(15.9803*(J189-3.8)^1.04))</f>
        <v>563</v>
      </c>
    </row>
    <row r="190" spans="1:11" s="75" customFormat="1" ht="13.5" thickBot="1">
      <c r="A190" s="56">
        <f>A189</f>
        <v>7</v>
      </c>
      <c r="B190" s="50"/>
      <c r="C190" s="51"/>
      <c r="D190" s="52"/>
      <c r="E190" s="53"/>
      <c r="F190" s="194"/>
      <c r="G190" s="111"/>
      <c r="H190" s="112"/>
      <c r="I190" s="113"/>
      <c r="J190" s="291"/>
      <c r="K190" s="291"/>
    </row>
    <row r="191" spans="1:11" s="75" customFormat="1" ht="12.75">
      <c r="A191" s="55">
        <f>A192</f>
        <v>8</v>
      </c>
      <c r="B191" s="39"/>
      <c r="C191" s="40"/>
      <c r="D191" s="41"/>
      <c r="E191" s="42"/>
      <c r="F191" s="43"/>
      <c r="G191" s="104"/>
      <c r="H191" s="105"/>
      <c r="I191" s="106"/>
      <c r="J191" s="290"/>
      <c r="K191" s="290"/>
    </row>
    <row r="192" spans="1:11" s="75" customFormat="1" ht="12.75">
      <c r="A192" s="44">
        <f>A190+1</f>
        <v>8</v>
      </c>
      <c r="B192" s="45">
        <v>12</v>
      </c>
      <c r="C192" s="46" t="s">
        <v>21</v>
      </c>
      <c r="D192" s="47" t="s">
        <v>28</v>
      </c>
      <c r="E192" s="48">
        <v>35255</v>
      </c>
      <c r="F192" s="49" t="s">
        <v>19</v>
      </c>
      <c r="G192" s="107">
        <v>44.7</v>
      </c>
      <c r="H192" s="108">
        <v>42.19</v>
      </c>
      <c r="I192" s="109">
        <v>44.67</v>
      </c>
      <c r="J192" s="110">
        <f>MAX(G192:I192)</f>
        <v>44.7</v>
      </c>
      <c r="K192" s="59">
        <f>IF(ISBLANK(J192),"",INT(15.9803*(J192-3.8)^1.04))</f>
        <v>758</v>
      </c>
    </row>
    <row r="193" spans="1:11" s="75" customFormat="1" ht="13.5" thickBot="1">
      <c r="A193" s="56">
        <f>A192</f>
        <v>8</v>
      </c>
      <c r="B193" s="50"/>
      <c r="C193" s="51"/>
      <c r="D193" s="52"/>
      <c r="E193" s="53"/>
      <c r="F193" s="194"/>
      <c r="G193" s="111"/>
      <c r="H193" s="112"/>
      <c r="I193" s="113"/>
      <c r="J193" s="291"/>
      <c r="K193" s="291"/>
    </row>
    <row r="194" spans="1:11" ht="12.75">
      <c r="A194" s="206">
        <f>A195</f>
        <v>9</v>
      </c>
      <c r="B194" s="39"/>
      <c r="C194" s="40"/>
      <c r="D194" s="41"/>
      <c r="E194" s="42"/>
      <c r="F194" s="43"/>
      <c r="G194" s="104"/>
      <c r="H194" s="105"/>
      <c r="I194" s="106"/>
      <c r="J194" s="290"/>
      <c r="K194" s="290"/>
    </row>
    <row r="195" spans="1:11" ht="12.75">
      <c r="A195" s="44">
        <f>A193+1</f>
        <v>9</v>
      </c>
      <c r="B195" s="45">
        <v>30</v>
      </c>
      <c r="C195" s="46" t="s">
        <v>184</v>
      </c>
      <c r="D195" s="47" t="s">
        <v>185</v>
      </c>
      <c r="E195" s="48">
        <v>35510</v>
      </c>
      <c r="F195" s="49" t="s">
        <v>20</v>
      </c>
      <c r="G195" s="107">
        <v>47.48</v>
      </c>
      <c r="H195" s="108" t="s">
        <v>43</v>
      </c>
      <c r="I195" s="109">
        <v>41.13</v>
      </c>
      <c r="J195" s="110">
        <f>MAX(G195:I195)</f>
        <v>47.48</v>
      </c>
      <c r="K195" s="59">
        <f>IF(ISBLANK(J195),"",INT(15.9803*(J195-3.8)^1.04))</f>
        <v>811</v>
      </c>
    </row>
    <row r="196" spans="1:11" ht="13.5" thickBot="1">
      <c r="A196" s="207">
        <f>A195</f>
        <v>9</v>
      </c>
      <c r="B196" s="50"/>
      <c r="C196" s="51"/>
      <c r="D196" s="52"/>
      <c r="E196" s="53"/>
      <c r="F196" s="194"/>
      <c r="G196" s="111"/>
      <c r="H196" s="112"/>
      <c r="I196" s="113"/>
      <c r="J196" s="291"/>
      <c r="K196" s="291"/>
    </row>
    <row r="197" spans="1:11" ht="12.75">
      <c r="A197" s="206">
        <f>A198</f>
        <v>10</v>
      </c>
      <c r="B197" s="39"/>
      <c r="C197" s="40"/>
      <c r="D197" s="41"/>
      <c r="E197" s="42"/>
      <c r="F197" s="43"/>
      <c r="G197" s="104"/>
      <c r="H197" s="105"/>
      <c r="I197" s="106"/>
      <c r="J197" s="290"/>
      <c r="K197" s="290"/>
    </row>
    <row r="198" spans="1:11" ht="12.75">
      <c r="A198" s="44">
        <f>A196+1</f>
        <v>10</v>
      </c>
      <c r="B198" s="45">
        <v>142</v>
      </c>
      <c r="C198" s="46" t="s">
        <v>120</v>
      </c>
      <c r="D198" s="47" t="s">
        <v>121</v>
      </c>
      <c r="E198" s="48">
        <v>35495</v>
      </c>
      <c r="F198" s="49" t="s">
        <v>18</v>
      </c>
      <c r="G198" s="107">
        <v>31.48</v>
      </c>
      <c r="H198" s="108" t="s">
        <v>43</v>
      </c>
      <c r="I198" s="109">
        <v>32.98</v>
      </c>
      <c r="J198" s="110">
        <f>MAX(G198:I198)</f>
        <v>32.98</v>
      </c>
      <c r="K198" s="59">
        <f>IF(ISBLANK(J198),"",INT(15.9803*(J198-3.8)^1.04))</f>
        <v>533</v>
      </c>
    </row>
    <row r="199" spans="1:11" ht="13.5" thickBot="1">
      <c r="A199" s="207">
        <f>A198</f>
        <v>10</v>
      </c>
      <c r="B199" s="50"/>
      <c r="C199" s="51"/>
      <c r="D199" s="52"/>
      <c r="E199" s="53"/>
      <c r="F199" s="194"/>
      <c r="G199" s="111"/>
      <c r="H199" s="112"/>
      <c r="I199" s="113"/>
      <c r="J199" s="291"/>
      <c r="K199" s="291"/>
    </row>
    <row r="200" spans="1:11" ht="12.75">
      <c r="A200" s="206">
        <f>A201</f>
        <v>11</v>
      </c>
      <c r="B200" s="39"/>
      <c r="C200" s="40"/>
      <c r="D200" s="41"/>
      <c r="E200" s="42"/>
      <c r="F200" s="43"/>
      <c r="G200" s="104"/>
      <c r="H200" s="105"/>
      <c r="I200" s="106"/>
      <c r="J200" s="290"/>
      <c r="K200" s="290"/>
    </row>
    <row r="201" spans="1:11" ht="12.75">
      <c r="A201" s="44">
        <f>A199+1</f>
        <v>11</v>
      </c>
      <c r="B201" s="45">
        <v>33</v>
      </c>
      <c r="C201" s="46" t="s">
        <v>194</v>
      </c>
      <c r="D201" s="47" t="s">
        <v>195</v>
      </c>
      <c r="E201" s="48">
        <v>35598</v>
      </c>
      <c r="F201" s="49" t="s">
        <v>196</v>
      </c>
      <c r="G201" s="107">
        <v>44.79</v>
      </c>
      <c r="H201" s="108">
        <v>44.37</v>
      </c>
      <c r="I201" s="109">
        <v>46.88</v>
      </c>
      <c r="J201" s="110">
        <f>MAX(G201:I201)</f>
        <v>46.88</v>
      </c>
      <c r="K201" s="59">
        <f>IF(ISBLANK(J201),"",INT(15.9803*(J201-3.8)^1.04))</f>
        <v>800</v>
      </c>
    </row>
    <row r="202" spans="1:11" ht="13.5" thickBot="1">
      <c r="A202" s="207">
        <f>A201</f>
        <v>11</v>
      </c>
      <c r="B202" s="50"/>
      <c r="C202" s="51"/>
      <c r="D202" s="52"/>
      <c r="E202" s="53"/>
      <c r="F202" s="194"/>
      <c r="G202" s="111"/>
      <c r="H202" s="112"/>
      <c r="I202" s="113"/>
      <c r="J202" s="291"/>
      <c r="K202" s="291"/>
    </row>
    <row r="203" spans="1:11" s="75" customFormat="1" ht="13.5" customHeight="1">
      <c r="A203" s="258">
        <f>A204</f>
        <v>12</v>
      </c>
      <c r="B203" s="39"/>
      <c r="C203" s="40"/>
      <c r="D203" s="41"/>
      <c r="E203" s="42"/>
      <c r="F203" s="43"/>
      <c r="G203" s="104"/>
      <c r="H203" s="105"/>
      <c r="I203" s="106"/>
      <c r="J203" s="290"/>
      <c r="K203" s="290"/>
    </row>
    <row r="204" spans="1:11" s="75" customFormat="1" ht="13.5" customHeight="1">
      <c r="A204" s="44">
        <f>A202+1</f>
        <v>12</v>
      </c>
      <c r="B204" s="45">
        <v>13</v>
      </c>
      <c r="C204" s="46" t="s">
        <v>154</v>
      </c>
      <c r="D204" s="47" t="s">
        <v>155</v>
      </c>
      <c r="E204" s="48">
        <v>35110</v>
      </c>
      <c r="F204" s="49" t="s">
        <v>19</v>
      </c>
      <c r="G204" s="107">
        <v>37.81</v>
      </c>
      <c r="H204" s="108">
        <v>34.94</v>
      </c>
      <c r="I204" s="109">
        <v>38.82</v>
      </c>
      <c r="J204" s="110">
        <f>MAX(G204:I204)</f>
        <v>38.82</v>
      </c>
      <c r="K204" s="59">
        <f>IF(ISBLANK(J204),"",INT(15.9803*(J204-3.8)^1.04))</f>
        <v>645</v>
      </c>
    </row>
    <row r="205" spans="1:11" s="75" customFormat="1" ht="13.5" customHeight="1" thickBot="1">
      <c r="A205" s="262">
        <f>A204</f>
        <v>12</v>
      </c>
      <c r="B205" s="50"/>
      <c r="C205" s="51"/>
      <c r="D205" s="52"/>
      <c r="E205" s="53"/>
      <c r="F205" s="194"/>
      <c r="G205" s="111"/>
      <c r="H205" s="112"/>
      <c r="I205" s="113"/>
      <c r="J205" s="291"/>
      <c r="K205" s="291"/>
    </row>
  </sheetData>
  <sheetProtection password="C9E9" sheet="1" selectLockedCells="1" selectUnlockedCells="1"/>
  <mergeCells count="4">
    <mergeCell ref="G8:I8"/>
    <mergeCell ref="G61:I61"/>
    <mergeCell ref="G114:I114"/>
    <mergeCell ref="G167:I167"/>
  </mergeCells>
  <printOptions horizontalCentered="1"/>
  <pageMargins left="0.25" right="0.4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48"/>
  <sheetViews>
    <sheetView showZeros="0" zoomScalePageLayoutView="0" workbookViewId="0" topLeftCell="A1">
      <selection activeCell="A7" sqref="A7"/>
    </sheetView>
  </sheetViews>
  <sheetFormatPr defaultColWidth="9.140625" defaultRowHeight="12.75"/>
  <cols>
    <col min="1" max="2" width="4.7109375" style="6" customWidth="1"/>
    <col min="3" max="3" width="10.28125" style="6" customWidth="1"/>
    <col min="4" max="4" width="11.57421875" style="6" customWidth="1"/>
    <col min="5" max="5" width="10.7109375" style="12" bestFit="1" customWidth="1"/>
    <col min="6" max="6" width="8.00390625" style="12" bestFit="1" customWidth="1"/>
    <col min="7" max="7" width="7.57421875" style="6" bestFit="1" customWidth="1"/>
    <col min="8" max="8" width="8.57421875" style="4" bestFit="1" customWidth="1"/>
    <col min="9" max="9" width="7.8515625" style="4" bestFit="1" customWidth="1"/>
    <col min="10" max="10" width="7.00390625" style="4" bestFit="1" customWidth="1"/>
    <col min="11" max="11" width="5.421875" style="4" bestFit="1" customWidth="1"/>
    <col min="12" max="12" width="8.140625" style="4" bestFit="1" customWidth="1"/>
    <col min="13" max="13" width="10.421875" style="4" bestFit="1" customWidth="1"/>
    <col min="14" max="14" width="7.28125" style="4" bestFit="1" customWidth="1"/>
    <col min="15" max="15" width="9.00390625" style="6" bestFit="1" customWidth="1"/>
    <col min="16" max="16384" width="9.140625" style="6" customWidth="1"/>
  </cols>
  <sheetData>
    <row r="1" spans="1:16" s="3" customFormat="1" ht="18" customHeight="1">
      <c r="A1" s="1" t="s">
        <v>27</v>
      </c>
      <c r="B1" s="14"/>
      <c r="C1" s="1"/>
      <c r="D1" s="1"/>
      <c r="E1" s="1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18" customHeight="1">
      <c r="A2" s="128" t="s">
        <v>61</v>
      </c>
      <c r="B2" s="14"/>
      <c r="C2" s="1"/>
      <c r="D2" s="1"/>
      <c r="E2" s="11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3" customFormat="1" ht="18" customHeight="1">
      <c r="A3" s="127" t="s">
        <v>191</v>
      </c>
      <c r="B3" s="14"/>
      <c r="C3" s="1"/>
      <c r="D3" s="1"/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3" customFormat="1" ht="13.5" customHeight="1">
      <c r="A4" s="14"/>
      <c r="B4" s="14"/>
      <c r="C4" s="14">
        <v>1.1574074074074073E-05</v>
      </c>
      <c r="D4" s="1"/>
      <c r="E4" s="11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3:15" ht="18" customHeight="1">
      <c r="C5" s="5" t="s">
        <v>69</v>
      </c>
      <c r="F5" s="4"/>
      <c r="L5" s="6"/>
      <c r="M5" s="6"/>
      <c r="O5" s="7"/>
    </row>
    <row r="6" spans="3:15" ht="18" customHeight="1">
      <c r="C6" s="1" t="s">
        <v>70</v>
      </c>
      <c r="E6" s="13"/>
      <c r="L6" s="6"/>
      <c r="M6" s="6"/>
      <c r="O6" s="9"/>
    </row>
    <row r="7" spans="3:15" ht="18" customHeight="1" thickBot="1">
      <c r="C7" s="1"/>
      <c r="E7" s="13"/>
      <c r="L7" s="6"/>
      <c r="M7" s="6"/>
      <c r="O7" s="9"/>
    </row>
    <row r="8" spans="1:15" ht="12.75" customHeight="1">
      <c r="A8" s="79" t="s">
        <v>16</v>
      </c>
      <c r="B8" s="79" t="s">
        <v>81</v>
      </c>
      <c r="C8" s="135" t="s">
        <v>15</v>
      </c>
      <c r="D8" s="136" t="s">
        <v>14</v>
      </c>
      <c r="E8" s="145" t="s">
        <v>17</v>
      </c>
      <c r="F8" s="134" t="s">
        <v>0</v>
      </c>
      <c r="G8" s="147" t="s">
        <v>94</v>
      </c>
      <c r="H8" s="133" t="s">
        <v>84</v>
      </c>
      <c r="I8" s="145" t="s">
        <v>1</v>
      </c>
      <c r="J8" s="134" t="s">
        <v>2</v>
      </c>
      <c r="K8" s="145" t="s">
        <v>3</v>
      </c>
      <c r="L8" s="134" t="s">
        <v>4</v>
      </c>
      <c r="M8" s="145" t="s">
        <v>5</v>
      </c>
      <c r="N8" s="137" t="s">
        <v>6</v>
      </c>
      <c r="O8" s="79" t="s">
        <v>13</v>
      </c>
    </row>
    <row r="9" spans="1:15" ht="12.75">
      <c r="A9" s="156" t="s">
        <v>54</v>
      </c>
      <c r="B9" s="156" t="s">
        <v>82</v>
      </c>
      <c r="C9" s="157" t="s">
        <v>83</v>
      </c>
      <c r="D9" s="158" t="s">
        <v>93</v>
      </c>
      <c r="E9" s="159" t="s">
        <v>55</v>
      </c>
      <c r="F9" s="160" t="s">
        <v>56</v>
      </c>
      <c r="G9" s="161" t="s">
        <v>95</v>
      </c>
      <c r="H9" s="142" t="s">
        <v>85</v>
      </c>
      <c r="I9" s="144" t="s">
        <v>86</v>
      </c>
      <c r="J9" s="138" t="s">
        <v>87</v>
      </c>
      <c r="K9" s="144"/>
      <c r="L9" s="138" t="s">
        <v>88</v>
      </c>
      <c r="M9" s="144" t="s">
        <v>89</v>
      </c>
      <c r="N9" s="143"/>
      <c r="O9" s="156" t="s">
        <v>57</v>
      </c>
    </row>
    <row r="10" spans="1:15" ht="13.5" thickBot="1">
      <c r="A10" s="132"/>
      <c r="B10" s="132"/>
      <c r="C10" s="139"/>
      <c r="D10" s="139"/>
      <c r="E10" s="146"/>
      <c r="F10" s="65"/>
      <c r="G10" s="148"/>
      <c r="H10" s="162"/>
      <c r="I10" s="163"/>
      <c r="J10" s="164"/>
      <c r="K10" s="163"/>
      <c r="L10" s="164"/>
      <c r="M10" s="163"/>
      <c r="N10" s="140"/>
      <c r="O10" s="141"/>
    </row>
    <row r="11" spans="1:15" ht="12.75">
      <c r="A11" s="55">
        <f>A12</f>
        <v>1</v>
      </c>
      <c r="B11" s="39"/>
      <c r="C11" s="40"/>
      <c r="D11" s="41"/>
      <c r="E11" s="42"/>
      <c r="F11" s="43"/>
      <c r="G11" s="149" t="s">
        <v>57</v>
      </c>
      <c r="H11" s="289">
        <v>15.4</v>
      </c>
      <c r="I11" s="288">
        <v>1.6</v>
      </c>
      <c r="J11" s="288">
        <v>11.62</v>
      </c>
      <c r="K11" s="288">
        <v>26.67</v>
      </c>
      <c r="L11" s="288">
        <v>5.67</v>
      </c>
      <c r="M11" s="288">
        <v>40.58</v>
      </c>
      <c r="N11" s="287">
        <v>0.001705787037037037</v>
      </c>
      <c r="O11" s="290">
        <f>O12</f>
        <v>5056</v>
      </c>
    </row>
    <row r="12" spans="1:15" ht="12.75">
      <c r="A12" s="44">
        <f>A10+1</f>
        <v>1</v>
      </c>
      <c r="B12" s="45">
        <v>21</v>
      </c>
      <c r="C12" s="46" t="s">
        <v>166</v>
      </c>
      <c r="D12" s="47" t="s">
        <v>167</v>
      </c>
      <c r="E12" s="48">
        <v>35581</v>
      </c>
      <c r="F12" s="49" t="s">
        <v>20</v>
      </c>
      <c r="G12" s="150" t="s">
        <v>59</v>
      </c>
      <c r="H12" s="153" t="s">
        <v>222</v>
      </c>
      <c r="I12" s="10"/>
      <c r="J12" s="10"/>
      <c r="K12" s="10" t="s">
        <v>323</v>
      </c>
      <c r="L12" s="10" t="s">
        <v>427</v>
      </c>
      <c r="M12" s="10"/>
      <c r="N12" s="154"/>
      <c r="O12" s="59">
        <f>SUM(G13:N13)</f>
        <v>5056</v>
      </c>
    </row>
    <row r="13" spans="1:15" ht="13.5" thickBot="1">
      <c r="A13" s="56">
        <f>A12</f>
        <v>1</v>
      </c>
      <c r="B13" s="50"/>
      <c r="C13" s="51"/>
      <c r="D13" s="52"/>
      <c r="E13" s="53"/>
      <c r="F13" s="54"/>
      <c r="G13" s="151" t="s">
        <v>60</v>
      </c>
      <c r="H13" s="155">
        <f>IF(ISBLANK(H11),"",INT(9.23076*(26.7-H11)^1.835))</f>
        <v>790</v>
      </c>
      <c r="I13" s="15">
        <f>IF(ISBLANK(I11),"",INT(1.84523*(I11*100-75)^1.348))</f>
        <v>736</v>
      </c>
      <c r="J13" s="15">
        <f>IF(ISBLANK(J11),"",INT(56.0211*(J11-1.5)^1.05))</f>
        <v>636</v>
      </c>
      <c r="K13" s="15">
        <f>IF(ISBLANK(K11),"",INT(4.99087*(42.5-K11)^1.81))</f>
        <v>740</v>
      </c>
      <c r="L13" s="15">
        <f>IF(ISBLANK(L11),"",INT(0.188807*(L11*100-210)^1.41))</f>
        <v>750</v>
      </c>
      <c r="M13" s="15">
        <f>IF(ISBLANK(M11),"",INT(15.9803*(M11-3.8)^1.04))</f>
        <v>678</v>
      </c>
      <c r="N13" s="286">
        <f>IF(ISBLANK(N11),"",INT(0.11193*(254-((N11)/$C$4))^1.88))</f>
        <v>726</v>
      </c>
      <c r="O13" s="291">
        <f>O12</f>
        <v>5056</v>
      </c>
    </row>
    <row r="14" spans="1:15" ht="12.75">
      <c r="A14" s="55">
        <f>A15</f>
        <v>2</v>
      </c>
      <c r="B14" s="39"/>
      <c r="C14" s="40"/>
      <c r="D14" s="41"/>
      <c r="E14" s="42"/>
      <c r="F14" s="43"/>
      <c r="G14" s="149" t="s">
        <v>57</v>
      </c>
      <c r="H14" s="289">
        <v>16.39</v>
      </c>
      <c r="I14" s="288">
        <v>1.6</v>
      </c>
      <c r="J14" s="288">
        <v>11.66</v>
      </c>
      <c r="K14" s="288">
        <v>26.46</v>
      </c>
      <c r="L14" s="288">
        <v>5.47</v>
      </c>
      <c r="M14" s="288">
        <v>42.17</v>
      </c>
      <c r="N14" s="287">
        <v>0.001759490740740741</v>
      </c>
      <c r="O14" s="290">
        <f>O15</f>
        <v>4867</v>
      </c>
    </row>
    <row r="15" spans="1:15" ht="12.75">
      <c r="A15" s="44">
        <f>A13+1</f>
        <v>2</v>
      </c>
      <c r="B15" s="45">
        <v>129</v>
      </c>
      <c r="C15" s="46" t="s">
        <v>32</v>
      </c>
      <c r="D15" s="47" t="s">
        <v>33</v>
      </c>
      <c r="E15" s="48">
        <v>35437</v>
      </c>
      <c r="F15" s="49" t="s">
        <v>18</v>
      </c>
      <c r="G15" s="150" t="s">
        <v>59</v>
      </c>
      <c r="H15" s="153" t="s">
        <v>227</v>
      </c>
      <c r="I15" s="10"/>
      <c r="J15" s="10"/>
      <c r="K15" s="10" t="s">
        <v>317</v>
      </c>
      <c r="L15" s="10" t="s">
        <v>260</v>
      </c>
      <c r="M15" s="10"/>
      <c r="N15" s="154"/>
      <c r="O15" s="59">
        <f>SUM(G16:N16)</f>
        <v>4867</v>
      </c>
    </row>
    <row r="16" spans="1:15" ht="13.5" thickBot="1">
      <c r="A16" s="56">
        <f>A15</f>
        <v>2</v>
      </c>
      <c r="B16" s="50"/>
      <c r="C16" s="51"/>
      <c r="D16" s="52"/>
      <c r="E16" s="53"/>
      <c r="F16" s="54"/>
      <c r="G16" s="151" t="s">
        <v>60</v>
      </c>
      <c r="H16" s="155">
        <f>IF(ISBLANK(H14),"",INT(9.23076*(26.7-H14)^1.835))</f>
        <v>667</v>
      </c>
      <c r="I16" s="15">
        <f>IF(ISBLANK(I14),"",INT(1.84523*(I14*100-75)^1.348))</f>
        <v>736</v>
      </c>
      <c r="J16" s="15">
        <f>IF(ISBLANK(J14),"",INT(56.0211*(J14-1.5)^1.05))</f>
        <v>639</v>
      </c>
      <c r="K16" s="15">
        <f>IF(ISBLANK(K14),"",INT(4.99087*(42.5-K14)^1.81))</f>
        <v>757</v>
      </c>
      <c r="L16" s="15">
        <f>IF(ISBLANK(L14),"",INT(0.188807*(L14*100-210)^1.41))</f>
        <v>691</v>
      </c>
      <c r="M16" s="15">
        <f>IF(ISBLANK(M14),"",INT(15.9803*(M14-3.8)^1.04))</f>
        <v>709</v>
      </c>
      <c r="N16" s="286">
        <f>IF(ISBLANK(N14),"",INT(0.11193*(254-((N14)/$C$4))^1.88))</f>
        <v>668</v>
      </c>
      <c r="O16" s="291">
        <f>O15</f>
        <v>4867</v>
      </c>
    </row>
    <row r="17" spans="1:15" ht="12.75">
      <c r="A17" s="55">
        <f>A18</f>
        <v>3</v>
      </c>
      <c r="B17" s="39"/>
      <c r="C17" s="40"/>
      <c r="D17" s="41"/>
      <c r="E17" s="42"/>
      <c r="F17" s="43"/>
      <c r="G17" s="149" t="s">
        <v>57</v>
      </c>
      <c r="H17" s="289">
        <v>15.52</v>
      </c>
      <c r="I17" s="288">
        <v>1.6</v>
      </c>
      <c r="J17" s="288">
        <v>10.52</v>
      </c>
      <c r="K17" s="288">
        <v>25.53</v>
      </c>
      <c r="L17" s="288">
        <v>5.59</v>
      </c>
      <c r="M17" s="288">
        <v>21.95</v>
      </c>
      <c r="N17" s="287">
        <v>0.0015809027777777776</v>
      </c>
      <c r="O17" s="290">
        <f>O18</f>
        <v>4834</v>
      </c>
    </row>
    <row r="18" spans="1:15" ht="12.75">
      <c r="A18" s="44">
        <f>A16+1</f>
        <v>3</v>
      </c>
      <c r="B18" s="45">
        <v>128</v>
      </c>
      <c r="C18" s="46" t="s">
        <v>30</v>
      </c>
      <c r="D18" s="47" t="s">
        <v>31</v>
      </c>
      <c r="E18" s="48">
        <v>35598</v>
      </c>
      <c r="F18" s="49" t="s">
        <v>18</v>
      </c>
      <c r="G18" s="150" t="s">
        <v>59</v>
      </c>
      <c r="H18" s="153" t="s">
        <v>222</v>
      </c>
      <c r="I18" s="10"/>
      <c r="J18" s="10"/>
      <c r="K18" s="10" t="s">
        <v>323</v>
      </c>
      <c r="L18" s="10" t="s">
        <v>426</v>
      </c>
      <c r="M18" s="10"/>
      <c r="N18" s="154"/>
      <c r="O18" s="59">
        <f>SUM(G19:N19)</f>
        <v>4834</v>
      </c>
    </row>
    <row r="19" spans="1:15" ht="13.5" thickBot="1">
      <c r="A19" s="56">
        <f>A18</f>
        <v>3</v>
      </c>
      <c r="B19" s="50"/>
      <c r="C19" s="51"/>
      <c r="D19" s="52"/>
      <c r="E19" s="53"/>
      <c r="F19" s="54"/>
      <c r="G19" s="151" t="s">
        <v>60</v>
      </c>
      <c r="H19" s="155">
        <f>IF(ISBLANK(H17),"",INT(9.23076*(26.7-H17)^1.835))</f>
        <v>774</v>
      </c>
      <c r="I19" s="15">
        <f>IF(ISBLANK(I17),"",INT(1.84523*(I17*100-75)^1.348))</f>
        <v>736</v>
      </c>
      <c r="J19" s="15">
        <f>IF(ISBLANK(J17),"",INT(56.0211*(J17-1.5)^1.05))</f>
        <v>564</v>
      </c>
      <c r="K19" s="15">
        <f>IF(ISBLANK(K17),"",INT(4.99087*(42.5-K17)^1.81))</f>
        <v>839</v>
      </c>
      <c r="L19" s="15">
        <f>IF(ISBLANK(L17),"",INT(0.188807*(L17*100-210)^1.41))</f>
        <v>726</v>
      </c>
      <c r="M19" s="15">
        <f>IF(ISBLANK(M17),"",INT(15.9803*(M17-3.8)^1.04))</f>
        <v>325</v>
      </c>
      <c r="N19" s="286">
        <f>IF(ISBLANK(N17),"",INT(0.11193*(254-((N17)/$C$4))^1.88))</f>
        <v>870</v>
      </c>
      <c r="O19" s="291">
        <f>O18</f>
        <v>4834</v>
      </c>
    </row>
    <row r="20" spans="1:15" ht="12.75">
      <c r="A20" s="55">
        <f>A21</f>
        <v>4</v>
      </c>
      <c r="B20" s="39"/>
      <c r="C20" s="40"/>
      <c r="D20" s="41"/>
      <c r="E20" s="42"/>
      <c r="F20" s="43"/>
      <c r="G20" s="149" t="s">
        <v>57</v>
      </c>
      <c r="H20" s="289">
        <v>15.26</v>
      </c>
      <c r="I20" s="288">
        <v>1.54</v>
      </c>
      <c r="J20" s="288">
        <v>9.07</v>
      </c>
      <c r="K20" s="288">
        <v>26.43</v>
      </c>
      <c r="L20" s="288">
        <v>5.27</v>
      </c>
      <c r="M20" s="288">
        <v>31.95</v>
      </c>
      <c r="N20" s="287">
        <v>0.0016833333333333333</v>
      </c>
      <c r="O20" s="290">
        <f>O21</f>
        <v>4602</v>
      </c>
    </row>
    <row r="21" spans="1:15" ht="12.75">
      <c r="A21" s="44">
        <f>A19+1</f>
        <v>4</v>
      </c>
      <c r="B21" s="45">
        <v>22</v>
      </c>
      <c r="C21" s="46" t="s">
        <v>168</v>
      </c>
      <c r="D21" s="47" t="s">
        <v>169</v>
      </c>
      <c r="E21" s="48">
        <v>35537</v>
      </c>
      <c r="F21" s="49" t="s">
        <v>20</v>
      </c>
      <c r="G21" s="150" t="s">
        <v>59</v>
      </c>
      <c r="H21" s="153" t="s">
        <v>222</v>
      </c>
      <c r="I21" s="10"/>
      <c r="J21" s="10"/>
      <c r="K21" s="10" t="s">
        <v>317</v>
      </c>
      <c r="L21" s="10" t="s">
        <v>207</v>
      </c>
      <c r="M21" s="10"/>
      <c r="N21" s="154"/>
      <c r="O21" s="59">
        <f>SUM(G22:N22)</f>
        <v>4602</v>
      </c>
    </row>
    <row r="22" spans="1:15" ht="13.5" thickBot="1">
      <c r="A22" s="56">
        <f>A21</f>
        <v>4</v>
      </c>
      <c r="B22" s="50"/>
      <c r="C22" s="51"/>
      <c r="D22" s="52"/>
      <c r="E22" s="53"/>
      <c r="F22" s="54"/>
      <c r="G22" s="151" t="s">
        <v>60</v>
      </c>
      <c r="H22" s="155">
        <f>IF(ISBLANK(H20),"",INT(9.23076*(26.7-H20)^1.835))</f>
        <v>808</v>
      </c>
      <c r="I22" s="15">
        <f>IF(ISBLANK(I20),"",INT(1.84523*(I20*100-75)^1.348))</f>
        <v>666</v>
      </c>
      <c r="J22" s="15">
        <f>IF(ISBLANK(J20),"",INT(56.0211*(J20-1.5)^1.05))</f>
        <v>469</v>
      </c>
      <c r="K22" s="15">
        <f>IF(ISBLANK(K20),"",INT(4.99087*(42.5-K20)^1.81))</f>
        <v>760</v>
      </c>
      <c r="L22" s="15">
        <f>IF(ISBLANK(L20),"",INT(0.188807*(L20*100-210)^1.41))</f>
        <v>634</v>
      </c>
      <c r="M22" s="15">
        <f>IF(ISBLANK(M20),"",INT(15.9803*(M20-3.8)^1.04))</f>
        <v>514</v>
      </c>
      <c r="N22" s="286">
        <f>IF(ISBLANK(N20),"",INT(0.11193*(254-((N20)/$C$4))^1.88))</f>
        <v>751</v>
      </c>
      <c r="O22" s="291">
        <f>O21</f>
        <v>4602</v>
      </c>
    </row>
    <row r="23" spans="1:15" ht="12.75">
      <c r="A23" s="55">
        <f>A24</f>
        <v>5</v>
      </c>
      <c r="B23" s="39"/>
      <c r="C23" s="40"/>
      <c r="D23" s="41"/>
      <c r="E23" s="42"/>
      <c r="F23" s="43"/>
      <c r="G23" s="149" t="s">
        <v>57</v>
      </c>
      <c r="H23" s="289">
        <v>15.99</v>
      </c>
      <c r="I23" s="288">
        <v>1.6</v>
      </c>
      <c r="J23" s="288">
        <v>10.8</v>
      </c>
      <c r="K23" s="288">
        <v>26.82</v>
      </c>
      <c r="L23" s="288">
        <v>5.09</v>
      </c>
      <c r="M23" s="288">
        <v>37.65</v>
      </c>
      <c r="N23" s="287">
        <v>0.0019462962962962964</v>
      </c>
      <c r="O23" s="290">
        <f>O24</f>
        <v>4449</v>
      </c>
    </row>
    <row r="24" spans="1:15" ht="12.75">
      <c r="A24" s="44">
        <f>A22+1</f>
        <v>5</v>
      </c>
      <c r="B24" s="45">
        <v>133</v>
      </c>
      <c r="C24" s="46" t="s">
        <v>117</v>
      </c>
      <c r="D24" s="47" t="s">
        <v>116</v>
      </c>
      <c r="E24" s="48">
        <v>35509</v>
      </c>
      <c r="F24" s="49" t="s">
        <v>18</v>
      </c>
      <c r="G24" s="150" t="s">
        <v>59</v>
      </c>
      <c r="H24" s="153" t="s">
        <v>227</v>
      </c>
      <c r="I24" s="10"/>
      <c r="J24" s="10"/>
      <c r="K24" s="10" t="s">
        <v>317</v>
      </c>
      <c r="L24" s="10" t="s">
        <v>428</v>
      </c>
      <c r="M24" s="10"/>
      <c r="N24" s="154"/>
      <c r="O24" s="59">
        <f>SUM(G25:N25)</f>
        <v>4449</v>
      </c>
    </row>
    <row r="25" spans="1:15" ht="13.5" thickBot="1">
      <c r="A25" s="56">
        <f>A24</f>
        <v>5</v>
      </c>
      <c r="B25" s="50"/>
      <c r="C25" s="51"/>
      <c r="D25" s="52"/>
      <c r="E25" s="53"/>
      <c r="F25" s="54"/>
      <c r="G25" s="151" t="s">
        <v>60</v>
      </c>
      <c r="H25" s="155">
        <f>IF(ISBLANK(H23),"",INT(9.23076*(26.7-H23)^1.835))</f>
        <v>715</v>
      </c>
      <c r="I25" s="15">
        <f>IF(ISBLANK(I23),"",INT(1.84523*(I23*100-75)^1.348))</f>
        <v>736</v>
      </c>
      <c r="J25" s="15">
        <f>IF(ISBLANK(J23),"",INT(56.0211*(J23-1.5)^1.05))</f>
        <v>582</v>
      </c>
      <c r="K25" s="15">
        <f>IF(ISBLANK(K23),"",INT(4.99087*(42.5-K23)^1.81))</f>
        <v>727</v>
      </c>
      <c r="L25" s="15">
        <f>IF(ISBLANK(L23),"",INT(0.188807*(L23*100-210)^1.41))</f>
        <v>584</v>
      </c>
      <c r="M25" s="15">
        <f>IF(ISBLANK(M23),"",INT(15.9803*(M23-3.8)^1.04))</f>
        <v>622</v>
      </c>
      <c r="N25" s="286">
        <f>IF(ISBLANK(N23),"",INT(0.11193*(254-((N23)/$C$4))^1.88))</f>
        <v>483</v>
      </c>
      <c r="O25" s="291">
        <f>O24</f>
        <v>4449</v>
      </c>
    </row>
    <row r="26" spans="1:15" ht="12.75">
      <c r="A26" s="55">
        <f>A27</f>
        <v>6</v>
      </c>
      <c r="B26" s="39"/>
      <c r="C26" s="40"/>
      <c r="D26" s="41"/>
      <c r="E26" s="42"/>
      <c r="F26" s="43"/>
      <c r="G26" s="149" t="s">
        <v>57</v>
      </c>
      <c r="H26" s="289">
        <v>16.17</v>
      </c>
      <c r="I26" s="288">
        <v>1.45</v>
      </c>
      <c r="J26" s="288">
        <v>9.21</v>
      </c>
      <c r="K26" s="288">
        <v>27.29</v>
      </c>
      <c r="L26" s="288">
        <v>4.89</v>
      </c>
      <c r="M26" s="288">
        <v>34.35</v>
      </c>
      <c r="N26" s="287">
        <v>0.001689814814814815</v>
      </c>
      <c r="O26" s="290">
        <f>O27</f>
        <v>4259</v>
      </c>
    </row>
    <row r="27" spans="1:15" ht="12.75">
      <c r="A27" s="44">
        <f>A25+1</f>
        <v>6</v>
      </c>
      <c r="B27" s="45">
        <v>23</v>
      </c>
      <c r="C27" s="46" t="s">
        <v>170</v>
      </c>
      <c r="D27" s="47" t="s">
        <v>171</v>
      </c>
      <c r="E27" s="48">
        <v>35227</v>
      </c>
      <c r="F27" s="49" t="s">
        <v>20</v>
      </c>
      <c r="G27" s="150" t="s">
        <v>59</v>
      </c>
      <c r="H27" s="153" t="s">
        <v>227</v>
      </c>
      <c r="I27" s="10"/>
      <c r="J27" s="10"/>
      <c r="K27" s="10" t="s">
        <v>317</v>
      </c>
      <c r="L27" s="10" t="s">
        <v>260</v>
      </c>
      <c r="M27" s="10"/>
      <c r="N27" s="154"/>
      <c r="O27" s="59">
        <f>SUM(G28:N28)</f>
        <v>4259</v>
      </c>
    </row>
    <row r="28" spans="1:15" ht="13.5" thickBot="1">
      <c r="A28" s="56">
        <f>A27</f>
        <v>6</v>
      </c>
      <c r="B28" s="50"/>
      <c r="C28" s="51"/>
      <c r="D28" s="52"/>
      <c r="E28" s="53"/>
      <c r="F28" s="54"/>
      <c r="G28" s="151" t="s">
        <v>60</v>
      </c>
      <c r="H28" s="155">
        <f>IF(ISBLANK(H26),"",INT(9.23076*(26.7-H26)^1.835))</f>
        <v>694</v>
      </c>
      <c r="I28" s="15">
        <f>IF(ISBLANK(I26),"",INT(1.84523*(I26*100-75)^1.348))</f>
        <v>566</v>
      </c>
      <c r="J28" s="15">
        <f>IF(ISBLANK(J26),"",INT(56.0211*(J26-1.5)^1.05))</f>
        <v>478</v>
      </c>
      <c r="K28" s="15">
        <f>IF(ISBLANK(K26),"",INT(4.99087*(42.5-K26)^1.81))</f>
        <v>688</v>
      </c>
      <c r="L28" s="15">
        <f>IF(ISBLANK(L26),"",INT(0.188807*(L26*100-210)^1.41))</f>
        <v>530</v>
      </c>
      <c r="M28" s="15">
        <f>IF(ISBLANK(M26),"",INT(15.9803*(M26-3.8)^1.04))</f>
        <v>559</v>
      </c>
      <c r="N28" s="286">
        <f>IF(ISBLANK(N26),"",INT(0.11193*(254-((N26)/$C$4))^1.88))</f>
        <v>744</v>
      </c>
      <c r="O28" s="291">
        <f>O27</f>
        <v>4259</v>
      </c>
    </row>
    <row r="29" spans="1:15" ht="12.75">
      <c r="A29" s="55">
        <f>A30</f>
        <v>7</v>
      </c>
      <c r="B29" s="39"/>
      <c r="C29" s="40"/>
      <c r="D29" s="41"/>
      <c r="E29" s="42"/>
      <c r="F29" s="43"/>
      <c r="G29" s="149" t="s">
        <v>57</v>
      </c>
      <c r="H29" s="289">
        <v>15.7</v>
      </c>
      <c r="I29" s="288">
        <v>1.45</v>
      </c>
      <c r="J29" s="288">
        <v>10.98</v>
      </c>
      <c r="K29" s="288">
        <v>28.4</v>
      </c>
      <c r="L29" s="288">
        <v>5.09</v>
      </c>
      <c r="M29" s="288">
        <v>32.36</v>
      </c>
      <c r="N29" s="287">
        <v>0.001819675925925926</v>
      </c>
      <c r="O29" s="290">
        <f>O30</f>
        <v>4221</v>
      </c>
    </row>
    <row r="30" spans="1:15" ht="12.75">
      <c r="A30" s="44">
        <f>A28+1</f>
        <v>7</v>
      </c>
      <c r="B30" s="45">
        <v>24</v>
      </c>
      <c r="C30" s="46" t="s">
        <v>172</v>
      </c>
      <c r="D30" s="47" t="s">
        <v>173</v>
      </c>
      <c r="E30" s="48">
        <v>35491</v>
      </c>
      <c r="F30" s="49" t="s">
        <v>20</v>
      </c>
      <c r="G30" s="150" t="s">
        <v>59</v>
      </c>
      <c r="H30" s="153" t="s">
        <v>227</v>
      </c>
      <c r="I30" s="10"/>
      <c r="J30" s="10"/>
      <c r="K30" s="10" t="s">
        <v>323</v>
      </c>
      <c r="L30" s="10" t="s">
        <v>429</v>
      </c>
      <c r="M30" s="10"/>
      <c r="N30" s="154"/>
      <c r="O30" s="59">
        <f>SUM(G31:N31)</f>
        <v>4221</v>
      </c>
    </row>
    <row r="31" spans="1:15" ht="13.5" thickBot="1">
      <c r="A31" s="56">
        <f>A30</f>
        <v>7</v>
      </c>
      <c r="B31" s="50"/>
      <c r="C31" s="51"/>
      <c r="D31" s="52"/>
      <c r="E31" s="53"/>
      <c r="F31" s="54"/>
      <c r="G31" s="151" t="s">
        <v>60</v>
      </c>
      <c r="H31" s="155">
        <f>IF(ISBLANK(H29),"",INT(9.23076*(26.7-H29)^1.835))</f>
        <v>751</v>
      </c>
      <c r="I31" s="15">
        <f>IF(ISBLANK(I29),"",INT(1.84523*(I29*100-75)^1.348))</f>
        <v>566</v>
      </c>
      <c r="J31" s="15">
        <f>IF(ISBLANK(J29),"",INT(56.0211*(J29-1.5)^1.05))</f>
        <v>594</v>
      </c>
      <c r="K31" s="15">
        <f>IF(ISBLANK(K29),"",INT(4.99087*(42.5-K29)^1.81))</f>
        <v>600</v>
      </c>
      <c r="L31" s="15">
        <f>IF(ISBLANK(L29),"",INT(0.188807*(L29*100-210)^1.41))</f>
        <v>584</v>
      </c>
      <c r="M31" s="15">
        <f>IF(ISBLANK(M29),"",INT(15.9803*(M29-3.8)^1.04))</f>
        <v>521</v>
      </c>
      <c r="N31" s="286">
        <f>IF(ISBLANK(N29),"",INT(0.11193*(254-((N29)/$C$4))^1.88))</f>
        <v>605</v>
      </c>
      <c r="O31" s="291">
        <f>O30</f>
        <v>4221</v>
      </c>
    </row>
    <row r="32" spans="1:15" ht="12.75">
      <c r="A32" s="55">
        <f>A33</f>
        <v>8</v>
      </c>
      <c r="B32" s="39"/>
      <c r="C32" s="40"/>
      <c r="D32" s="41"/>
      <c r="E32" s="42"/>
      <c r="F32" s="43"/>
      <c r="G32" s="149" t="s">
        <v>57</v>
      </c>
      <c r="H32" s="289">
        <v>17.33</v>
      </c>
      <c r="I32" s="288">
        <v>1.45</v>
      </c>
      <c r="J32" s="288">
        <v>9.59</v>
      </c>
      <c r="K32" s="288">
        <v>27.89</v>
      </c>
      <c r="L32" s="288">
        <v>5.16</v>
      </c>
      <c r="M32" s="288">
        <v>28.58</v>
      </c>
      <c r="N32" s="287">
        <v>0.001991087962962963</v>
      </c>
      <c r="O32" s="290">
        <f>O33</f>
        <v>3765</v>
      </c>
    </row>
    <row r="33" spans="1:15" ht="12.75">
      <c r="A33" s="44">
        <f>A31+1</f>
        <v>8</v>
      </c>
      <c r="B33" s="45">
        <v>6</v>
      </c>
      <c r="C33" s="46" t="s">
        <v>143</v>
      </c>
      <c r="D33" s="47" t="s">
        <v>144</v>
      </c>
      <c r="E33" s="48">
        <v>35721</v>
      </c>
      <c r="F33" s="49" t="s">
        <v>19</v>
      </c>
      <c r="G33" s="150" t="s">
        <v>59</v>
      </c>
      <c r="H33" s="153" t="s">
        <v>222</v>
      </c>
      <c r="I33" s="10"/>
      <c r="J33" s="10"/>
      <c r="K33" s="10" t="s">
        <v>317</v>
      </c>
      <c r="L33" s="10" t="s">
        <v>323</v>
      </c>
      <c r="M33" s="10"/>
      <c r="N33" s="154"/>
      <c r="O33" s="59">
        <f>SUM(G34:N34)</f>
        <v>3765</v>
      </c>
    </row>
    <row r="34" spans="1:15" ht="13.5" thickBot="1">
      <c r="A34" s="56">
        <f>A33</f>
        <v>8</v>
      </c>
      <c r="B34" s="50"/>
      <c r="C34" s="51"/>
      <c r="D34" s="52"/>
      <c r="E34" s="53"/>
      <c r="F34" s="54"/>
      <c r="G34" s="151" t="s">
        <v>60</v>
      </c>
      <c r="H34" s="155">
        <f>IF(ISBLANK(H32),"",INT(9.23076*(26.7-H32)^1.835))</f>
        <v>560</v>
      </c>
      <c r="I34" s="15">
        <f>IF(ISBLANK(I32),"",INT(1.84523*(I32*100-75)^1.348))</f>
        <v>566</v>
      </c>
      <c r="J34" s="15">
        <f>IF(ISBLANK(J32),"",INT(56.0211*(J32-1.5)^1.05))</f>
        <v>503</v>
      </c>
      <c r="K34" s="15">
        <f>IF(ISBLANK(K32),"",INT(4.99087*(42.5-K32)^1.81))</f>
        <v>640</v>
      </c>
      <c r="L34" s="15">
        <f>IF(ISBLANK(L32),"",INT(0.188807*(L32*100-210)^1.41))</f>
        <v>603</v>
      </c>
      <c r="M34" s="15">
        <f>IF(ISBLANK(M32),"",INT(15.9803*(M32-3.8)^1.04))</f>
        <v>450</v>
      </c>
      <c r="N34" s="286">
        <f>IF(ISBLANK(N32),"",INT(0.11193*(254-((N32)/$C$4))^1.88))</f>
        <v>443</v>
      </c>
      <c r="O34" s="291">
        <f>O33</f>
        <v>3765</v>
      </c>
    </row>
    <row r="35" spans="1:15" ht="12.75">
      <c r="A35" s="55">
        <f>A36</f>
        <v>9</v>
      </c>
      <c r="B35" s="39"/>
      <c r="C35" s="40"/>
      <c r="D35" s="41"/>
      <c r="E35" s="42"/>
      <c r="F35" s="43"/>
      <c r="G35" s="149" t="s">
        <v>57</v>
      </c>
      <c r="H35" s="289">
        <v>18.62</v>
      </c>
      <c r="I35" s="288">
        <v>1.45</v>
      </c>
      <c r="J35" s="288">
        <v>11.29</v>
      </c>
      <c r="K35" s="288">
        <v>29.8</v>
      </c>
      <c r="L35" s="288">
        <v>5.02</v>
      </c>
      <c r="M35" s="288">
        <v>32.63</v>
      </c>
      <c r="N35" s="287">
        <v>0.0021924768518518517</v>
      </c>
      <c r="O35" s="290">
        <f>O36</f>
        <v>3477</v>
      </c>
    </row>
    <row r="36" spans="1:15" ht="12.75">
      <c r="A36" s="44">
        <f>A34+1</f>
        <v>9</v>
      </c>
      <c r="B36" s="45">
        <v>5</v>
      </c>
      <c r="C36" s="46" t="s">
        <v>141</v>
      </c>
      <c r="D36" s="47" t="s">
        <v>142</v>
      </c>
      <c r="E36" s="48">
        <v>35656</v>
      </c>
      <c r="F36" s="49" t="s">
        <v>19</v>
      </c>
      <c r="G36" s="150" t="s">
        <v>59</v>
      </c>
      <c r="H36" s="153" t="s">
        <v>222</v>
      </c>
      <c r="I36" s="10"/>
      <c r="J36" s="10"/>
      <c r="K36" s="10" t="s">
        <v>323</v>
      </c>
      <c r="L36" s="10" t="s">
        <v>250</v>
      </c>
      <c r="M36" s="10"/>
      <c r="N36" s="154"/>
      <c r="O36" s="59">
        <f>SUM(G37:N37)</f>
        <v>3477</v>
      </c>
    </row>
    <row r="37" spans="1:15" ht="13.5" thickBot="1">
      <c r="A37" s="56">
        <f>A36</f>
        <v>9</v>
      </c>
      <c r="B37" s="50"/>
      <c r="C37" s="51"/>
      <c r="D37" s="52"/>
      <c r="E37" s="53"/>
      <c r="F37" s="54"/>
      <c r="G37" s="151" t="s">
        <v>60</v>
      </c>
      <c r="H37" s="155">
        <f>IF(ISBLANK(H35),"",INT(9.23076*(26.7-H35)^1.835))</f>
        <v>426</v>
      </c>
      <c r="I37" s="15">
        <f>IF(ISBLANK(I35),"",INT(1.84523*(I35*100-75)^1.348))</f>
        <v>566</v>
      </c>
      <c r="J37" s="15">
        <f>IF(ISBLANK(J35),"",INT(56.0211*(J35-1.5)^1.05))</f>
        <v>614</v>
      </c>
      <c r="K37" s="15">
        <f>IF(ISBLANK(K35),"",INT(4.99087*(42.5-K35)^1.81))</f>
        <v>496</v>
      </c>
      <c r="L37" s="15">
        <f>IF(ISBLANK(L35),"",INT(0.188807*(L35*100-210)^1.41))</f>
        <v>565</v>
      </c>
      <c r="M37" s="15">
        <f>IF(ISBLANK(M35),"",INT(15.9803*(M35-3.8)^1.04))</f>
        <v>527</v>
      </c>
      <c r="N37" s="286">
        <f>IF(ISBLANK(N35),"",INT(0.11193*(254-((N35)/$C$4))^1.88))</f>
        <v>283</v>
      </c>
      <c r="O37" s="291">
        <f>O36</f>
        <v>3477</v>
      </c>
    </row>
    <row r="39" ht="12.75"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45" ht="12.75">
      <c r="E45" s="6"/>
    </row>
    <row r="46" ht="12.75">
      <c r="E46" s="6"/>
    </row>
    <row r="47" ht="12.75">
      <c r="E47" s="6"/>
    </row>
    <row r="48" ht="12.75">
      <c r="E48" s="6"/>
    </row>
  </sheetData>
  <sheetProtection password="C9E9" sheet="1" selectLockedCells="1" selectUnlockedCells="1"/>
  <printOptions horizontalCentered="1"/>
  <pageMargins left="0.3937007874015748" right="0.3937007874015748" top="0.2362204724409449" bottom="0.15748031496062992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46"/>
  <sheetViews>
    <sheetView showZeros="0" zoomScalePageLayoutView="0" workbookViewId="0" topLeftCell="A1">
      <selection activeCell="A7" sqref="A7"/>
    </sheetView>
  </sheetViews>
  <sheetFormatPr defaultColWidth="9.140625" defaultRowHeight="12.75"/>
  <cols>
    <col min="1" max="2" width="4.7109375" style="4" customWidth="1"/>
    <col min="3" max="4" width="12.421875" style="6" customWidth="1"/>
    <col min="5" max="5" width="10.7109375" style="6" bestFit="1" customWidth="1"/>
    <col min="6" max="6" width="8.00390625" style="6" bestFit="1" customWidth="1"/>
    <col min="7" max="7" width="7.57421875" style="6" bestFit="1" customWidth="1"/>
    <col min="8" max="8" width="5.421875" style="4" bestFit="1" customWidth="1"/>
    <col min="9" max="9" width="8.140625" style="4" bestFit="1" customWidth="1"/>
    <col min="10" max="10" width="7.00390625" style="4" bestFit="1" customWidth="1"/>
    <col min="11" max="11" width="7.8515625" style="4" bestFit="1" customWidth="1"/>
    <col min="12" max="12" width="5.421875" style="4" bestFit="1" customWidth="1"/>
    <col min="13" max="13" width="9.7109375" style="4" customWidth="1"/>
    <col min="14" max="14" width="10.00390625" style="4" bestFit="1" customWidth="1"/>
    <col min="15" max="15" width="7.8515625" style="4" bestFit="1" customWidth="1"/>
    <col min="16" max="16" width="10.421875" style="4" bestFit="1" customWidth="1"/>
    <col min="17" max="17" width="7.00390625" style="6" bestFit="1" customWidth="1"/>
    <col min="18" max="18" width="9.00390625" style="6" bestFit="1" customWidth="1"/>
    <col min="19" max="16384" width="9.140625" style="6" customWidth="1"/>
  </cols>
  <sheetData>
    <row r="1" spans="1:17" s="3" customFormat="1" ht="18" customHeight="1">
      <c r="A1" s="1" t="s">
        <v>27</v>
      </c>
      <c r="B1" s="14"/>
      <c r="C1" s="1"/>
      <c r="D1" s="1"/>
      <c r="E1" s="1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" customFormat="1" ht="18" customHeight="1">
      <c r="A2" s="128" t="s">
        <v>61</v>
      </c>
      <c r="B2" s="14"/>
      <c r="C2" s="1"/>
      <c r="D2" s="1"/>
      <c r="E2" s="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3" customFormat="1" ht="18" customHeight="1">
      <c r="A3" s="127" t="s">
        <v>191</v>
      </c>
      <c r="B3" s="14"/>
      <c r="C3" s="1"/>
      <c r="D3" s="1"/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3" customFormat="1" ht="13.5" customHeight="1">
      <c r="A4" s="14"/>
      <c r="B4" s="14"/>
      <c r="C4" s="14">
        <v>1.1574074074074073E-05</v>
      </c>
      <c r="D4" s="1"/>
      <c r="E4" s="1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6" ht="18" customHeight="1">
      <c r="A5" s="6"/>
      <c r="B5" s="6"/>
      <c r="C5" s="5" t="s">
        <v>67</v>
      </c>
      <c r="E5" s="12"/>
      <c r="F5" s="4"/>
      <c r="L5" s="6"/>
      <c r="M5" s="6"/>
      <c r="O5" s="7"/>
      <c r="P5" s="6"/>
    </row>
    <row r="6" spans="3:16" ht="18" customHeight="1">
      <c r="C6" s="1" t="s">
        <v>71</v>
      </c>
      <c r="E6" s="8"/>
      <c r="G6" s="23"/>
      <c r="K6" s="6"/>
      <c r="L6" s="6"/>
      <c r="M6" s="6"/>
      <c r="N6" s="6"/>
      <c r="P6" s="9"/>
    </row>
    <row r="7" spans="3:16" ht="18" customHeight="1" thickBot="1">
      <c r="C7" s="1"/>
      <c r="E7" s="8"/>
      <c r="G7" s="23"/>
      <c r="K7" s="6"/>
      <c r="L7" s="6"/>
      <c r="M7" s="6"/>
      <c r="N7" s="6"/>
      <c r="P7" s="9"/>
    </row>
    <row r="8" spans="1:18" ht="12.75" customHeight="1">
      <c r="A8" s="79" t="s">
        <v>16</v>
      </c>
      <c r="B8" s="79" t="s">
        <v>81</v>
      </c>
      <c r="C8" s="135" t="s">
        <v>15</v>
      </c>
      <c r="D8" s="136" t="s">
        <v>14</v>
      </c>
      <c r="E8" s="145" t="s">
        <v>17</v>
      </c>
      <c r="F8" s="134" t="s">
        <v>0</v>
      </c>
      <c r="G8" s="147" t="s">
        <v>94</v>
      </c>
      <c r="H8" s="80" t="s">
        <v>7</v>
      </c>
      <c r="I8" s="145" t="s">
        <v>4</v>
      </c>
      <c r="J8" s="134" t="s">
        <v>2</v>
      </c>
      <c r="K8" s="145" t="s">
        <v>1</v>
      </c>
      <c r="L8" s="145" t="s">
        <v>8</v>
      </c>
      <c r="M8" s="134" t="s">
        <v>96</v>
      </c>
      <c r="N8" s="145" t="s">
        <v>98</v>
      </c>
      <c r="O8" s="145" t="s">
        <v>9</v>
      </c>
      <c r="P8" s="145" t="s">
        <v>5</v>
      </c>
      <c r="Q8" s="137" t="s">
        <v>10</v>
      </c>
      <c r="R8" s="79" t="s">
        <v>13</v>
      </c>
    </row>
    <row r="9" spans="1:18" ht="12.75">
      <c r="A9" s="156" t="s">
        <v>54</v>
      </c>
      <c r="B9" s="156" t="s">
        <v>82</v>
      </c>
      <c r="C9" s="157" t="s">
        <v>83</v>
      </c>
      <c r="D9" s="158" t="s">
        <v>93</v>
      </c>
      <c r="E9" s="159" t="s">
        <v>55</v>
      </c>
      <c r="F9" s="160" t="s">
        <v>56</v>
      </c>
      <c r="G9" s="161" t="s">
        <v>95</v>
      </c>
      <c r="H9" s="165"/>
      <c r="I9" s="144" t="s">
        <v>88</v>
      </c>
      <c r="J9" s="138" t="s">
        <v>87</v>
      </c>
      <c r="K9" s="144" t="s">
        <v>86</v>
      </c>
      <c r="L9" s="144"/>
      <c r="M9" s="138" t="s">
        <v>97</v>
      </c>
      <c r="N9" s="144" t="s">
        <v>99</v>
      </c>
      <c r="O9" s="144" t="s">
        <v>100</v>
      </c>
      <c r="P9" s="144" t="s">
        <v>89</v>
      </c>
      <c r="Q9" s="143"/>
      <c r="R9" s="156" t="s">
        <v>57</v>
      </c>
    </row>
    <row r="10" spans="1:18" ht="13.5" thickBot="1">
      <c r="A10" s="132"/>
      <c r="B10" s="132"/>
      <c r="C10" s="139"/>
      <c r="D10" s="139"/>
      <c r="E10" s="146"/>
      <c r="F10" s="65"/>
      <c r="G10" s="148"/>
      <c r="H10" s="166"/>
      <c r="I10" s="163"/>
      <c r="J10" s="164" t="s">
        <v>101</v>
      </c>
      <c r="K10" s="163"/>
      <c r="L10" s="163"/>
      <c r="M10" s="164" t="s">
        <v>102</v>
      </c>
      <c r="N10" s="163" t="s">
        <v>103</v>
      </c>
      <c r="O10" s="163"/>
      <c r="P10" s="163" t="s">
        <v>104</v>
      </c>
      <c r="Q10" s="140"/>
      <c r="R10" s="141"/>
    </row>
    <row r="11" spans="1:18" ht="12.75">
      <c r="A11" s="169">
        <f>A12</f>
        <v>1</v>
      </c>
      <c r="B11" s="45"/>
      <c r="C11" s="46"/>
      <c r="D11" s="47"/>
      <c r="E11" s="48"/>
      <c r="F11" s="49"/>
      <c r="G11" s="149" t="s">
        <v>57</v>
      </c>
      <c r="H11" s="167" t="s">
        <v>245</v>
      </c>
      <c r="I11" s="60">
        <v>7.49</v>
      </c>
      <c r="J11" s="58" t="s">
        <v>290</v>
      </c>
      <c r="K11" s="57" t="s">
        <v>365</v>
      </c>
      <c r="L11" s="57" t="s">
        <v>393</v>
      </c>
      <c r="M11" s="57" t="s">
        <v>265</v>
      </c>
      <c r="N11" s="57" t="s">
        <v>445</v>
      </c>
      <c r="O11" s="57" t="s">
        <v>496</v>
      </c>
      <c r="P11" s="57" t="s">
        <v>528</v>
      </c>
      <c r="Q11" s="287">
        <v>0.0038533564814814815</v>
      </c>
      <c r="R11" s="169">
        <f>R12</f>
        <v>7713</v>
      </c>
    </row>
    <row r="12" spans="1:18" ht="12.75">
      <c r="A12" s="44">
        <f>A10+1</f>
        <v>1</v>
      </c>
      <c r="B12" s="45">
        <v>25</v>
      </c>
      <c r="C12" s="46" t="s">
        <v>174</v>
      </c>
      <c r="D12" s="47" t="s">
        <v>175</v>
      </c>
      <c r="E12" s="48">
        <v>36056</v>
      </c>
      <c r="F12" s="49" t="s">
        <v>20</v>
      </c>
      <c r="G12" s="150" t="s">
        <v>59</v>
      </c>
      <c r="H12" s="168" t="s">
        <v>244</v>
      </c>
      <c r="I12" s="16" t="s">
        <v>273</v>
      </c>
      <c r="J12" s="16"/>
      <c r="K12" s="16"/>
      <c r="L12" s="16"/>
      <c r="M12" s="16" t="s">
        <v>424</v>
      </c>
      <c r="N12" s="16"/>
      <c r="O12" s="16"/>
      <c r="P12" s="16"/>
      <c r="Q12" s="154"/>
      <c r="R12" s="59">
        <f>SUM(H13:Q13)</f>
        <v>7713</v>
      </c>
    </row>
    <row r="13" spans="1:18" ht="13.5" thickBot="1">
      <c r="A13" s="56">
        <f>A12</f>
        <v>1</v>
      </c>
      <c r="B13" s="50"/>
      <c r="C13" s="51"/>
      <c r="D13" s="52"/>
      <c r="E13" s="53"/>
      <c r="F13" s="54"/>
      <c r="G13" s="151" t="s">
        <v>60</v>
      </c>
      <c r="H13" s="155">
        <f>IF(ISBLANK(H11),"",TRUNC(25.4347*(18-H11)^1.81))</f>
        <v>881</v>
      </c>
      <c r="I13" s="15">
        <f>IF(ISBLANK(I11),"",TRUNC(0.14354*(I11*100-220)^1.4))</f>
        <v>932</v>
      </c>
      <c r="J13" s="15">
        <f>IF(ISBLANK(J11),"",TRUNC(51.39*(J11-1.5)^1.05))</f>
        <v>874</v>
      </c>
      <c r="K13" s="15">
        <f>IF(ISBLANK(K11),"",TRUNC(0.8465*(K11*100-75)^1.42))</f>
        <v>758</v>
      </c>
      <c r="L13" s="15">
        <f>IF(ISBLANK(L11),"",TRUNC(1.53775*(82-L11)^1.81))</f>
        <v>743</v>
      </c>
      <c r="M13" s="15">
        <f>IF(ISBLANK(M11),"",TRUNC(5.74352*(28.5-M11)^1.92))</f>
        <v>917</v>
      </c>
      <c r="N13" s="15">
        <f>IF(ISBLANK(N11),"",TRUNC(12.91*(N11-4)^1.1))</f>
        <v>833</v>
      </c>
      <c r="O13" s="15">
        <f>IF(ISBLANK(O11),"",TRUNC(0.2797*(O11*100-100)^1.35))</f>
        <v>673</v>
      </c>
      <c r="P13" s="15">
        <f>IF(ISBLANK(P11),"",TRUNC(10.14*(P11-7)^1.08))</f>
        <v>717</v>
      </c>
      <c r="Q13" s="286">
        <f>IF(ISBLANK(Q11),"",INT(0.03768*(480-((Q11)/$C$4))^1.85))</f>
        <v>385</v>
      </c>
      <c r="R13" s="56">
        <f>R12</f>
        <v>7713</v>
      </c>
    </row>
    <row r="14" spans="1:18" ht="12.75">
      <c r="A14" s="169">
        <f>A15</f>
        <v>2</v>
      </c>
      <c r="B14" s="45"/>
      <c r="C14" s="46"/>
      <c r="D14" s="47"/>
      <c r="E14" s="48"/>
      <c r="F14" s="43"/>
      <c r="G14" s="149" t="s">
        <v>57</v>
      </c>
      <c r="H14" s="167" t="s">
        <v>247</v>
      </c>
      <c r="I14" s="60">
        <v>7.12</v>
      </c>
      <c r="J14" s="58" t="s">
        <v>291</v>
      </c>
      <c r="K14" s="57" t="s">
        <v>366</v>
      </c>
      <c r="L14" s="57" t="s">
        <v>384</v>
      </c>
      <c r="M14" s="57" t="s">
        <v>405</v>
      </c>
      <c r="N14" s="57" t="s">
        <v>446</v>
      </c>
      <c r="O14" s="57" t="s">
        <v>498</v>
      </c>
      <c r="P14" s="57" t="s">
        <v>529</v>
      </c>
      <c r="Q14" s="287">
        <v>0.0035439814814814817</v>
      </c>
      <c r="R14" s="169">
        <f>R15</f>
        <v>7427</v>
      </c>
    </row>
    <row r="15" spans="1:18" ht="12.75">
      <c r="A15" s="44">
        <f>A13+1</f>
        <v>2</v>
      </c>
      <c r="B15" s="45">
        <v>26</v>
      </c>
      <c r="C15" s="46" t="s">
        <v>176</v>
      </c>
      <c r="D15" s="47" t="s">
        <v>177</v>
      </c>
      <c r="E15" s="48">
        <v>35804</v>
      </c>
      <c r="F15" s="49" t="s">
        <v>20</v>
      </c>
      <c r="G15" s="150" t="s">
        <v>59</v>
      </c>
      <c r="H15" s="168" t="s">
        <v>244</v>
      </c>
      <c r="I15" s="16" t="s">
        <v>215</v>
      </c>
      <c r="J15" s="16"/>
      <c r="K15" s="16"/>
      <c r="L15" s="16"/>
      <c r="M15" s="16" t="s">
        <v>424</v>
      </c>
      <c r="N15" s="16"/>
      <c r="O15" s="16"/>
      <c r="P15" s="16"/>
      <c r="Q15" s="154"/>
      <c r="R15" s="59">
        <f>SUM(H16:Q16)</f>
        <v>7427</v>
      </c>
    </row>
    <row r="16" spans="1:18" ht="13.5" thickBot="1">
      <c r="A16" s="56">
        <f>A15</f>
        <v>2</v>
      </c>
      <c r="B16" s="50"/>
      <c r="C16" s="51"/>
      <c r="D16" s="52"/>
      <c r="E16" s="53"/>
      <c r="F16" s="54"/>
      <c r="G16" s="151" t="s">
        <v>60</v>
      </c>
      <c r="H16" s="155">
        <f>IF(ISBLANK(H14),"",TRUNC(25.4347*(18-H14)^1.81))</f>
        <v>830</v>
      </c>
      <c r="I16" s="15">
        <f>IF(ISBLANK(I14),"",TRUNC(0.14354*(I14*100-220)^1.4))</f>
        <v>842</v>
      </c>
      <c r="J16" s="15">
        <f>IF(ISBLANK(J14),"",TRUNC(51.39*(J14-1.5)^1.05))</f>
        <v>720</v>
      </c>
      <c r="K16" s="15">
        <f>IF(ISBLANK(K14),"",TRUNC(0.8465*(K14*100-75)^1.42))</f>
        <v>731</v>
      </c>
      <c r="L16" s="15">
        <f>IF(ISBLANK(L14),"",TRUNC(1.53775*(82-L14)^1.81))</f>
        <v>717</v>
      </c>
      <c r="M16" s="15">
        <f>IF(ISBLANK(M14),"",TRUNC(5.74352*(28.5-M14)^1.92))</f>
        <v>896</v>
      </c>
      <c r="N16" s="15">
        <f>IF(ISBLANK(N14),"",TRUNC(12.91*(N14-4)^1.1))</f>
        <v>785</v>
      </c>
      <c r="O16" s="15">
        <f>IF(ISBLANK(O14),"",TRUNC(0.2797*(O14*100-100)^1.35))</f>
        <v>731</v>
      </c>
      <c r="P16" s="15">
        <f>IF(ISBLANK(P14),"",TRUNC(10.14*(P14-7)^1.08))</f>
        <v>650</v>
      </c>
      <c r="Q16" s="286">
        <f>IF(ISBLANK(Q14),"",INT(0.03768*(480-((Q14)/$C$4))^1.85))</f>
        <v>525</v>
      </c>
      <c r="R16" s="56">
        <f>R15</f>
        <v>7427</v>
      </c>
    </row>
    <row r="17" spans="1:18" ht="12.75">
      <c r="A17" s="169">
        <f>A18</f>
        <v>3</v>
      </c>
      <c r="B17" s="45"/>
      <c r="C17" s="46"/>
      <c r="D17" s="47"/>
      <c r="E17" s="48"/>
      <c r="F17" s="49"/>
      <c r="G17" s="149" t="s">
        <v>57</v>
      </c>
      <c r="H17" s="167" t="s">
        <v>246</v>
      </c>
      <c r="I17" s="60">
        <v>6.72</v>
      </c>
      <c r="J17" s="58" t="s">
        <v>293</v>
      </c>
      <c r="K17" s="57" t="s">
        <v>368</v>
      </c>
      <c r="L17" s="57" t="s">
        <v>394</v>
      </c>
      <c r="M17" s="57" t="s">
        <v>425</v>
      </c>
      <c r="N17" s="57" t="s">
        <v>447</v>
      </c>
      <c r="O17" s="57" t="s">
        <v>491</v>
      </c>
      <c r="P17" s="57" t="s">
        <v>530</v>
      </c>
      <c r="Q17" s="287">
        <v>0.003363541666666666</v>
      </c>
      <c r="R17" s="169">
        <f>R18</f>
        <v>7052</v>
      </c>
    </row>
    <row r="18" spans="1:18" ht="12.75">
      <c r="A18" s="44">
        <f>A16+1</f>
        <v>3</v>
      </c>
      <c r="B18" s="45">
        <v>136</v>
      </c>
      <c r="C18" s="46" t="s">
        <v>124</v>
      </c>
      <c r="D18" s="47" t="s">
        <v>125</v>
      </c>
      <c r="E18" s="48">
        <v>35972</v>
      </c>
      <c r="F18" s="49" t="s">
        <v>18</v>
      </c>
      <c r="G18" s="150" t="s">
        <v>59</v>
      </c>
      <c r="H18" s="168" t="s">
        <v>244</v>
      </c>
      <c r="I18" s="16" t="s">
        <v>36</v>
      </c>
      <c r="J18" s="16"/>
      <c r="K18" s="16"/>
      <c r="L18" s="16"/>
      <c r="M18" s="16" t="s">
        <v>424</v>
      </c>
      <c r="N18" s="16"/>
      <c r="O18" s="16"/>
      <c r="P18" s="16"/>
      <c r="Q18" s="154"/>
      <c r="R18" s="59">
        <f>SUM(H19:Q19)</f>
        <v>7052</v>
      </c>
    </row>
    <row r="19" spans="1:18" ht="13.5" thickBot="1">
      <c r="A19" s="56">
        <f>A18</f>
        <v>3</v>
      </c>
      <c r="B19" s="50"/>
      <c r="C19" s="51"/>
      <c r="D19" s="52"/>
      <c r="E19" s="53"/>
      <c r="F19" s="54"/>
      <c r="G19" s="151" t="s">
        <v>60</v>
      </c>
      <c r="H19" s="155">
        <f>IF(ISBLANK(H17),"",TRUNC(25.4347*(18-H17)^1.81))</f>
        <v>689</v>
      </c>
      <c r="I19" s="15">
        <f>IF(ISBLANK(I17),"",TRUNC(0.14354*(I17*100-220)^1.4))</f>
        <v>748</v>
      </c>
      <c r="J19" s="15">
        <f>IF(ISBLANK(J17),"",TRUNC(51.39*(J17-1.5)^1.05))</f>
        <v>800</v>
      </c>
      <c r="K19" s="15">
        <f>IF(ISBLANK(K17),"",TRUNC(0.8465*(K17*100-75)^1.42))</f>
        <v>813</v>
      </c>
      <c r="L19" s="15">
        <f>IF(ISBLANK(L17),"",TRUNC(1.53775*(82-L17)^1.81))</f>
        <v>628</v>
      </c>
      <c r="M19" s="15">
        <f>IF(ISBLANK(M17),"",TRUNC(5.74352*(28.5-M17)^1.92))</f>
        <v>854</v>
      </c>
      <c r="N19" s="15">
        <f>IF(ISBLANK(N17),"",TRUNC(12.91*(N17-4)^1.1))</f>
        <v>685</v>
      </c>
      <c r="O19" s="15">
        <f>IF(ISBLANK(O17),"",TRUNC(0.2797*(O17*100-100)^1.35))</f>
        <v>535</v>
      </c>
      <c r="P19" s="15">
        <f>IF(ISBLANK(P17),"",TRUNC(10.14*(P17-7)^1.08))</f>
        <v>685</v>
      </c>
      <c r="Q19" s="286">
        <f>IF(ISBLANK(Q17),"",INT(0.03768*(480-((Q17)/$C$4))^1.85))</f>
        <v>615</v>
      </c>
      <c r="R19" s="56">
        <f>R18</f>
        <v>7052</v>
      </c>
    </row>
    <row r="20" spans="1:18" ht="12.75">
      <c r="A20" s="169">
        <f>A21</f>
        <v>4</v>
      </c>
      <c r="B20" s="45"/>
      <c r="C20" s="46"/>
      <c r="D20" s="47"/>
      <c r="E20" s="48"/>
      <c r="F20" s="49"/>
      <c r="G20" s="149" t="s">
        <v>57</v>
      </c>
      <c r="H20" s="167" t="s">
        <v>248</v>
      </c>
      <c r="I20" s="60">
        <v>6.52</v>
      </c>
      <c r="J20" s="58" t="s">
        <v>294</v>
      </c>
      <c r="K20" s="57" t="s">
        <v>369</v>
      </c>
      <c r="L20" s="57" t="s">
        <v>385</v>
      </c>
      <c r="M20" s="57" t="s">
        <v>416</v>
      </c>
      <c r="N20" s="57" t="s">
        <v>448</v>
      </c>
      <c r="O20" s="57" t="s">
        <v>490</v>
      </c>
      <c r="P20" s="57" t="s">
        <v>531</v>
      </c>
      <c r="Q20" s="287">
        <v>0.003009490740740741</v>
      </c>
      <c r="R20" s="169">
        <f>R21</f>
        <v>6968</v>
      </c>
    </row>
    <row r="21" spans="1:18" ht="12.75">
      <c r="A21" s="44">
        <f>A19+1</f>
        <v>4</v>
      </c>
      <c r="B21" s="45">
        <v>137</v>
      </c>
      <c r="C21" s="46" t="s">
        <v>126</v>
      </c>
      <c r="D21" s="47" t="s">
        <v>127</v>
      </c>
      <c r="E21" s="48">
        <v>35827</v>
      </c>
      <c r="F21" s="49" t="s">
        <v>18</v>
      </c>
      <c r="G21" s="150" t="s">
        <v>59</v>
      </c>
      <c r="H21" s="168" t="s">
        <v>244</v>
      </c>
      <c r="I21" s="16" t="s">
        <v>260</v>
      </c>
      <c r="J21" s="16"/>
      <c r="K21" s="16"/>
      <c r="L21" s="16"/>
      <c r="M21" s="16" t="s">
        <v>417</v>
      </c>
      <c r="N21" s="16"/>
      <c r="O21" s="16"/>
      <c r="P21" s="16"/>
      <c r="Q21" s="154"/>
      <c r="R21" s="59">
        <f>SUM(H22:Q22)</f>
        <v>6968</v>
      </c>
    </row>
    <row r="22" spans="1:18" ht="13.5" thickBot="1">
      <c r="A22" s="56">
        <f>A21</f>
        <v>4</v>
      </c>
      <c r="B22" s="50"/>
      <c r="C22" s="51"/>
      <c r="D22" s="52"/>
      <c r="E22" s="53"/>
      <c r="F22" s="54"/>
      <c r="G22" s="151" t="s">
        <v>60</v>
      </c>
      <c r="H22" s="155">
        <f>IF(ISBLANK(H20),"",TRUNC(25.4347*(18-H20)^1.81))</f>
        <v>734</v>
      </c>
      <c r="I22" s="15">
        <f>IF(ISBLANK(I20),"",TRUNC(0.14354*(I20*100-220)^1.4))</f>
        <v>702</v>
      </c>
      <c r="J22" s="15">
        <f>IF(ISBLANK(J20),"",TRUNC(51.39*(J20-1.5)^1.05))</f>
        <v>672</v>
      </c>
      <c r="K22" s="15">
        <f>IF(ISBLANK(K20),"",TRUNC(0.8465*(K20*100-75)^1.42))</f>
        <v>705</v>
      </c>
      <c r="L22" s="15">
        <f>IF(ISBLANK(L20),"",TRUNC(1.53775*(82-L20)^1.81))</f>
        <v>795</v>
      </c>
      <c r="M22" s="15">
        <f>IF(ISBLANK(M20),"",TRUNC(5.74352*(28.5-M20)^1.92))</f>
        <v>817</v>
      </c>
      <c r="N22" s="15">
        <f>IF(ISBLANK(N20),"",TRUNC(12.91*(N20-4)^1.1))</f>
        <v>631</v>
      </c>
      <c r="O22" s="15">
        <f>IF(ISBLANK(O20),"",TRUNC(0.2797*(O20*100-100)^1.35))</f>
        <v>509</v>
      </c>
      <c r="P22" s="15">
        <f>IF(ISBLANK(P20),"",TRUNC(10.14*(P20-7)^1.08))</f>
        <v>592</v>
      </c>
      <c r="Q22" s="286">
        <f>IF(ISBLANK(Q20),"",INT(0.03768*(480-((Q20)/$C$4))^1.85))</f>
        <v>811</v>
      </c>
      <c r="R22" s="56">
        <f>R21</f>
        <v>6968</v>
      </c>
    </row>
    <row r="23" spans="1:18" ht="12.75">
      <c r="A23" s="169">
        <f>A24</f>
        <v>5</v>
      </c>
      <c r="B23" s="45"/>
      <c r="C23" s="46"/>
      <c r="D23" s="47"/>
      <c r="E23" s="48"/>
      <c r="F23" s="43"/>
      <c r="G23" s="149" t="s">
        <v>57</v>
      </c>
      <c r="H23" s="167" t="s">
        <v>251</v>
      </c>
      <c r="I23" s="60">
        <v>6.49</v>
      </c>
      <c r="J23" s="58" t="s">
        <v>295</v>
      </c>
      <c r="K23" s="57" t="s">
        <v>367</v>
      </c>
      <c r="L23" s="57" t="s">
        <v>387</v>
      </c>
      <c r="M23" s="57" t="s">
        <v>419</v>
      </c>
      <c r="N23" s="57" t="s">
        <v>450</v>
      </c>
      <c r="O23" s="57" t="s">
        <v>492</v>
      </c>
      <c r="P23" s="57" t="s">
        <v>532</v>
      </c>
      <c r="Q23" s="287">
        <v>0.003454398148148148</v>
      </c>
      <c r="R23" s="169">
        <f>R24</f>
        <v>6608</v>
      </c>
    </row>
    <row r="24" spans="1:18" ht="12.75">
      <c r="A24" s="44">
        <f>A22+1</f>
        <v>5</v>
      </c>
      <c r="B24" s="45">
        <v>27</v>
      </c>
      <c r="C24" s="46" t="s">
        <v>178</v>
      </c>
      <c r="D24" s="47" t="s">
        <v>179</v>
      </c>
      <c r="E24" s="48">
        <v>36072</v>
      </c>
      <c r="F24" s="49" t="s">
        <v>20</v>
      </c>
      <c r="G24" s="150" t="s">
        <v>59</v>
      </c>
      <c r="H24" s="168" t="s">
        <v>250</v>
      </c>
      <c r="I24" s="16" t="s">
        <v>255</v>
      </c>
      <c r="J24" s="16"/>
      <c r="K24" s="16"/>
      <c r="L24" s="16"/>
      <c r="M24" s="16" t="s">
        <v>417</v>
      </c>
      <c r="N24" s="16"/>
      <c r="O24" s="16"/>
      <c r="P24" s="16"/>
      <c r="Q24" s="154"/>
      <c r="R24" s="59">
        <f>SUM(H25:Q25)</f>
        <v>6608</v>
      </c>
    </row>
    <row r="25" spans="1:18" ht="13.5" thickBot="1">
      <c r="A25" s="56">
        <f>A24</f>
        <v>5</v>
      </c>
      <c r="B25" s="50"/>
      <c r="C25" s="51"/>
      <c r="D25" s="52"/>
      <c r="E25" s="53"/>
      <c r="F25" s="54"/>
      <c r="G25" s="151" t="s">
        <v>60</v>
      </c>
      <c r="H25" s="155">
        <f>IF(ISBLANK(H23),"",TRUNC(25.4347*(18-H23)^1.81))</f>
        <v>707</v>
      </c>
      <c r="I25" s="15">
        <f>IF(ISBLANK(I23),"",TRUNC(0.14354*(I23*100-220)^1.4))</f>
        <v>695</v>
      </c>
      <c r="J25" s="15">
        <f>IF(ISBLANK(J23),"",TRUNC(51.39*(J23-1.5)^1.05))</f>
        <v>674</v>
      </c>
      <c r="K25" s="15">
        <f>IF(ISBLANK(K23),"",TRUNC(0.8465*(K23*100-75)^1.42))</f>
        <v>679</v>
      </c>
      <c r="L25" s="15">
        <f>IF(ISBLANK(L23),"",TRUNC(1.53775*(82-L23)^1.81))</f>
        <v>641</v>
      </c>
      <c r="M25" s="15">
        <f>IF(ISBLANK(M23),"",TRUNC(5.74352*(28.5-M23)^1.92))</f>
        <v>841</v>
      </c>
      <c r="N25" s="15">
        <f>IF(ISBLANK(N23),"",TRUNC(12.91*(N23-4)^1.1))</f>
        <v>605</v>
      </c>
      <c r="O25" s="15">
        <f>IF(ISBLANK(O23),"",TRUNC(0.2797*(O23*100-100)^1.35))</f>
        <v>562</v>
      </c>
      <c r="P25" s="15">
        <f>IF(ISBLANK(P23),"",TRUNC(10.14*(P23-7)^1.08))</f>
        <v>635</v>
      </c>
      <c r="Q25" s="286">
        <f>IF(ISBLANK(Q23),"",INT(0.03768*(480-((Q23)/$C$4))^1.85))</f>
        <v>569</v>
      </c>
      <c r="R25" s="56">
        <f>R24</f>
        <v>6608</v>
      </c>
    </row>
    <row r="26" spans="1:18" ht="12.75">
      <c r="A26" s="169">
        <f>A27</f>
        <v>6</v>
      </c>
      <c r="B26" s="45"/>
      <c r="C26" s="46"/>
      <c r="D26" s="47"/>
      <c r="E26" s="48"/>
      <c r="F26" s="49"/>
      <c r="G26" s="149" t="s">
        <v>57</v>
      </c>
      <c r="H26" s="167" t="s">
        <v>219</v>
      </c>
      <c r="I26" s="60">
        <v>6.69</v>
      </c>
      <c r="J26" s="58" t="s">
        <v>292</v>
      </c>
      <c r="K26" s="57" t="s">
        <v>367</v>
      </c>
      <c r="L26" s="57" t="s">
        <v>392</v>
      </c>
      <c r="M26" s="57" t="s">
        <v>242</v>
      </c>
      <c r="N26" s="57" t="s">
        <v>449</v>
      </c>
      <c r="O26" s="57" t="s">
        <v>488</v>
      </c>
      <c r="P26" s="57" t="s">
        <v>533</v>
      </c>
      <c r="Q26" s="287">
        <v>0.0033052083333333336</v>
      </c>
      <c r="R26" s="169">
        <f>R27</f>
        <v>6521</v>
      </c>
    </row>
    <row r="27" spans="1:18" ht="12.75">
      <c r="A27" s="44">
        <f>A25+1</f>
        <v>6</v>
      </c>
      <c r="B27" s="45">
        <v>7</v>
      </c>
      <c r="C27" s="46" t="s">
        <v>145</v>
      </c>
      <c r="D27" s="47" t="s">
        <v>146</v>
      </c>
      <c r="E27" s="48">
        <v>35986</v>
      </c>
      <c r="F27" s="49" t="s">
        <v>19</v>
      </c>
      <c r="G27" s="150" t="s">
        <v>59</v>
      </c>
      <c r="H27" s="168" t="s">
        <v>244</v>
      </c>
      <c r="I27" s="16" t="s">
        <v>276</v>
      </c>
      <c r="J27" s="16"/>
      <c r="K27" s="16"/>
      <c r="L27" s="16"/>
      <c r="M27" s="16" t="s">
        <v>424</v>
      </c>
      <c r="N27" s="16"/>
      <c r="O27" s="16"/>
      <c r="P27" s="16"/>
      <c r="Q27" s="154"/>
      <c r="R27" s="59">
        <f>SUM(H28:Q28)</f>
        <v>6521</v>
      </c>
    </row>
    <row r="28" spans="1:18" ht="13.5" thickBot="1">
      <c r="A28" s="56">
        <f>A27</f>
        <v>6</v>
      </c>
      <c r="B28" s="50"/>
      <c r="C28" s="51"/>
      <c r="D28" s="52"/>
      <c r="E28" s="53"/>
      <c r="F28" s="54"/>
      <c r="G28" s="151" t="s">
        <v>60</v>
      </c>
      <c r="H28" s="155">
        <f>IF(ISBLANK(H26),"",TRUNC(25.4347*(18-H26)^1.81))</f>
        <v>703</v>
      </c>
      <c r="I28" s="15">
        <f>IF(ISBLANK(I26),"",TRUNC(0.14354*(I26*100-220)^1.4))</f>
        <v>741</v>
      </c>
      <c r="J28" s="15">
        <f>IF(ISBLANK(J26),"",TRUNC(51.39*(J26-1.5)^1.05))</f>
        <v>738</v>
      </c>
      <c r="K28" s="15">
        <f>IF(ISBLANK(K26),"",TRUNC(0.8465*(K26*100-75)^1.42))</f>
        <v>679</v>
      </c>
      <c r="L28" s="15">
        <f>IF(ISBLANK(L26),"",TRUNC(1.53775*(82-L26)^1.81))</f>
        <v>659</v>
      </c>
      <c r="M28" s="15">
        <f>IF(ISBLANK(M26),"",TRUNC(5.74352*(28.5-M26)^1.92))</f>
        <v>809</v>
      </c>
      <c r="N28" s="15">
        <f>IF(ISBLANK(N26),"",TRUNC(12.91*(N26-4)^1.1))</f>
        <v>472</v>
      </c>
      <c r="O28" s="15">
        <f>IF(ISBLANK(O26),"",TRUNC(0.2797*(O26*100-100)^1.35))</f>
        <v>457</v>
      </c>
      <c r="P28" s="15">
        <f>IF(ISBLANK(P26),"",TRUNC(10.14*(P26-7)^1.08))</f>
        <v>617</v>
      </c>
      <c r="Q28" s="286">
        <f>IF(ISBLANK(Q26),"",INT(0.03768*(480-((Q26)/$C$4))^1.85))</f>
        <v>646</v>
      </c>
      <c r="R28" s="56">
        <f>R27</f>
        <v>6521</v>
      </c>
    </row>
    <row r="29" spans="1:18" ht="12.75">
      <c r="A29" s="169">
        <f>A30</f>
        <v>7</v>
      </c>
      <c r="B29" s="45"/>
      <c r="C29" s="46"/>
      <c r="D29" s="47"/>
      <c r="E29" s="48"/>
      <c r="F29" s="49"/>
      <c r="G29" s="149" t="s">
        <v>57</v>
      </c>
      <c r="H29" s="167" t="s">
        <v>253</v>
      </c>
      <c r="I29" s="60">
        <v>6.5</v>
      </c>
      <c r="J29" s="58" t="s">
        <v>298</v>
      </c>
      <c r="K29" s="57" t="s">
        <v>372</v>
      </c>
      <c r="L29" s="57" t="s">
        <v>390</v>
      </c>
      <c r="M29" s="57" t="s">
        <v>422</v>
      </c>
      <c r="N29" s="57" t="s">
        <v>452</v>
      </c>
      <c r="O29" s="57" t="s">
        <v>494</v>
      </c>
      <c r="P29" s="57" t="s">
        <v>534</v>
      </c>
      <c r="Q29" s="287">
        <v>0.0037100694444444447</v>
      </c>
      <c r="R29" s="169">
        <f>R30</f>
        <v>6076</v>
      </c>
    </row>
    <row r="30" spans="1:18" ht="12.75">
      <c r="A30" s="44">
        <f>A28+1</f>
        <v>7</v>
      </c>
      <c r="B30" s="45">
        <v>28</v>
      </c>
      <c r="C30" s="46" t="s">
        <v>180</v>
      </c>
      <c r="D30" s="47" t="s">
        <v>181</v>
      </c>
      <c r="E30" s="48">
        <v>35839</v>
      </c>
      <c r="F30" s="49" t="s">
        <v>20</v>
      </c>
      <c r="G30" s="150" t="s">
        <v>59</v>
      </c>
      <c r="H30" s="168" t="s">
        <v>250</v>
      </c>
      <c r="I30" s="16" t="s">
        <v>276</v>
      </c>
      <c r="J30" s="16"/>
      <c r="K30" s="16"/>
      <c r="L30" s="16"/>
      <c r="M30" s="16" t="s">
        <v>417</v>
      </c>
      <c r="N30" s="16"/>
      <c r="O30" s="16"/>
      <c r="P30" s="16"/>
      <c r="Q30" s="154"/>
      <c r="R30" s="59">
        <f>SUM(H31:Q31)</f>
        <v>6076</v>
      </c>
    </row>
    <row r="31" spans="1:18" ht="13.5" thickBot="1">
      <c r="A31" s="56">
        <f>A30</f>
        <v>7</v>
      </c>
      <c r="B31" s="50"/>
      <c r="C31" s="51"/>
      <c r="D31" s="52"/>
      <c r="E31" s="53"/>
      <c r="F31" s="54"/>
      <c r="G31" s="151" t="s">
        <v>60</v>
      </c>
      <c r="H31" s="155">
        <f>IF(ISBLANK(H29),"",TRUNC(25.4347*(18-H29)^1.81))</f>
        <v>608</v>
      </c>
      <c r="I31" s="15">
        <f>IF(ISBLANK(I29),"",TRUNC(0.14354*(I29*100-220)^1.4))</f>
        <v>697</v>
      </c>
      <c r="J31" s="15">
        <f>IF(ISBLANK(J29),"",TRUNC(51.39*(J29-1.5)^1.05))</f>
        <v>703</v>
      </c>
      <c r="K31" s="15">
        <f>IF(ISBLANK(K29),"",TRUNC(0.8465*(K29*100-75)^1.42))</f>
        <v>653</v>
      </c>
      <c r="L31" s="15">
        <f>IF(ISBLANK(L29),"",TRUNC(1.53775*(82-L29)^1.81))</f>
        <v>472</v>
      </c>
      <c r="M31" s="15">
        <f>IF(ISBLANK(M29),"",TRUNC(5.74352*(28.5-M29)^1.92))</f>
        <v>680</v>
      </c>
      <c r="N31" s="15">
        <f>IF(ISBLANK(N29),"",TRUNC(12.91*(N29-4)^1.1))</f>
        <v>684</v>
      </c>
      <c r="O31" s="15">
        <f>IF(ISBLANK(O29),"",TRUNC(0.2797*(O29*100-100)^1.35))</f>
        <v>617</v>
      </c>
      <c r="P31" s="15">
        <f>IF(ISBLANK(P29),"",TRUNC(10.14*(P29-7)^1.08))</f>
        <v>515</v>
      </c>
      <c r="Q31" s="286">
        <f>IF(ISBLANK(Q29),"",INT(0.03768*(480-((Q29)/$C$4))^1.85))</f>
        <v>447</v>
      </c>
      <c r="R31" s="56">
        <f>R30</f>
        <v>6076</v>
      </c>
    </row>
    <row r="32" spans="1:18" ht="12.75">
      <c r="A32" s="169">
        <f>A33</f>
        <v>8</v>
      </c>
      <c r="B32" s="45"/>
      <c r="C32" s="46"/>
      <c r="D32" s="47"/>
      <c r="E32" s="48"/>
      <c r="F32" s="43"/>
      <c r="G32" s="149" t="s">
        <v>57</v>
      </c>
      <c r="H32" s="167" t="s">
        <v>251</v>
      </c>
      <c r="I32" s="60">
        <v>6.16</v>
      </c>
      <c r="J32" s="58" t="s">
        <v>296</v>
      </c>
      <c r="K32" s="57" t="s">
        <v>371</v>
      </c>
      <c r="L32" s="57" t="s">
        <v>388</v>
      </c>
      <c r="M32" s="57" t="s">
        <v>420</v>
      </c>
      <c r="N32" s="57" t="s">
        <v>451</v>
      </c>
      <c r="O32" s="57" t="s">
        <v>485</v>
      </c>
      <c r="P32" s="57" t="s">
        <v>536</v>
      </c>
      <c r="Q32" s="287">
        <v>0.0035108796296296294</v>
      </c>
      <c r="R32" s="169">
        <f>R33</f>
        <v>5827</v>
      </c>
    </row>
    <row r="33" spans="1:18" ht="12.75">
      <c r="A33" s="44">
        <f>A31+1</f>
        <v>8</v>
      </c>
      <c r="B33" s="45">
        <v>138</v>
      </c>
      <c r="C33" s="46" t="s">
        <v>34</v>
      </c>
      <c r="D33" s="47" t="s">
        <v>128</v>
      </c>
      <c r="E33" s="48">
        <v>35866</v>
      </c>
      <c r="F33" s="49" t="s">
        <v>18</v>
      </c>
      <c r="G33" s="150" t="s">
        <v>59</v>
      </c>
      <c r="H33" s="168" t="s">
        <v>250</v>
      </c>
      <c r="I33" s="16" t="s">
        <v>276</v>
      </c>
      <c r="J33" s="16"/>
      <c r="K33" s="16"/>
      <c r="L33" s="16"/>
      <c r="M33" s="16" t="s">
        <v>417</v>
      </c>
      <c r="N33" s="16"/>
      <c r="O33" s="16"/>
      <c r="P33" s="16"/>
      <c r="Q33" s="154"/>
      <c r="R33" s="59">
        <f>SUM(H34:Q34)</f>
        <v>5827</v>
      </c>
    </row>
    <row r="34" spans="1:18" ht="13.5" thickBot="1">
      <c r="A34" s="56">
        <f>A33</f>
        <v>8</v>
      </c>
      <c r="B34" s="50"/>
      <c r="C34" s="51"/>
      <c r="D34" s="52"/>
      <c r="E34" s="53"/>
      <c r="F34" s="54"/>
      <c r="G34" s="151" t="s">
        <v>60</v>
      </c>
      <c r="H34" s="155">
        <f>IF(ISBLANK(H32),"",TRUNC(25.4347*(18-H32)^1.81))</f>
        <v>707</v>
      </c>
      <c r="I34" s="15">
        <f>IF(ISBLANK(I32),"",TRUNC(0.14354*(I32*100-220)^1.4))</f>
        <v>621</v>
      </c>
      <c r="J34" s="15">
        <f>IF(ISBLANK(J32),"",TRUNC(51.39*(J32-1.5)^1.05))</f>
        <v>739</v>
      </c>
      <c r="K34" s="15">
        <f>IF(ISBLANK(K32),"",TRUNC(0.8465*(K32*100-75)^1.42))</f>
        <v>480</v>
      </c>
      <c r="L34" s="15">
        <f>IF(ISBLANK(L32),"",TRUNC(1.53775*(82-L32)^1.81))</f>
        <v>685</v>
      </c>
      <c r="M34" s="15">
        <f>IF(ISBLANK(M32),"",TRUNC(5.74352*(28.5-M32)^1.92))</f>
        <v>602</v>
      </c>
      <c r="N34" s="15">
        <f>IF(ISBLANK(N32),"",TRUNC(12.91*(N32-4)^1.1))</f>
        <v>540</v>
      </c>
      <c r="O34" s="15">
        <f>IF(ISBLANK(O32),"",TRUNC(0.2797*(O32*100-100)^1.35))</f>
        <v>381</v>
      </c>
      <c r="P34" s="15">
        <f>IF(ISBLANK(P32),"",TRUNC(10.14*(P32-7)^1.08))</f>
        <v>531</v>
      </c>
      <c r="Q34" s="286">
        <f>IF(ISBLANK(Q32),"",INT(0.03768*(480-((Q32)/$C$4))^1.85))</f>
        <v>541</v>
      </c>
      <c r="R34" s="56">
        <f>R33</f>
        <v>5827</v>
      </c>
    </row>
    <row r="35" spans="1:18" ht="12.75">
      <c r="A35" s="169">
        <f>A36</f>
        <v>9</v>
      </c>
      <c r="B35" s="45"/>
      <c r="C35" s="46"/>
      <c r="D35" s="47"/>
      <c r="E35" s="48"/>
      <c r="F35" s="49"/>
      <c r="G35" s="149" t="s">
        <v>57</v>
      </c>
      <c r="H35" s="167" t="s">
        <v>252</v>
      </c>
      <c r="I35" s="60">
        <v>5.89</v>
      </c>
      <c r="J35" s="58" t="s">
        <v>297</v>
      </c>
      <c r="K35" s="57" t="s">
        <v>371</v>
      </c>
      <c r="L35" s="57" t="s">
        <v>389</v>
      </c>
      <c r="M35" s="57" t="s">
        <v>421</v>
      </c>
      <c r="N35" s="57" t="s">
        <v>453</v>
      </c>
      <c r="O35" s="57" t="s">
        <v>487</v>
      </c>
      <c r="P35" s="57" t="s">
        <v>535</v>
      </c>
      <c r="Q35" s="287">
        <v>0.0035474537037037037</v>
      </c>
      <c r="R35" s="169">
        <f>R36</f>
        <v>5681</v>
      </c>
    </row>
    <row r="36" spans="1:18" ht="12.75">
      <c r="A36" s="44">
        <f>A34+1</f>
        <v>9</v>
      </c>
      <c r="B36" s="45">
        <v>10</v>
      </c>
      <c r="C36" s="46" t="s">
        <v>29</v>
      </c>
      <c r="D36" s="47" t="s">
        <v>151</v>
      </c>
      <c r="E36" s="48">
        <v>35901</v>
      </c>
      <c r="F36" s="49" t="s">
        <v>19</v>
      </c>
      <c r="G36" s="150" t="s">
        <v>59</v>
      </c>
      <c r="H36" s="168" t="s">
        <v>250</v>
      </c>
      <c r="I36" s="16" t="s">
        <v>274</v>
      </c>
      <c r="J36" s="16"/>
      <c r="K36" s="16"/>
      <c r="L36" s="16"/>
      <c r="M36" s="16" t="s">
        <v>417</v>
      </c>
      <c r="N36" s="16"/>
      <c r="O36" s="16"/>
      <c r="P36" s="16"/>
      <c r="Q36" s="154"/>
      <c r="R36" s="59">
        <f>SUM(H37:Q37)</f>
        <v>5681</v>
      </c>
    </row>
    <row r="37" spans="1:18" ht="13.5" thickBot="1">
      <c r="A37" s="56">
        <f>A36</f>
        <v>9</v>
      </c>
      <c r="B37" s="50"/>
      <c r="C37" s="51"/>
      <c r="D37" s="52"/>
      <c r="E37" s="53"/>
      <c r="F37" s="54"/>
      <c r="G37" s="151" t="s">
        <v>60</v>
      </c>
      <c r="H37" s="155">
        <f>IF(ISBLANK(H35),"",TRUNC(25.4347*(18-H35)^1.81))</f>
        <v>750</v>
      </c>
      <c r="I37" s="15">
        <f>IF(ISBLANK(I35),"",TRUNC(0.14354*(I35*100-220)^1.4))</f>
        <v>563</v>
      </c>
      <c r="J37" s="15">
        <f>IF(ISBLANK(J35),"",TRUNC(51.39*(J35-1.5)^1.05))</f>
        <v>665</v>
      </c>
      <c r="K37" s="15">
        <f>IF(ISBLANK(K35),"",TRUNC(0.8465*(K35*100-75)^1.42))</f>
        <v>480</v>
      </c>
      <c r="L37" s="15">
        <f>IF(ISBLANK(L35),"",TRUNC(1.53775*(82-L35)^1.81))</f>
        <v>613</v>
      </c>
      <c r="M37" s="15">
        <f>IF(ISBLANK(M35),"",TRUNC(5.74352*(28.5-M35)^1.92))</f>
        <v>706</v>
      </c>
      <c r="N37" s="15">
        <f>IF(ISBLANK(N35),"",TRUNC(12.91*(N35-4)^1.1))</f>
        <v>559</v>
      </c>
      <c r="O37" s="15">
        <f>IF(ISBLANK(O35),"",TRUNC(0.2797*(O35*100-100)^1.35))</f>
        <v>431</v>
      </c>
      <c r="P37" s="15">
        <f>IF(ISBLANK(P35),"",TRUNC(10.14*(P35-7)^1.08))</f>
        <v>391</v>
      </c>
      <c r="Q37" s="286">
        <f>IF(ISBLANK(Q35),"",INT(0.03768*(480-((Q35)/$C$4))^1.85))</f>
        <v>523</v>
      </c>
      <c r="R37" s="56">
        <f>R36</f>
        <v>5681</v>
      </c>
    </row>
    <row r="38" spans="1:18" ht="12.75">
      <c r="A38" s="169">
        <f>A39</f>
        <v>10</v>
      </c>
      <c r="B38" s="45"/>
      <c r="C38" s="46"/>
      <c r="D38" s="47"/>
      <c r="E38" s="48"/>
      <c r="F38" s="49"/>
      <c r="G38" s="149" t="s">
        <v>57</v>
      </c>
      <c r="H38" s="167" t="s">
        <v>249</v>
      </c>
      <c r="I38" s="60">
        <v>5.94</v>
      </c>
      <c r="J38" s="58" t="s">
        <v>299</v>
      </c>
      <c r="K38" s="57" t="s">
        <v>373</v>
      </c>
      <c r="L38" s="57" t="s">
        <v>386</v>
      </c>
      <c r="M38" s="57" t="s">
        <v>418</v>
      </c>
      <c r="N38" s="57" t="s">
        <v>455</v>
      </c>
      <c r="O38" s="57" t="s">
        <v>488</v>
      </c>
      <c r="P38" s="57" t="s">
        <v>537</v>
      </c>
      <c r="Q38" s="287">
        <v>0.003686226851851852</v>
      </c>
      <c r="R38" s="169">
        <f>R39</f>
        <v>5366</v>
      </c>
    </row>
    <row r="39" spans="1:18" ht="12.75">
      <c r="A39" s="44">
        <f>A37+1</f>
        <v>10</v>
      </c>
      <c r="B39" s="45">
        <v>9</v>
      </c>
      <c r="C39" s="46" t="s">
        <v>149</v>
      </c>
      <c r="D39" s="47" t="s">
        <v>150</v>
      </c>
      <c r="E39" s="48">
        <v>36252</v>
      </c>
      <c r="F39" s="49" t="s">
        <v>19</v>
      </c>
      <c r="G39" s="150" t="s">
        <v>59</v>
      </c>
      <c r="H39" s="168" t="s">
        <v>250</v>
      </c>
      <c r="I39" s="16" t="s">
        <v>275</v>
      </c>
      <c r="J39" s="16"/>
      <c r="K39" s="16"/>
      <c r="L39" s="16"/>
      <c r="M39" s="16" t="s">
        <v>417</v>
      </c>
      <c r="N39" s="16"/>
      <c r="O39" s="16"/>
      <c r="P39" s="16"/>
      <c r="Q39" s="154"/>
      <c r="R39" s="59">
        <f>SUM(H40:Q40)</f>
        <v>5366</v>
      </c>
    </row>
    <row r="40" spans="1:18" ht="13.5" thickBot="1">
      <c r="A40" s="56">
        <f>A39</f>
        <v>10</v>
      </c>
      <c r="B40" s="50"/>
      <c r="C40" s="51"/>
      <c r="D40" s="52"/>
      <c r="E40" s="53"/>
      <c r="F40" s="54"/>
      <c r="G40" s="151" t="s">
        <v>60</v>
      </c>
      <c r="H40" s="155">
        <f>IF(ISBLANK(H38),"",TRUNC(25.4347*(18-H38)^1.81))</f>
        <v>580</v>
      </c>
      <c r="I40" s="15">
        <f>IF(ISBLANK(I38),"",TRUNC(0.14354*(I38*100-220)^1.4))</f>
        <v>574</v>
      </c>
      <c r="J40" s="15">
        <f>IF(ISBLANK(J38),"",TRUNC(51.39*(J38-1.5)^1.05))</f>
        <v>605</v>
      </c>
      <c r="K40" s="15">
        <f>IF(ISBLANK(K38),"",TRUNC(0.8465*(K38*100-75)^1.42))</f>
        <v>602</v>
      </c>
      <c r="L40" s="15">
        <f>IF(ISBLANK(L38),"",TRUNC(1.53775*(82-L38)^1.81))</f>
        <v>422</v>
      </c>
      <c r="M40" s="15">
        <f>IF(ISBLANK(M38),"",TRUNC(5.74352*(28.5-M38)^1.92))</f>
        <v>566</v>
      </c>
      <c r="N40" s="15">
        <f>IF(ISBLANK(N38),"",TRUNC(12.91*(N38-4)^1.1))</f>
        <v>590</v>
      </c>
      <c r="O40" s="15">
        <f>IF(ISBLANK(O38),"",TRUNC(0.2797*(O38*100-100)^1.35))</f>
        <v>457</v>
      </c>
      <c r="P40" s="15">
        <f>IF(ISBLANK(P38),"",TRUNC(10.14*(P38-7)^1.08))</f>
        <v>512</v>
      </c>
      <c r="Q40" s="286">
        <f>IF(ISBLANK(Q38),"",INT(0.03768*(480-((Q38)/$C$4))^1.85))</f>
        <v>458</v>
      </c>
      <c r="R40" s="56">
        <f>R39</f>
        <v>5366</v>
      </c>
    </row>
    <row r="41" spans="1:18" ht="12.75">
      <c r="A41" s="169">
        <f>A42</f>
        <v>11</v>
      </c>
      <c r="B41" s="45"/>
      <c r="C41" s="46"/>
      <c r="D41" s="47"/>
      <c r="E41" s="48"/>
      <c r="F41" s="43"/>
      <c r="G41" s="149" t="s">
        <v>57</v>
      </c>
      <c r="H41" s="167" t="s">
        <v>254</v>
      </c>
      <c r="I41" s="60">
        <v>5.67</v>
      </c>
      <c r="J41" s="58" t="s">
        <v>300</v>
      </c>
      <c r="K41" s="57" t="s">
        <v>370</v>
      </c>
      <c r="L41" s="57" t="s">
        <v>391</v>
      </c>
      <c r="M41" s="57" t="s">
        <v>423</v>
      </c>
      <c r="N41" s="57" t="s">
        <v>454</v>
      </c>
      <c r="O41" s="57" t="s">
        <v>486</v>
      </c>
      <c r="P41" s="57" t="s">
        <v>538</v>
      </c>
      <c r="Q41" s="287">
        <v>0.003328935185185185</v>
      </c>
      <c r="R41" s="169">
        <f>R42</f>
        <v>5299</v>
      </c>
    </row>
    <row r="42" spans="1:18" ht="12.75">
      <c r="A42" s="44">
        <f>A40+1</f>
        <v>11</v>
      </c>
      <c r="B42" s="45">
        <v>140</v>
      </c>
      <c r="C42" s="46" t="s">
        <v>199</v>
      </c>
      <c r="D42" s="47" t="s">
        <v>129</v>
      </c>
      <c r="E42" s="48">
        <v>36283</v>
      </c>
      <c r="F42" s="49" t="s">
        <v>18</v>
      </c>
      <c r="G42" s="150" t="s">
        <v>59</v>
      </c>
      <c r="H42" s="168" t="s">
        <v>250</v>
      </c>
      <c r="I42" s="16" t="s">
        <v>257</v>
      </c>
      <c r="J42" s="16"/>
      <c r="K42" s="16"/>
      <c r="L42" s="16"/>
      <c r="M42" s="16" t="s">
        <v>424</v>
      </c>
      <c r="N42" s="16"/>
      <c r="O42" s="16"/>
      <c r="P42" s="16"/>
      <c r="Q42" s="154"/>
      <c r="R42" s="59">
        <f>SUM(H43:Q43)</f>
        <v>5299</v>
      </c>
    </row>
    <row r="43" spans="1:18" ht="13.5" thickBot="1">
      <c r="A43" s="56">
        <f>A42</f>
        <v>11</v>
      </c>
      <c r="B43" s="50"/>
      <c r="C43" s="51"/>
      <c r="D43" s="52"/>
      <c r="E43" s="53"/>
      <c r="F43" s="54"/>
      <c r="G43" s="151" t="s">
        <v>60</v>
      </c>
      <c r="H43" s="155">
        <f>IF(ISBLANK(H41),"",TRUNC(25.4347*(18-H41)^1.81))</f>
        <v>633</v>
      </c>
      <c r="I43" s="15">
        <f>IF(ISBLANK(I41),"",TRUNC(0.14354*(I41*100-220)^1.4))</f>
        <v>516</v>
      </c>
      <c r="J43" s="15">
        <f>IF(ISBLANK(J41),"",TRUNC(51.39*(J41-1.5)^1.05))</f>
        <v>566</v>
      </c>
      <c r="K43" s="15">
        <f>IF(ISBLANK(K41),"",TRUNC(0.8465*(K41*100-75)^1.42))</f>
        <v>627</v>
      </c>
      <c r="L43" s="15">
        <f>IF(ISBLANK(L41),"",TRUNC(1.53775*(82-L41)^1.81))</f>
        <v>613</v>
      </c>
      <c r="M43" s="15">
        <f>IF(ISBLANK(M41),"",TRUNC(5.74352*(28.5-M41)^1.92))</f>
        <v>498</v>
      </c>
      <c r="N43" s="15">
        <f>IF(ISBLANK(N41),"",TRUNC(12.91*(N41-4)^1.1))</f>
        <v>290</v>
      </c>
      <c r="O43" s="15">
        <f>IF(ISBLANK(O41),"",TRUNC(0.2797*(O41*100-100)^1.35))</f>
        <v>406</v>
      </c>
      <c r="P43" s="15">
        <f>IF(ISBLANK(P41),"",TRUNC(10.14*(P41-7)^1.08))</f>
        <v>517</v>
      </c>
      <c r="Q43" s="286">
        <f>IF(ISBLANK(Q41),"",INT(0.03768*(480-((Q41)/$C$4))^1.85))</f>
        <v>633</v>
      </c>
      <c r="R43" s="56">
        <f>R42</f>
        <v>5299</v>
      </c>
    </row>
    <row r="44" spans="1:18" ht="12.75">
      <c r="A44" s="169">
        <f>A45</f>
        <v>12</v>
      </c>
      <c r="B44" s="45"/>
      <c r="C44" s="46"/>
      <c r="D44" s="47"/>
      <c r="E44" s="48"/>
      <c r="F44" s="49"/>
      <c r="G44" s="149" t="s">
        <v>57</v>
      </c>
      <c r="H44" s="167" t="s">
        <v>206</v>
      </c>
      <c r="I44" s="60">
        <v>6.53</v>
      </c>
      <c r="J44" s="58" t="s">
        <v>211</v>
      </c>
      <c r="K44" s="57" t="s">
        <v>370</v>
      </c>
      <c r="L44" s="57" t="s">
        <v>395</v>
      </c>
      <c r="M44" s="57" t="s">
        <v>224</v>
      </c>
      <c r="N44" s="57" t="s">
        <v>37</v>
      </c>
      <c r="O44" s="57" t="s">
        <v>37</v>
      </c>
      <c r="P44" s="57" t="s">
        <v>539</v>
      </c>
      <c r="Q44" s="287" t="s">
        <v>35</v>
      </c>
      <c r="R44" s="169">
        <f>R45</f>
        <v>3890</v>
      </c>
    </row>
    <row r="45" spans="1:18" ht="12.75">
      <c r="A45" s="44">
        <f>A43+1</f>
        <v>12</v>
      </c>
      <c r="B45" s="45">
        <v>8</v>
      </c>
      <c r="C45" s="46" t="s">
        <v>147</v>
      </c>
      <c r="D45" s="47" t="s">
        <v>148</v>
      </c>
      <c r="E45" s="48">
        <v>36036</v>
      </c>
      <c r="F45" s="49" t="s">
        <v>19</v>
      </c>
      <c r="G45" s="150" t="s">
        <v>59</v>
      </c>
      <c r="H45" s="168" t="s">
        <v>244</v>
      </c>
      <c r="I45" s="16" t="s">
        <v>222</v>
      </c>
      <c r="J45" s="16"/>
      <c r="K45" s="16"/>
      <c r="L45" s="16"/>
      <c r="M45" s="16" t="s">
        <v>424</v>
      </c>
      <c r="N45" s="16"/>
      <c r="O45" s="16"/>
      <c r="P45" s="16"/>
      <c r="Q45" s="154"/>
      <c r="R45" s="59">
        <f>SUM(H46:Q46)</f>
        <v>3890</v>
      </c>
    </row>
    <row r="46" spans="1:18" ht="13.5" thickBot="1">
      <c r="A46" s="56">
        <f>A45</f>
        <v>12</v>
      </c>
      <c r="B46" s="50"/>
      <c r="C46" s="51"/>
      <c r="D46" s="52"/>
      <c r="E46" s="53"/>
      <c r="F46" s="54"/>
      <c r="G46" s="151" t="s">
        <v>60</v>
      </c>
      <c r="H46" s="155">
        <f>IF(ISBLANK(H44),"",TRUNC(25.4347*(18-H44)^1.81))</f>
        <v>725</v>
      </c>
      <c r="I46" s="15">
        <f>IF(ISBLANK(I44),"",TRUNC(0.14354*(I44*100-220)^1.4))</f>
        <v>704</v>
      </c>
      <c r="J46" s="15">
        <f>IF(ISBLANK(J44),"",TRUNC(51.39*(J44-1.5)^1.05))</f>
        <v>586</v>
      </c>
      <c r="K46" s="15">
        <f>IF(ISBLANK(K44),"",TRUNC(0.8465*(K44*100-75)^1.42))</f>
        <v>627</v>
      </c>
      <c r="L46" s="15">
        <f>IF(ISBLANK(L44),"",TRUNC(1.53775*(82-L44)^1.81))</f>
        <v>147</v>
      </c>
      <c r="M46" s="15">
        <f>IF(ISBLANK(M44),"",TRUNC(5.74352*(28.5-M44)^1.92))</f>
        <v>788</v>
      </c>
      <c r="N46" s="15"/>
      <c r="O46" s="15"/>
      <c r="P46" s="15">
        <f>IF(ISBLANK(P44),"",TRUNC(10.14*(P44-7)^1.08))</f>
        <v>313</v>
      </c>
      <c r="Q46" s="286"/>
      <c r="R46" s="56">
        <f>R45</f>
        <v>3890</v>
      </c>
    </row>
  </sheetData>
  <sheetProtection password="C9E9" sheet="1" selectLockedCells="1" selectUnlockedCells="1"/>
  <printOptions horizontalCentered="1"/>
  <pageMargins left="0.15748031496062992" right="0.2362204724409449" top="0.2362204724409449" bottom="0.15748031496062992" header="0.1968503937007874" footer="0.3937007874015748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49"/>
  <sheetViews>
    <sheetView showZeros="0" zoomScalePageLayoutView="0" workbookViewId="0" topLeftCell="A1">
      <selection activeCell="A7" sqref="A7"/>
    </sheetView>
  </sheetViews>
  <sheetFormatPr defaultColWidth="9.140625" defaultRowHeight="12.75"/>
  <cols>
    <col min="1" max="2" width="4.7109375" style="4" customWidth="1"/>
    <col min="3" max="3" width="9.7109375" style="6" customWidth="1"/>
    <col min="4" max="4" width="12.421875" style="6" customWidth="1"/>
    <col min="5" max="5" width="10.7109375" style="6" bestFit="1" customWidth="1"/>
    <col min="6" max="6" width="8.00390625" style="6" bestFit="1" customWidth="1"/>
    <col min="7" max="7" width="7.57421875" style="6" bestFit="1" customWidth="1"/>
    <col min="8" max="8" width="5.421875" style="4" bestFit="1" customWidth="1"/>
    <col min="9" max="9" width="8.140625" style="4" bestFit="1" customWidth="1"/>
    <col min="10" max="10" width="7.00390625" style="4" bestFit="1" customWidth="1"/>
    <col min="11" max="11" width="7.8515625" style="4" bestFit="1" customWidth="1"/>
    <col min="12" max="12" width="5.421875" style="4" bestFit="1" customWidth="1"/>
    <col min="13" max="13" width="9.7109375" style="4" customWidth="1"/>
    <col min="14" max="14" width="10.00390625" style="4" bestFit="1" customWidth="1"/>
    <col min="15" max="15" width="7.8515625" style="4" bestFit="1" customWidth="1"/>
    <col min="16" max="16" width="10.421875" style="4" bestFit="1" customWidth="1"/>
    <col min="17" max="17" width="7.8515625" style="4" bestFit="1" customWidth="1"/>
    <col min="18" max="18" width="9.00390625" style="4" bestFit="1" customWidth="1"/>
    <col min="19" max="16384" width="9.140625" style="6" customWidth="1"/>
  </cols>
  <sheetData>
    <row r="1" spans="1:17" s="3" customFormat="1" ht="18" customHeight="1">
      <c r="A1" s="1" t="s">
        <v>27</v>
      </c>
      <c r="B1" s="14"/>
      <c r="C1" s="1"/>
      <c r="D1" s="1"/>
      <c r="E1" s="1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" customFormat="1" ht="18" customHeight="1">
      <c r="A2" s="128" t="s">
        <v>61</v>
      </c>
      <c r="B2" s="14"/>
      <c r="C2" s="1"/>
      <c r="D2" s="1"/>
      <c r="E2" s="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3" customFormat="1" ht="18" customHeight="1">
      <c r="A3" s="127" t="s">
        <v>191</v>
      </c>
      <c r="B3" s="14"/>
      <c r="C3" s="1"/>
      <c r="D3" s="1"/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3" customFormat="1" ht="13.5" customHeight="1">
      <c r="A4" s="14"/>
      <c r="B4" s="14"/>
      <c r="C4" s="14">
        <v>1.1574074074074073E-05</v>
      </c>
      <c r="D4" s="1"/>
      <c r="E4" s="1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ht="18" customHeight="1">
      <c r="A5" s="6"/>
      <c r="B5" s="6"/>
      <c r="C5" s="5" t="s">
        <v>68</v>
      </c>
      <c r="E5" s="12"/>
      <c r="F5" s="4"/>
      <c r="L5" s="6"/>
      <c r="M5" s="6"/>
      <c r="O5" s="7"/>
      <c r="P5" s="6"/>
      <c r="Q5" s="6"/>
      <c r="R5" s="6"/>
    </row>
    <row r="6" spans="3:18" ht="18.75">
      <c r="C6" s="1" t="s">
        <v>71</v>
      </c>
      <c r="E6" s="8"/>
      <c r="L6" s="6"/>
      <c r="M6" s="6"/>
      <c r="N6" s="6"/>
      <c r="O6" s="6"/>
      <c r="P6" s="6"/>
      <c r="R6" s="9"/>
    </row>
    <row r="7" spans="3:18" ht="19.5" thickBot="1">
      <c r="C7" s="1"/>
      <c r="E7" s="8"/>
      <c r="L7" s="6"/>
      <c r="M7" s="6"/>
      <c r="N7" s="6"/>
      <c r="O7" s="6"/>
      <c r="P7" s="6"/>
      <c r="R7" s="9"/>
    </row>
    <row r="8" spans="1:18" ht="12.75" customHeight="1">
      <c r="A8" s="79" t="s">
        <v>16</v>
      </c>
      <c r="B8" s="79" t="s">
        <v>81</v>
      </c>
      <c r="C8" s="135" t="s">
        <v>15</v>
      </c>
      <c r="D8" s="136" t="s">
        <v>14</v>
      </c>
      <c r="E8" s="145" t="s">
        <v>17</v>
      </c>
      <c r="F8" s="134" t="s">
        <v>0</v>
      </c>
      <c r="G8" s="147" t="s">
        <v>94</v>
      </c>
      <c r="H8" s="80" t="s">
        <v>7</v>
      </c>
      <c r="I8" s="145" t="s">
        <v>4</v>
      </c>
      <c r="J8" s="134" t="s">
        <v>2</v>
      </c>
      <c r="K8" s="145" t="s">
        <v>1</v>
      </c>
      <c r="L8" s="145" t="s">
        <v>8</v>
      </c>
      <c r="M8" s="134" t="s">
        <v>96</v>
      </c>
      <c r="N8" s="145" t="s">
        <v>98</v>
      </c>
      <c r="O8" s="145" t="s">
        <v>9</v>
      </c>
      <c r="P8" s="145" t="s">
        <v>5</v>
      </c>
      <c r="Q8" s="137" t="s">
        <v>10</v>
      </c>
      <c r="R8" s="79" t="s">
        <v>13</v>
      </c>
    </row>
    <row r="9" spans="1:18" ht="12.75">
      <c r="A9" s="156" t="s">
        <v>54</v>
      </c>
      <c r="B9" s="156" t="s">
        <v>82</v>
      </c>
      <c r="C9" s="157" t="s">
        <v>83</v>
      </c>
      <c r="D9" s="158" t="s">
        <v>93</v>
      </c>
      <c r="E9" s="159" t="s">
        <v>55</v>
      </c>
      <c r="F9" s="160" t="s">
        <v>56</v>
      </c>
      <c r="G9" s="161" t="s">
        <v>95</v>
      </c>
      <c r="H9" s="165"/>
      <c r="I9" s="144" t="s">
        <v>88</v>
      </c>
      <c r="J9" s="138" t="s">
        <v>87</v>
      </c>
      <c r="K9" s="144" t="s">
        <v>86</v>
      </c>
      <c r="L9" s="144"/>
      <c r="M9" s="138" t="s">
        <v>97</v>
      </c>
      <c r="N9" s="144" t="s">
        <v>99</v>
      </c>
      <c r="O9" s="144" t="s">
        <v>100</v>
      </c>
      <c r="P9" s="144" t="s">
        <v>89</v>
      </c>
      <c r="Q9" s="143"/>
      <c r="R9" s="156" t="s">
        <v>57</v>
      </c>
    </row>
    <row r="10" spans="1:18" ht="13.5" thickBot="1">
      <c r="A10" s="132"/>
      <c r="B10" s="132"/>
      <c r="C10" s="139"/>
      <c r="D10" s="139"/>
      <c r="E10" s="146"/>
      <c r="F10" s="65"/>
      <c r="G10" s="148"/>
      <c r="H10" s="166"/>
      <c r="I10" s="163"/>
      <c r="J10" s="164" t="s">
        <v>105</v>
      </c>
      <c r="K10" s="163"/>
      <c r="L10" s="163"/>
      <c r="M10" s="164" t="s">
        <v>106</v>
      </c>
      <c r="N10" s="163" t="s">
        <v>107</v>
      </c>
      <c r="O10" s="163"/>
      <c r="P10" s="163"/>
      <c r="Q10" s="140"/>
      <c r="R10" s="141"/>
    </row>
    <row r="11" spans="1:18" ht="12.75">
      <c r="A11" s="55">
        <f>A12</f>
        <v>1</v>
      </c>
      <c r="B11" s="39"/>
      <c r="C11" s="40"/>
      <c r="D11" s="41"/>
      <c r="E11" s="42"/>
      <c r="F11" s="43"/>
      <c r="G11" s="149" t="s">
        <v>57</v>
      </c>
      <c r="H11" s="167" t="s">
        <v>210</v>
      </c>
      <c r="I11" s="60">
        <v>6.96</v>
      </c>
      <c r="J11" s="58" t="s">
        <v>267</v>
      </c>
      <c r="K11" s="57" t="s">
        <v>327</v>
      </c>
      <c r="L11" s="57" t="s">
        <v>357</v>
      </c>
      <c r="M11" s="57" t="s">
        <v>407</v>
      </c>
      <c r="N11" s="57" t="s">
        <v>430</v>
      </c>
      <c r="O11" s="57" t="s">
        <v>495</v>
      </c>
      <c r="P11" s="57" t="s">
        <v>505</v>
      </c>
      <c r="Q11" s="287">
        <v>0.003360763888888889</v>
      </c>
      <c r="R11" s="55">
        <f>R12</f>
        <v>6730</v>
      </c>
    </row>
    <row r="12" spans="1:18" ht="12.75">
      <c r="A12" s="44">
        <f>A10+1</f>
        <v>1</v>
      </c>
      <c r="B12" s="45">
        <v>31</v>
      </c>
      <c r="C12" s="46" t="s">
        <v>186</v>
      </c>
      <c r="D12" s="47" t="s">
        <v>187</v>
      </c>
      <c r="E12" s="48">
        <v>35519</v>
      </c>
      <c r="F12" s="49" t="s">
        <v>20</v>
      </c>
      <c r="G12" s="150" t="s">
        <v>59</v>
      </c>
      <c r="H12" s="168" t="s">
        <v>215</v>
      </c>
      <c r="I12" s="16" t="s">
        <v>260</v>
      </c>
      <c r="J12" s="16"/>
      <c r="K12" s="16"/>
      <c r="L12" s="16"/>
      <c r="M12" s="16" t="s">
        <v>404</v>
      </c>
      <c r="N12" s="16"/>
      <c r="O12" s="16"/>
      <c r="P12" s="16"/>
      <c r="Q12" s="154"/>
      <c r="R12" s="59">
        <f>SUM(H13:Q13)</f>
        <v>6730</v>
      </c>
    </row>
    <row r="13" spans="1:18" ht="13.5" thickBot="1">
      <c r="A13" s="56">
        <f>A12</f>
        <v>1</v>
      </c>
      <c r="B13" s="50"/>
      <c r="C13" s="51"/>
      <c r="D13" s="52"/>
      <c r="E13" s="53"/>
      <c r="F13" s="54"/>
      <c r="G13" s="151" t="s">
        <v>60</v>
      </c>
      <c r="H13" s="155">
        <f>IF(ISBLANK(H11),"",TRUNC(25.4347*(18-H11)^1.81))</f>
        <v>721</v>
      </c>
      <c r="I13" s="15">
        <f>IF(ISBLANK(I11),"",TRUNC(0.14354*(I11*100-220)^1.4))</f>
        <v>804</v>
      </c>
      <c r="J13" s="15">
        <f>IF(ISBLANK(J11),"",TRUNC(51.39*(J11-1.5)^1.05))</f>
        <v>676</v>
      </c>
      <c r="K13" s="15">
        <f>IF(ISBLANK(K11),"",TRUNC(0.8465*(K11*100-75)^1.42))</f>
        <v>740</v>
      </c>
      <c r="L13" s="15">
        <f>IF(ISBLANK(L11),"",TRUNC(1.53775*(82-L11)^1.81))</f>
        <v>624</v>
      </c>
      <c r="M13" s="15">
        <f>IF(ISBLANK(M11),"",TRUNC(5.74352*(28.5-M11)^1.92))</f>
        <v>833</v>
      </c>
      <c r="N13" s="15">
        <f>IF(ISBLANK(N11),"",TRUNC(12.91*(N11-4)^1.1))</f>
        <v>577</v>
      </c>
      <c r="O13" s="15">
        <f>IF(ISBLANK(O11),"",TRUNC(0.2797*(O11*100-100)^1.35))</f>
        <v>645</v>
      </c>
      <c r="P13" s="15">
        <f>IF(ISBLANK(P11),"",TRUNC(10.14*(P11-7)^1.08))</f>
        <v>494</v>
      </c>
      <c r="Q13" s="286">
        <f>IF(ISBLANK(Q11),"",INT(0.03768*(480-((Q11)/$C$4))^1.85))</f>
        <v>616</v>
      </c>
      <c r="R13" s="56">
        <f>R12</f>
        <v>6730</v>
      </c>
    </row>
    <row r="14" spans="1:18" ht="12.75">
      <c r="A14" s="55">
        <f>A15</f>
        <v>2</v>
      </c>
      <c r="B14" s="39"/>
      <c r="C14" s="40"/>
      <c r="D14" s="41"/>
      <c r="E14" s="42"/>
      <c r="F14" s="43"/>
      <c r="G14" s="149" t="s">
        <v>57</v>
      </c>
      <c r="H14" s="167" t="s">
        <v>208</v>
      </c>
      <c r="I14" s="60">
        <v>6.26</v>
      </c>
      <c r="J14" s="58" t="s">
        <v>254</v>
      </c>
      <c r="K14" s="57" t="s">
        <v>331</v>
      </c>
      <c r="L14" s="57" t="s">
        <v>361</v>
      </c>
      <c r="M14" s="57" t="s">
        <v>413</v>
      </c>
      <c r="N14" s="57" t="s">
        <v>433</v>
      </c>
      <c r="O14" s="57" t="s">
        <v>495</v>
      </c>
      <c r="P14" s="57" t="s">
        <v>506</v>
      </c>
      <c r="Q14" s="287">
        <v>0.003333449074074074</v>
      </c>
      <c r="R14" s="55">
        <f>R15</f>
        <v>6649</v>
      </c>
    </row>
    <row r="15" spans="1:18" ht="12.75">
      <c r="A15" s="44">
        <f>A13+1</f>
        <v>2</v>
      </c>
      <c r="B15" s="45">
        <v>29</v>
      </c>
      <c r="C15" s="46" t="s">
        <v>182</v>
      </c>
      <c r="D15" s="47" t="s">
        <v>183</v>
      </c>
      <c r="E15" s="48">
        <v>35754</v>
      </c>
      <c r="F15" s="49" t="s">
        <v>20</v>
      </c>
      <c r="G15" s="150" t="s">
        <v>59</v>
      </c>
      <c r="H15" s="168" t="s">
        <v>207</v>
      </c>
      <c r="I15" s="16" t="s">
        <v>255</v>
      </c>
      <c r="J15" s="16"/>
      <c r="K15" s="16"/>
      <c r="L15" s="16"/>
      <c r="M15" s="16" t="s">
        <v>411</v>
      </c>
      <c r="N15" s="16"/>
      <c r="O15" s="16"/>
      <c r="P15" s="16"/>
      <c r="Q15" s="154"/>
      <c r="R15" s="59">
        <f>SUM(H16:Q16)</f>
        <v>6649</v>
      </c>
    </row>
    <row r="16" spans="1:18" ht="13.5" thickBot="1">
      <c r="A16" s="56">
        <f>A15</f>
        <v>2</v>
      </c>
      <c r="B16" s="50"/>
      <c r="C16" s="51"/>
      <c r="D16" s="52"/>
      <c r="E16" s="53"/>
      <c r="F16" s="54"/>
      <c r="G16" s="151" t="s">
        <v>60</v>
      </c>
      <c r="H16" s="155">
        <f>IF(ISBLANK(H14),"",TRUNC(25.4347*(18-H14)^1.81))</f>
        <v>667</v>
      </c>
      <c r="I16" s="15">
        <f>IF(ISBLANK(I14),"",TRUNC(0.14354*(I14*100-220)^1.4))</f>
        <v>644</v>
      </c>
      <c r="J16" s="15">
        <f>IF(ISBLANK(J14),"",TRUNC(51.39*(J14-1.5)^1.05))</f>
        <v>612</v>
      </c>
      <c r="K16" s="15">
        <f>IF(ISBLANK(K14),"",TRUNC(0.8465*(K14*100-75)^1.42))</f>
        <v>714</v>
      </c>
      <c r="L16" s="15">
        <f>IF(ISBLANK(L14),"",TRUNC(1.53775*(82-L14)^1.81))</f>
        <v>690</v>
      </c>
      <c r="M16" s="15">
        <f>IF(ISBLANK(M14),"",TRUNC(5.74352*(28.5-M14)^1.92))</f>
        <v>811</v>
      </c>
      <c r="N16" s="15">
        <f>IF(ISBLANK(N14),"",TRUNC(12.91*(N14-4)^1.1))</f>
        <v>687</v>
      </c>
      <c r="O16" s="15">
        <f>IF(ISBLANK(O14),"",TRUNC(0.2797*(O14*100-100)^1.35))</f>
        <v>645</v>
      </c>
      <c r="P16" s="15">
        <f>IF(ISBLANK(P14),"",TRUNC(10.14*(P14-7)^1.08))</f>
        <v>548</v>
      </c>
      <c r="Q16" s="286">
        <f>IF(ISBLANK(Q14),"",INT(0.03768*(480-((Q14)/$C$4))^1.85))</f>
        <v>631</v>
      </c>
      <c r="R16" s="56">
        <f>R15</f>
        <v>6649</v>
      </c>
    </row>
    <row r="17" spans="1:18" ht="12.75">
      <c r="A17" s="55">
        <f>A18</f>
        <v>3</v>
      </c>
      <c r="B17" s="39"/>
      <c r="C17" s="40"/>
      <c r="D17" s="41"/>
      <c r="E17" s="42"/>
      <c r="F17" s="43"/>
      <c r="G17" s="149" t="s">
        <v>57</v>
      </c>
      <c r="H17" s="167" t="s">
        <v>211</v>
      </c>
      <c r="I17" s="60">
        <v>6.68</v>
      </c>
      <c r="J17" s="58" t="s">
        <v>277</v>
      </c>
      <c r="K17" s="57" t="s">
        <v>327</v>
      </c>
      <c r="L17" s="57" t="s">
        <v>353</v>
      </c>
      <c r="M17" s="57" t="s">
        <v>415</v>
      </c>
      <c r="N17" s="57" t="s">
        <v>432</v>
      </c>
      <c r="O17" s="57" t="s">
        <v>491</v>
      </c>
      <c r="P17" s="57" t="s">
        <v>507</v>
      </c>
      <c r="Q17" s="287">
        <v>0.0033865740740740744</v>
      </c>
      <c r="R17" s="55">
        <f>R18</f>
        <v>6610</v>
      </c>
    </row>
    <row r="18" spans="1:18" ht="12.75">
      <c r="A18" s="44">
        <f>A16+1</f>
        <v>3</v>
      </c>
      <c r="B18" s="45">
        <v>30</v>
      </c>
      <c r="C18" s="46" t="s">
        <v>184</v>
      </c>
      <c r="D18" s="47" t="s">
        <v>185</v>
      </c>
      <c r="E18" s="48">
        <v>35510</v>
      </c>
      <c r="F18" s="49" t="s">
        <v>20</v>
      </c>
      <c r="G18" s="150" t="s">
        <v>59</v>
      </c>
      <c r="H18" s="168" t="s">
        <v>207</v>
      </c>
      <c r="I18" s="16" t="s">
        <v>257</v>
      </c>
      <c r="J18" s="16"/>
      <c r="K18" s="16"/>
      <c r="L18" s="16"/>
      <c r="M18" s="16" t="s">
        <v>411</v>
      </c>
      <c r="N18" s="16"/>
      <c r="O18" s="16"/>
      <c r="P18" s="16"/>
      <c r="Q18" s="154"/>
      <c r="R18" s="59">
        <f>SUM(H19:Q19)</f>
        <v>6610</v>
      </c>
    </row>
    <row r="19" spans="1:18" ht="13.5" thickBot="1">
      <c r="A19" s="56">
        <f>A18</f>
        <v>3</v>
      </c>
      <c r="B19" s="50"/>
      <c r="C19" s="51"/>
      <c r="D19" s="52"/>
      <c r="E19" s="53"/>
      <c r="F19" s="54"/>
      <c r="G19" s="151" t="s">
        <v>60</v>
      </c>
      <c r="H19" s="155">
        <f>IF(ISBLANK(H17),"",TRUNC(25.4347*(18-H17)^1.81))</f>
        <v>719</v>
      </c>
      <c r="I19" s="15">
        <f>IF(ISBLANK(I17),"",TRUNC(0.14354*(I17*100-220)^1.4))</f>
        <v>739</v>
      </c>
      <c r="J19" s="15">
        <f>IF(ISBLANK(J17),"",TRUNC(51.39*(J17-1.5)^1.05))</f>
        <v>650</v>
      </c>
      <c r="K19" s="15">
        <f>IF(ISBLANK(K17),"",TRUNC(0.8465*(K17*100-75)^1.42))</f>
        <v>740</v>
      </c>
      <c r="L19" s="15">
        <f>IF(ISBLANK(L17),"",TRUNC(1.53775*(82-L17)^1.81))</f>
        <v>643</v>
      </c>
      <c r="M19" s="15">
        <f>IF(ISBLANK(M17),"",TRUNC(5.74352*(28.5-M17)^1.92))</f>
        <v>794</v>
      </c>
      <c r="N19" s="15">
        <f>IF(ISBLANK(N17),"",TRUNC(12.91*(N17-4)^1.1))</f>
        <v>636</v>
      </c>
      <c r="O19" s="15">
        <f>IF(ISBLANK(O17),"",TRUNC(0.2797*(O17*100-100)^1.35))</f>
        <v>535</v>
      </c>
      <c r="P19" s="15">
        <f>IF(ISBLANK(P17),"",TRUNC(10.14*(P17-7)^1.08))</f>
        <v>551</v>
      </c>
      <c r="Q19" s="286">
        <f>IF(ISBLANK(Q17),"",INT(0.03768*(480-((Q17)/$C$4))^1.85))</f>
        <v>603</v>
      </c>
      <c r="R19" s="56">
        <f>R18</f>
        <v>6610</v>
      </c>
    </row>
    <row r="20" spans="1:18" ht="12.75">
      <c r="A20" s="290">
        <f>A21</f>
        <v>4</v>
      </c>
      <c r="B20" s="39"/>
      <c r="C20" s="40"/>
      <c r="D20" s="41"/>
      <c r="E20" s="42"/>
      <c r="F20" s="43"/>
      <c r="G20" s="149" t="s">
        <v>57</v>
      </c>
      <c r="H20" s="167" t="s">
        <v>210</v>
      </c>
      <c r="I20" s="60">
        <v>6.07</v>
      </c>
      <c r="J20" s="58" t="s">
        <v>263</v>
      </c>
      <c r="K20" s="57" t="s">
        <v>330</v>
      </c>
      <c r="L20" s="57" t="s">
        <v>363</v>
      </c>
      <c r="M20" s="57" t="s">
        <v>414</v>
      </c>
      <c r="N20" s="57" t="s">
        <v>434</v>
      </c>
      <c r="O20" s="57" t="s">
        <v>494</v>
      </c>
      <c r="P20" s="57" t="s">
        <v>509</v>
      </c>
      <c r="Q20" s="287">
        <v>0.0034206018518518518</v>
      </c>
      <c r="R20" s="55">
        <f>R21</f>
        <v>6259</v>
      </c>
    </row>
    <row r="21" spans="1:18" ht="12.75">
      <c r="A21" s="44">
        <f>A19+1</f>
        <v>4</v>
      </c>
      <c r="B21" s="45">
        <v>12</v>
      </c>
      <c r="C21" s="46" t="s">
        <v>21</v>
      </c>
      <c r="D21" s="47" t="s">
        <v>28</v>
      </c>
      <c r="E21" s="48">
        <v>35255</v>
      </c>
      <c r="F21" s="49" t="s">
        <v>19</v>
      </c>
      <c r="G21" s="150" t="s">
        <v>59</v>
      </c>
      <c r="H21" s="168" t="s">
        <v>207</v>
      </c>
      <c r="I21" s="16" t="s">
        <v>222</v>
      </c>
      <c r="J21" s="16"/>
      <c r="K21" s="16"/>
      <c r="L21" s="16"/>
      <c r="M21" s="16" t="s">
        <v>411</v>
      </c>
      <c r="N21" s="16"/>
      <c r="O21" s="16"/>
      <c r="P21" s="16"/>
      <c r="Q21" s="154"/>
      <c r="R21" s="59">
        <f>SUM(H22:Q22)</f>
        <v>6259</v>
      </c>
    </row>
    <row r="22" spans="1:18" ht="13.5" thickBot="1">
      <c r="A22" s="291">
        <f>A21</f>
        <v>4</v>
      </c>
      <c r="B22" s="50"/>
      <c r="C22" s="51"/>
      <c r="D22" s="52"/>
      <c r="E22" s="53"/>
      <c r="F22" s="54"/>
      <c r="G22" s="151" t="s">
        <v>60</v>
      </c>
      <c r="H22" s="155">
        <f>IF(ISBLANK(H20),"",TRUNC(25.4347*(18-H20)^1.81))</f>
        <v>721</v>
      </c>
      <c r="I22" s="15">
        <f>IF(ISBLANK(I20),"",TRUNC(0.14354*(I20*100-220)^1.4))</f>
        <v>602</v>
      </c>
      <c r="J22" s="15">
        <f>IF(ISBLANK(J20),"",TRUNC(51.39*(J20-1.5)^1.05))</f>
        <v>618</v>
      </c>
      <c r="K22" s="15">
        <f>IF(ISBLANK(K20),"",TRUNC(0.8465*(K20*100-75)^1.42))</f>
        <v>687</v>
      </c>
      <c r="L22" s="15">
        <f>IF(ISBLANK(L20),"",TRUNC(1.53775*(82-L20)^1.81))</f>
        <v>635</v>
      </c>
      <c r="M22" s="15">
        <f>IF(ISBLANK(M20),"",TRUNC(5.74352*(28.5-M20)^1.92))</f>
        <v>673</v>
      </c>
      <c r="N22" s="15">
        <f>IF(ISBLANK(N20),"",TRUNC(12.91*(N20-4)^1.1))</f>
        <v>609</v>
      </c>
      <c r="O22" s="15">
        <f>IF(ISBLANK(O20),"",TRUNC(0.2797*(O20*100-100)^1.35))</f>
        <v>617</v>
      </c>
      <c r="P22" s="15">
        <f>IF(ISBLANK(P20),"",TRUNC(10.14*(P20-7)^1.08))</f>
        <v>511</v>
      </c>
      <c r="Q22" s="286">
        <f>IF(ISBLANK(Q20),"",INT(0.03768*(480-((Q20)/$C$4))^1.85))</f>
        <v>586</v>
      </c>
      <c r="R22" s="56">
        <f>R21</f>
        <v>6259</v>
      </c>
    </row>
    <row r="23" spans="1:18" ht="12.75">
      <c r="A23" s="55">
        <f>A24</f>
        <v>5</v>
      </c>
      <c r="B23" s="39"/>
      <c r="C23" s="40"/>
      <c r="D23" s="41"/>
      <c r="E23" s="42"/>
      <c r="F23" s="43"/>
      <c r="G23" s="149" t="s">
        <v>57</v>
      </c>
      <c r="H23" s="167" t="s">
        <v>218</v>
      </c>
      <c r="I23" s="60">
        <v>6.39</v>
      </c>
      <c r="J23" s="58" t="s">
        <v>270</v>
      </c>
      <c r="K23" s="57" t="s">
        <v>329</v>
      </c>
      <c r="L23" s="57" t="s">
        <v>358</v>
      </c>
      <c r="M23" s="57" t="s">
        <v>410</v>
      </c>
      <c r="N23" s="57" t="s">
        <v>435</v>
      </c>
      <c r="O23" s="57" t="s">
        <v>493</v>
      </c>
      <c r="P23" s="57" t="s">
        <v>510</v>
      </c>
      <c r="Q23" s="287">
        <v>0.0035322916666666667</v>
      </c>
      <c r="R23" s="55">
        <f>R24</f>
        <v>6021</v>
      </c>
    </row>
    <row r="24" spans="1:18" ht="12.75">
      <c r="A24" s="44">
        <f>A22+1</f>
        <v>5</v>
      </c>
      <c r="B24" s="45">
        <v>32</v>
      </c>
      <c r="C24" s="46" t="s">
        <v>188</v>
      </c>
      <c r="D24" s="47" t="s">
        <v>189</v>
      </c>
      <c r="E24" s="48">
        <v>35205</v>
      </c>
      <c r="F24" s="49" t="s">
        <v>20</v>
      </c>
      <c r="G24" s="150" t="s">
        <v>59</v>
      </c>
      <c r="H24" s="168" t="s">
        <v>215</v>
      </c>
      <c r="I24" s="16" t="s">
        <v>261</v>
      </c>
      <c r="J24" s="16"/>
      <c r="K24" s="16"/>
      <c r="L24" s="16"/>
      <c r="M24" s="16" t="s">
        <v>404</v>
      </c>
      <c r="N24" s="16"/>
      <c r="O24" s="16"/>
      <c r="P24" s="16"/>
      <c r="Q24" s="154"/>
      <c r="R24" s="59">
        <f>SUM(H25:Q25)</f>
        <v>6021</v>
      </c>
    </row>
    <row r="25" spans="1:18" ht="13.5" thickBot="1">
      <c r="A25" s="56">
        <f>A24</f>
        <v>5</v>
      </c>
      <c r="B25" s="50"/>
      <c r="C25" s="51"/>
      <c r="D25" s="52"/>
      <c r="E25" s="53"/>
      <c r="F25" s="54"/>
      <c r="G25" s="151" t="s">
        <v>60</v>
      </c>
      <c r="H25" s="155">
        <f>IF(ISBLANK(H23),"",TRUNC(25.4347*(18-H23)^1.81))</f>
        <v>651</v>
      </c>
      <c r="I25" s="15">
        <f>IF(ISBLANK(I23),"",TRUNC(0.14354*(I23*100-220)^1.4))</f>
        <v>673</v>
      </c>
      <c r="J25" s="15">
        <f>IF(ISBLANK(J23),"",TRUNC(51.39*(J23-1.5)^1.05))</f>
        <v>638</v>
      </c>
      <c r="K25" s="15">
        <f>IF(ISBLANK(K23),"",TRUNC(0.8465*(K23*100-75)^1.42))</f>
        <v>610</v>
      </c>
      <c r="L25" s="15">
        <f>IF(ISBLANK(L23),"",TRUNC(1.53775*(82-L23)^1.81))</f>
        <v>473</v>
      </c>
      <c r="M25" s="15">
        <f>IF(ISBLANK(M23),"",TRUNC(5.74352*(28.5-M23)^1.92))</f>
        <v>687</v>
      </c>
      <c r="N25" s="15">
        <f>IF(ISBLANK(N23),"",TRUNC(12.91*(N23-4)^1.1))</f>
        <v>582</v>
      </c>
      <c r="O25" s="15">
        <f>IF(ISBLANK(O23),"",TRUNC(0.2797*(O23*100-100)^1.35))</f>
        <v>590</v>
      </c>
      <c r="P25" s="15">
        <f>IF(ISBLANK(P23),"",TRUNC(10.14*(P23-7)^1.08))</f>
        <v>587</v>
      </c>
      <c r="Q25" s="286">
        <f>IF(ISBLANK(Q23),"",INT(0.03768*(480-((Q23)/$C$4))^1.85))</f>
        <v>530</v>
      </c>
      <c r="R25" s="56">
        <f>R24</f>
        <v>6021</v>
      </c>
    </row>
    <row r="26" spans="1:18" ht="12.75">
      <c r="A26" s="198">
        <f>A27</f>
        <v>6</v>
      </c>
      <c r="B26" s="39"/>
      <c r="C26" s="40"/>
      <c r="D26" s="41"/>
      <c r="E26" s="42"/>
      <c r="F26" s="43"/>
      <c r="G26" s="149" t="s">
        <v>57</v>
      </c>
      <c r="H26" s="167" t="s">
        <v>209</v>
      </c>
      <c r="I26" s="60">
        <v>6.16</v>
      </c>
      <c r="J26" s="58" t="s">
        <v>262</v>
      </c>
      <c r="K26" s="57" t="s">
        <v>329</v>
      </c>
      <c r="L26" s="57" t="s">
        <v>362</v>
      </c>
      <c r="M26" s="57" t="s">
        <v>225</v>
      </c>
      <c r="N26" s="57" t="s">
        <v>436</v>
      </c>
      <c r="O26" s="57" t="s">
        <v>494</v>
      </c>
      <c r="P26" s="57" t="s">
        <v>511</v>
      </c>
      <c r="Q26" s="287">
        <v>0.003487037037037037</v>
      </c>
      <c r="R26" s="55">
        <f>R27</f>
        <v>5594</v>
      </c>
    </row>
    <row r="27" spans="1:18" ht="12.75">
      <c r="A27" s="44">
        <f>A25+1</f>
        <v>6</v>
      </c>
      <c r="B27" s="45">
        <v>141</v>
      </c>
      <c r="C27" s="46" t="s">
        <v>118</v>
      </c>
      <c r="D27" s="47" t="s">
        <v>119</v>
      </c>
      <c r="E27" s="48">
        <v>35846</v>
      </c>
      <c r="F27" s="49" t="s">
        <v>18</v>
      </c>
      <c r="G27" s="150" t="s">
        <v>59</v>
      </c>
      <c r="H27" s="168" t="s">
        <v>207</v>
      </c>
      <c r="I27" s="16" t="s">
        <v>256</v>
      </c>
      <c r="J27" s="16"/>
      <c r="K27" s="16"/>
      <c r="L27" s="16"/>
      <c r="M27" s="16" t="s">
        <v>411</v>
      </c>
      <c r="N27" s="16"/>
      <c r="O27" s="16"/>
      <c r="P27" s="16"/>
      <c r="Q27" s="154"/>
      <c r="R27" s="59">
        <f>SUM(H28:Q28)</f>
        <v>5594</v>
      </c>
    </row>
    <row r="28" spans="1:18" ht="13.5" thickBot="1">
      <c r="A28" s="199">
        <f>A27</f>
        <v>6</v>
      </c>
      <c r="B28" s="50"/>
      <c r="C28" s="51"/>
      <c r="D28" s="52"/>
      <c r="E28" s="53"/>
      <c r="F28" s="54"/>
      <c r="G28" s="151" t="s">
        <v>60</v>
      </c>
      <c r="H28" s="155">
        <f>IF(ISBLANK(H26),"",TRUNC(25.4347*(18-H26)^1.81))</f>
        <v>591</v>
      </c>
      <c r="I28" s="15">
        <f>IF(ISBLANK(I26),"",TRUNC(0.14354*(I26*100-220)^1.4))</f>
        <v>621</v>
      </c>
      <c r="J28" s="15">
        <f>IF(ISBLANK(J26),"",TRUNC(51.39*(J26-1.5)^1.05))</f>
        <v>580</v>
      </c>
      <c r="K28" s="15">
        <f>IF(ISBLANK(K26),"",TRUNC(0.8465*(K26*100-75)^1.42))</f>
        <v>610</v>
      </c>
      <c r="L28" s="15">
        <f>IF(ISBLANK(L26),"",TRUNC(1.53775*(82-L26)^1.81))</f>
        <v>614</v>
      </c>
      <c r="M28" s="15">
        <f>IF(ISBLANK(M26),"",TRUNC(5.74352*(28.5-M26)^1.92))</f>
        <v>590</v>
      </c>
      <c r="N28" s="15">
        <f>IF(ISBLANK(N26),"",TRUNC(12.91*(N26-4)^1.1))</f>
        <v>455</v>
      </c>
      <c r="O28" s="15">
        <f>IF(ISBLANK(O26),"",TRUNC(0.2797*(O26*100-100)^1.35))</f>
        <v>617</v>
      </c>
      <c r="P28" s="15">
        <f>IF(ISBLANK(P26),"",TRUNC(10.14*(P26-7)^1.08))</f>
        <v>364</v>
      </c>
      <c r="Q28" s="286">
        <f>IF(ISBLANK(Q26),"",INT(0.03768*(480-((Q26)/$C$4))^1.85))</f>
        <v>552</v>
      </c>
      <c r="R28" s="56">
        <f>R27</f>
        <v>5594</v>
      </c>
    </row>
    <row r="29" spans="1:18" ht="12.75">
      <c r="A29" s="55">
        <f>A30</f>
        <v>7</v>
      </c>
      <c r="B29" s="39"/>
      <c r="C29" s="40"/>
      <c r="D29" s="41"/>
      <c r="E29" s="42"/>
      <c r="F29" s="43"/>
      <c r="G29" s="149" t="s">
        <v>57</v>
      </c>
      <c r="H29" s="167" t="s">
        <v>214</v>
      </c>
      <c r="I29" s="60">
        <v>6.27</v>
      </c>
      <c r="J29" s="58" t="s">
        <v>266</v>
      </c>
      <c r="K29" s="57" t="s">
        <v>329</v>
      </c>
      <c r="L29" s="57" t="s">
        <v>356</v>
      </c>
      <c r="M29" s="57" t="s">
        <v>406</v>
      </c>
      <c r="N29" s="57" t="s">
        <v>437</v>
      </c>
      <c r="O29" s="57" t="s">
        <v>478</v>
      </c>
      <c r="P29" s="57" t="s">
        <v>512</v>
      </c>
      <c r="Q29" s="287">
        <v>0.003278935185185185</v>
      </c>
      <c r="R29" s="55">
        <f>R30</f>
        <v>5356</v>
      </c>
    </row>
    <row r="30" spans="1:18" ht="12.75">
      <c r="A30" s="44">
        <f>A28+1</f>
        <v>7</v>
      </c>
      <c r="B30" s="45">
        <v>13</v>
      </c>
      <c r="C30" s="46" t="s">
        <v>154</v>
      </c>
      <c r="D30" s="47" t="s">
        <v>155</v>
      </c>
      <c r="E30" s="48">
        <v>35110</v>
      </c>
      <c r="F30" s="49" t="s">
        <v>19</v>
      </c>
      <c r="G30" s="150" t="s">
        <v>59</v>
      </c>
      <c r="H30" s="168" t="s">
        <v>215</v>
      </c>
      <c r="I30" s="16" t="s">
        <v>259</v>
      </c>
      <c r="J30" s="16"/>
      <c r="K30" s="16"/>
      <c r="L30" s="16"/>
      <c r="M30" s="16" t="s">
        <v>404</v>
      </c>
      <c r="N30" s="16"/>
      <c r="O30" s="16"/>
      <c r="P30" s="16"/>
      <c r="Q30" s="154"/>
      <c r="R30" s="59">
        <f>SUM(H31:Q31)</f>
        <v>5356</v>
      </c>
    </row>
    <row r="31" spans="1:18" ht="13.5" thickBot="1">
      <c r="A31" s="56">
        <f>A30</f>
        <v>7</v>
      </c>
      <c r="B31" s="50"/>
      <c r="C31" s="51"/>
      <c r="D31" s="52"/>
      <c r="E31" s="53"/>
      <c r="F31" s="54"/>
      <c r="G31" s="151" t="s">
        <v>60</v>
      </c>
      <c r="H31" s="155">
        <f>IF(ISBLANK(H29),"",TRUNC(25.4347*(18-H29)^1.81))</f>
        <v>534</v>
      </c>
      <c r="I31" s="15">
        <f>IF(ISBLANK(I29),"",TRUNC(0.14354*(I29*100-220)^1.4))</f>
        <v>646</v>
      </c>
      <c r="J31" s="15">
        <f>IF(ISBLANK(J29),"",TRUNC(51.39*(J29-1.5)^1.05))</f>
        <v>513</v>
      </c>
      <c r="K31" s="15">
        <f>IF(ISBLANK(K29),"",TRUNC(0.8465*(K29*100-75)^1.42))</f>
        <v>610</v>
      </c>
      <c r="L31" s="15">
        <f>IF(ISBLANK(L29),"",TRUNC(1.53775*(82-L29)^1.81))</f>
        <v>591</v>
      </c>
      <c r="M31" s="15">
        <f>IF(ISBLANK(M29),"",TRUNC(5.74352*(28.5-M29)^1.92))</f>
        <v>656</v>
      </c>
      <c r="N31" s="15">
        <f>IF(ISBLANK(N29),"",TRUNC(12.91*(N29-4)^1.1))</f>
        <v>388</v>
      </c>
      <c r="O31" s="15">
        <f>IF(ISBLANK(O29),"",TRUNC(0.2797*(O29*100-100)^1.35))</f>
        <v>333</v>
      </c>
      <c r="P31" s="15">
        <f>IF(ISBLANK(P29),"",TRUNC(10.14*(P29-7)^1.08))</f>
        <v>425</v>
      </c>
      <c r="Q31" s="286">
        <f>IF(ISBLANK(Q29),"",INT(0.03768*(480-((Q29)/$C$4))^1.85))</f>
        <v>660</v>
      </c>
      <c r="R31" s="56">
        <f>R30</f>
        <v>5356</v>
      </c>
    </row>
    <row r="32" spans="1:18" ht="12.75">
      <c r="A32" s="55">
        <f>A33</f>
        <v>8</v>
      </c>
      <c r="B32" s="39"/>
      <c r="C32" s="40"/>
      <c r="D32" s="41"/>
      <c r="E32" s="42"/>
      <c r="F32" s="43"/>
      <c r="G32" s="149" t="s">
        <v>57</v>
      </c>
      <c r="H32" s="167" t="s">
        <v>216</v>
      </c>
      <c r="I32" s="60">
        <v>5.76</v>
      </c>
      <c r="J32" s="58" t="s">
        <v>268</v>
      </c>
      <c r="K32" s="57" t="s">
        <v>332</v>
      </c>
      <c r="L32" s="57" t="s">
        <v>364</v>
      </c>
      <c r="M32" s="57" t="s">
        <v>408</v>
      </c>
      <c r="N32" s="57" t="s">
        <v>438</v>
      </c>
      <c r="O32" s="57" t="s">
        <v>489</v>
      </c>
      <c r="P32" s="57" t="s">
        <v>513</v>
      </c>
      <c r="Q32" s="287">
        <v>0.0039646990740740745</v>
      </c>
      <c r="R32" s="55">
        <f>R33</f>
        <v>4773</v>
      </c>
    </row>
    <row r="33" spans="1:18" ht="12.75">
      <c r="A33" s="44">
        <f>A31+1</f>
        <v>8</v>
      </c>
      <c r="B33" s="45">
        <v>144</v>
      </c>
      <c r="C33" s="46" t="s">
        <v>122</v>
      </c>
      <c r="D33" s="47" t="s">
        <v>123</v>
      </c>
      <c r="E33" s="48">
        <v>35465</v>
      </c>
      <c r="F33" s="49" t="s">
        <v>18</v>
      </c>
      <c r="G33" s="150" t="s">
        <v>59</v>
      </c>
      <c r="H33" s="168" t="s">
        <v>215</v>
      </c>
      <c r="I33" s="16" t="s">
        <v>207</v>
      </c>
      <c r="J33" s="16"/>
      <c r="K33" s="16"/>
      <c r="L33" s="16"/>
      <c r="M33" s="16" t="s">
        <v>404</v>
      </c>
      <c r="N33" s="16"/>
      <c r="O33" s="16"/>
      <c r="P33" s="16"/>
      <c r="Q33" s="154"/>
      <c r="R33" s="59">
        <f>SUM(H34:Q34)</f>
        <v>4773</v>
      </c>
    </row>
    <row r="34" spans="1:18" ht="13.5" thickBot="1">
      <c r="A34" s="56">
        <f>A33</f>
        <v>8</v>
      </c>
      <c r="B34" s="50"/>
      <c r="C34" s="51"/>
      <c r="D34" s="52"/>
      <c r="E34" s="53"/>
      <c r="F34" s="54"/>
      <c r="G34" s="151" t="s">
        <v>60</v>
      </c>
      <c r="H34" s="155">
        <f>IF(ISBLANK(H32),"",TRUNC(25.4347*(18-H32)^1.81))</f>
        <v>597</v>
      </c>
      <c r="I34" s="15">
        <f>IF(ISBLANK(I32),"",TRUNC(0.14354*(I32*100-220)^1.4))</f>
        <v>535</v>
      </c>
      <c r="J34" s="15">
        <f>IF(ISBLANK(J32),"",TRUNC(51.39*(J32-1.5)^1.05))</f>
        <v>596</v>
      </c>
      <c r="K34" s="15">
        <f>IF(ISBLANK(K32),"",TRUNC(0.8465*(K32*100-75)^1.42))</f>
        <v>560</v>
      </c>
      <c r="L34" s="15">
        <f>IF(ISBLANK(L32),"",TRUNC(1.53775*(82-L32)^1.81))</f>
        <v>397</v>
      </c>
      <c r="M34" s="15">
        <f>IF(ISBLANK(M32),"",TRUNC(5.74352*(28.5-M32)^1.92))</f>
        <v>415</v>
      </c>
      <c r="N34" s="15">
        <f>IF(ISBLANK(N32),"",TRUNC(12.91*(N32-4)^1.1))</f>
        <v>449</v>
      </c>
      <c r="O34" s="15">
        <f>IF(ISBLANK(O32),"",TRUNC(0.2797*(O32*100-100)^1.35))</f>
        <v>482</v>
      </c>
      <c r="P34" s="15">
        <f>IF(ISBLANK(P32),"",TRUNC(10.14*(P32-7)^1.08))</f>
        <v>402</v>
      </c>
      <c r="Q34" s="286">
        <f>IF(ISBLANK(Q32),"",INT(0.03768*(480-((Q32)/$C$4))^1.85))</f>
        <v>340</v>
      </c>
      <c r="R34" s="56">
        <f>R33</f>
        <v>4773</v>
      </c>
    </row>
    <row r="35" spans="1:18" ht="12.75">
      <c r="A35" s="55">
        <f>A36</f>
        <v>9</v>
      </c>
      <c r="B35" s="39"/>
      <c r="C35" s="40"/>
      <c r="D35" s="41"/>
      <c r="E35" s="42"/>
      <c r="F35" s="43"/>
      <c r="G35" s="149" t="s">
        <v>57</v>
      </c>
      <c r="H35" s="167" t="s">
        <v>212</v>
      </c>
      <c r="I35" s="60">
        <v>5.43</v>
      </c>
      <c r="J35" s="58" t="s">
        <v>264</v>
      </c>
      <c r="K35" s="57" t="s">
        <v>285</v>
      </c>
      <c r="L35" s="57" t="s">
        <v>354</v>
      </c>
      <c r="M35" s="57" t="s">
        <v>403</v>
      </c>
      <c r="N35" s="57" t="s">
        <v>439</v>
      </c>
      <c r="O35" s="57" t="s">
        <v>485</v>
      </c>
      <c r="P35" s="57" t="s">
        <v>514</v>
      </c>
      <c r="Q35" s="287">
        <v>0.0038605324074074067</v>
      </c>
      <c r="R35" s="55">
        <f>R36</f>
        <v>4505</v>
      </c>
    </row>
    <row r="36" spans="1:18" ht="12.75">
      <c r="A36" s="44">
        <f>A34+1</f>
        <v>9</v>
      </c>
      <c r="B36" s="45">
        <v>142</v>
      </c>
      <c r="C36" s="46" t="s">
        <v>120</v>
      </c>
      <c r="D36" s="47" t="s">
        <v>121</v>
      </c>
      <c r="E36" s="48">
        <v>35495</v>
      </c>
      <c r="F36" s="49" t="s">
        <v>18</v>
      </c>
      <c r="G36" s="150" t="s">
        <v>59</v>
      </c>
      <c r="H36" s="168" t="s">
        <v>207</v>
      </c>
      <c r="I36" s="16" t="s">
        <v>258</v>
      </c>
      <c r="J36" s="16"/>
      <c r="K36" s="16"/>
      <c r="L36" s="16"/>
      <c r="M36" s="16" t="s">
        <v>404</v>
      </c>
      <c r="N36" s="16"/>
      <c r="O36" s="16"/>
      <c r="P36" s="16"/>
      <c r="Q36" s="154"/>
      <c r="R36" s="59">
        <f>SUM(H37:Q37)</f>
        <v>4505</v>
      </c>
    </row>
    <row r="37" spans="1:18" ht="13.5" thickBot="1">
      <c r="A37" s="291">
        <f>A36</f>
        <v>9</v>
      </c>
      <c r="B37" s="50"/>
      <c r="C37" s="51"/>
      <c r="D37" s="52"/>
      <c r="E37" s="53"/>
      <c r="F37" s="54"/>
      <c r="G37" s="151" t="s">
        <v>60</v>
      </c>
      <c r="H37" s="155">
        <f>IF(ISBLANK(H35),"",TRUNC(25.4347*(18-H35)^1.81))</f>
        <v>628</v>
      </c>
      <c r="I37" s="15">
        <f>IF(ISBLANK(I35),"",TRUNC(0.14354*(I35*100-220)^1.4))</f>
        <v>467</v>
      </c>
      <c r="J37" s="15">
        <f>IF(ISBLANK(J35),"",TRUNC(51.39*(J35-1.5)^1.05))</f>
        <v>563</v>
      </c>
      <c r="K37" s="15">
        <f>IF(ISBLANK(K35),"",TRUNC(0.8465*(K35*100-75)^1.42))</f>
        <v>396</v>
      </c>
      <c r="L37" s="15">
        <f>IF(ISBLANK(L35),"",TRUNC(1.53775*(82-L35)^1.81))</f>
        <v>521</v>
      </c>
      <c r="M37" s="15">
        <f>IF(ISBLANK(M35),"",TRUNC(5.74352*(28.5-M35)^1.92))</f>
        <v>479</v>
      </c>
      <c r="N37" s="15">
        <f>IF(ISBLANK(N35),"",TRUNC(12.91*(N35-4)^1.1))</f>
        <v>347</v>
      </c>
      <c r="O37" s="15">
        <f>IF(ISBLANK(O35),"",TRUNC(0.2797*(O35*100-100)^1.35))</f>
        <v>381</v>
      </c>
      <c r="P37" s="15">
        <f>IF(ISBLANK(P35),"",TRUNC(10.14*(P35-7)^1.08))</f>
        <v>341</v>
      </c>
      <c r="Q37" s="286">
        <f>IF(ISBLANK(Q35),"",INT(0.03768*(480-((Q35)/$C$4))^1.85))</f>
        <v>382</v>
      </c>
      <c r="R37" s="291">
        <f>R36</f>
        <v>4505</v>
      </c>
    </row>
    <row r="38" spans="1:18" ht="12.75">
      <c r="A38" s="55">
        <f>A39</f>
        <v>0</v>
      </c>
      <c r="B38" s="39"/>
      <c r="C38" s="40"/>
      <c r="D38" s="41"/>
      <c r="E38" s="42"/>
      <c r="F38" s="43"/>
      <c r="G38" s="149" t="s">
        <v>57</v>
      </c>
      <c r="H38" s="167" t="s">
        <v>206</v>
      </c>
      <c r="I38" s="60">
        <v>6.53</v>
      </c>
      <c r="J38" s="58" t="s">
        <v>272</v>
      </c>
      <c r="K38" s="57" t="s">
        <v>328</v>
      </c>
      <c r="L38" s="57" t="s">
        <v>360</v>
      </c>
      <c r="M38" s="57" t="s">
        <v>412</v>
      </c>
      <c r="N38" s="57" t="s">
        <v>431</v>
      </c>
      <c r="O38" s="57" t="s">
        <v>491</v>
      </c>
      <c r="P38" s="57" t="s">
        <v>508</v>
      </c>
      <c r="Q38" s="287" t="s">
        <v>409</v>
      </c>
      <c r="R38" s="55" t="str">
        <f>R39</f>
        <v>DNF</v>
      </c>
    </row>
    <row r="39" spans="1:18" ht="12.75">
      <c r="A39" s="44"/>
      <c r="B39" s="45">
        <v>11</v>
      </c>
      <c r="C39" s="46" t="s">
        <v>152</v>
      </c>
      <c r="D39" s="47" t="s">
        <v>153</v>
      </c>
      <c r="E39" s="48">
        <v>35157</v>
      </c>
      <c r="F39" s="49" t="s">
        <v>19</v>
      </c>
      <c r="G39" s="150" t="s">
        <v>59</v>
      </c>
      <c r="H39" s="168" t="s">
        <v>207</v>
      </c>
      <c r="I39" s="16" t="s">
        <v>207</v>
      </c>
      <c r="J39" s="16"/>
      <c r="K39" s="16"/>
      <c r="L39" s="16"/>
      <c r="M39" s="16" t="s">
        <v>411</v>
      </c>
      <c r="N39" s="16"/>
      <c r="O39" s="16"/>
      <c r="P39" s="16"/>
      <c r="Q39" s="154"/>
      <c r="R39" s="59" t="s">
        <v>35</v>
      </c>
    </row>
    <row r="40" spans="1:18" ht="13.5" thickBot="1">
      <c r="A40" s="291">
        <f>A39</f>
        <v>0</v>
      </c>
      <c r="B40" s="50"/>
      <c r="C40" s="51"/>
      <c r="D40" s="52"/>
      <c r="E40" s="53"/>
      <c r="F40" s="54"/>
      <c r="G40" s="151" t="s">
        <v>60</v>
      </c>
      <c r="H40" s="155">
        <f>IF(ISBLANK(H38),"",TRUNC(25.4347*(18-H38)^1.81))</f>
        <v>725</v>
      </c>
      <c r="I40" s="15">
        <f>IF(ISBLANK(I38),"",TRUNC(0.14354*(I38*100-220)^1.4))</f>
        <v>704</v>
      </c>
      <c r="J40" s="15">
        <f>IF(ISBLANK(J38),"",TRUNC(51.39*(J38-1.5)^1.05))</f>
        <v>688</v>
      </c>
      <c r="K40" s="15">
        <f>IF(ISBLANK(K38),"",TRUNC(0.8465*(K38*100-75)^1.42))</f>
        <v>794</v>
      </c>
      <c r="L40" s="15">
        <f>IF(ISBLANK(L38),"",TRUNC(1.53775*(82-L38)^1.81))</f>
        <v>685</v>
      </c>
      <c r="M40" s="15">
        <f>IF(ISBLANK(M38),"",TRUNC(5.74352*(28.5-M38)^1.92))</f>
        <v>730</v>
      </c>
      <c r="N40" s="15">
        <f>IF(ISBLANK(N38),"",TRUNC(12.91*(N38-4)^1.1))</f>
        <v>531</v>
      </c>
      <c r="O40" s="15">
        <f>IF(ISBLANK(O38),"",TRUNC(0.2797*(O38*100-100)^1.35))</f>
        <v>535</v>
      </c>
      <c r="P40" s="15">
        <f>IF(ISBLANK(P38),"",TRUNC(10.14*(P38-7)^1.08))</f>
        <v>506</v>
      </c>
      <c r="Q40" s="286"/>
      <c r="R40" s="291" t="str">
        <f>R39</f>
        <v>DNF</v>
      </c>
    </row>
    <row r="41" spans="1:18" ht="12.75">
      <c r="A41" s="55">
        <f>A42</f>
        <v>0</v>
      </c>
      <c r="B41" s="39"/>
      <c r="C41" s="40"/>
      <c r="D41" s="41"/>
      <c r="E41" s="42"/>
      <c r="F41" s="43"/>
      <c r="G41" s="149" t="s">
        <v>57</v>
      </c>
      <c r="H41" s="167" t="s">
        <v>217</v>
      </c>
      <c r="I41" s="60">
        <v>5.66</v>
      </c>
      <c r="J41" s="58" t="s">
        <v>269</v>
      </c>
      <c r="K41" s="57" t="s">
        <v>287</v>
      </c>
      <c r="L41" s="57" t="s">
        <v>35</v>
      </c>
      <c r="M41" s="57" t="s">
        <v>409</v>
      </c>
      <c r="N41" s="57"/>
      <c r="O41" s="57"/>
      <c r="P41" s="57"/>
      <c r="Q41" s="287"/>
      <c r="R41" s="55" t="str">
        <f>R42</f>
        <v>DNF</v>
      </c>
    </row>
    <row r="42" spans="1:18" ht="12.75">
      <c r="A42" s="44"/>
      <c r="B42" s="45">
        <v>14</v>
      </c>
      <c r="C42" s="46" t="s">
        <v>156</v>
      </c>
      <c r="D42" s="47" t="s">
        <v>157</v>
      </c>
      <c r="E42" s="48">
        <v>35503</v>
      </c>
      <c r="F42" s="49" t="s">
        <v>19</v>
      </c>
      <c r="G42" s="150" t="s">
        <v>59</v>
      </c>
      <c r="H42" s="168" t="s">
        <v>215</v>
      </c>
      <c r="I42" s="16" t="s">
        <v>255</v>
      </c>
      <c r="J42" s="16"/>
      <c r="K42" s="16"/>
      <c r="L42" s="16"/>
      <c r="M42" s="16"/>
      <c r="N42" s="16"/>
      <c r="O42" s="16"/>
      <c r="P42" s="16"/>
      <c r="Q42" s="154"/>
      <c r="R42" s="59" t="s">
        <v>35</v>
      </c>
    </row>
    <row r="43" spans="1:18" ht="13.5" thickBot="1">
      <c r="A43" s="56">
        <f>A42</f>
        <v>0</v>
      </c>
      <c r="B43" s="50"/>
      <c r="C43" s="51"/>
      <c r="D43" s="52"/>
      <c r="E43" s="53"/>
      <c r="F43" s="54"/>
      <c r="G43" s="151" t="s">
        <v>60</v>
      </c>
      <c r="H43" s="155">
        <f>IF(ISBLANK(H41),"",TRUNC(25.4347*(18-H41)^1.81))</f>
        <v>730</v>
      </c>
      <c r="I43" s="15">
        <f>IF(ISBLANK(I41),"",TRUNC(0.14354*(I41*100-220)^1.4))</f>
        <v>514</v>
      </c>
      <c r="J43" s="15">
        <f>IF(ISBLANK(J41),"",TRUNC(51.39*(J41-1.5)^1.05))</f>
        <v>515</v>
      </c>
      <c r="K43" s="15">
        <f>IF(ISBLANK(K41),"",TRUNC(0.8465*(K41*100-75)^1.42))</f>
        <v>441</v>
      </c>
      <c r="L43" s="15"/>
      <c r="M43" s="15"/>
      <c r="N43" s="15">
        <f>IF(ISBLANK(N41),"",TRUNC(12.91*(N41-4)^1.1))</f>
      </c>
      <c r="O43" s="15">
        <f>IF(ISBLANK(O41),"",TRUNC(0.2797*(O41*100-100)^1.35))</f>
      </c>
      <c r="P43" s="15">
        <f>IF(ISBLANK(P41),"",TRUNC(10.14*(P41-7)^1.08))</f>
      </c>
      <c r="Q43" s="286">
        <f>IF(ISBLANK(Q41),"",INT(0.03768*(480-((Q41)/$C$4))^1.85))</f>
      </c>
      <c r="R43" s="56" t="str">
        <f>R42</f>
        <v>DNF</v>
      </c>
    </row>
    <row r="44" spans="1:18" ht="12.75">
      <c r="A44" s="55" t="str">
        <f>A45</f>
        <v>B/k</v>
      </c>
      <c r="B44" s="39"/>
      <c r="C44" s="40"/>
      <c r="D44" s="41"/>
      <c r="E44" s="42"/>
      <c r="F44" s="43"/>
      <c r="G44" s="149" t="s">
        <v>57</v>
      </c>
      <c r="H44" s="167" t="s">
        <v>213</v>
      </c>
      <c r="I44" s="60">
        <v>7.12</v>
      </c>
      <c r="J44" s="58" t="s">
        <v>265</v>
      </c>
      <c r="K44" s="57" t="s">
        <v>327</v>
      </c>
      <c r="L44" s="57" t="s">
        <v>355</v>
      </c>
      <c r="M44" s="57" t="s">
        <v>405</v>
      </c>
      <c r="N44" s="57" t="s">
        <v>440</v>
      </c>
      <c r="O44" s="57" t="s">
        <v>497</v>
      </c>
      <c r="P44" s="57" t="s">
        <v>515</v>
      </c>
      <c r="Q44" s="287">
        <v>0.003394791666666667</v>
      </c>
      <c r="R44" s="55">
        <f>R45</f>
        <v>7367</v>
      </c>
    </row>
    <row r="45" spans="1:18" ht="12.75">
      <c r="A45" s="44" t="s">
        <v>402</v>
      </c>
      <c r="B45" s="45">
        <v>33</v>
      </c>
      <c r="C45" s="46" t="s">
        <v>194</v>
      </c>
      <c r="D45" s="47" t="s">
        <v>195</v>
      </c>
      <c r="E45" s="48">
        <v>35598</v>
      </c>
      <c r="F45" s="49" t="s">
        <v>196</v>
      </c>
      <c r="G45" s="150" t="s">
        <v>59</v>
      </c>
      <c r="H45" s="168" t="s">
        <v>207</v>
      </c>
      <c r="I45" s="16" t="s">
        <v>207</v>
      </c>
      <c r="J45" s="16"/>
      <c r="K45" s="16"/>
      <c r="L45" s="16"/>
      <c r="M45" s="16" t="s">
        <v>404</v>
      </c>
      <c r="N45" s="16"/>
      <c r="O45" s="16"/>
      <c r="P45" s="16"/>
      <c r="Q45" s="154"/>
      <c r="R45" s="59">
        <f>SUM(H46:Q46)</f>
        <v>7367</v>
      </c>
    </row>
    <row r="46" spans="1:18" ht="13.5" thickBot="1">
      <c r="A46" s="56" t="str">
        <f>A45</f>
        <v>B/k</v>
      </c>
      <c r="B46" s="50"/>
      <c r="C46" s="51"/>
      <c r="D46" s="52"/>
      <c r="E46" s="53"/>
      <c r="F46" s="54"/>
      <c r="G46" s="151" t="s">
        <v>60</v>
      </c>
      <c r="H46" s="155">
        <f>IF(ISBLANK(H44),"",TRUNC(25.4347*(18-H44)^1.81))</f>
        <v>843</v>
      </c>
      <c r="I46" s="15">
        <f>IF(ISBLANK(I44),"",TRUNC(0.14354*(I44*100-220)^1.4))</f>
        <v>842</v>
      </c>
      <c r="J46" s="15">
        <f>IF(ISBLANK(J44),"",TRUNC(51.39*(J44-1.5)^1.05))</f>
        <v>756</v>
      </c>
      <c r="K46" s="15">
        <f>IF(ISBLANK(K44),"",TRUNC(0.8465*(K44*100-75)^1.42))</f>
        <v>740</v>
      </c>
      <c r="L46" s="15">
        <f>IF(ISBLANK(L44),"",TRUNC(1.53775*(82-L44)^1.81))</f>
        <v>770</v>
      </c>
      <c r="M46" s="15">
        <f>IF(ISBLANK(M44),"",TRUNC(5.74352*(28.5-M44)^1.92))</f>
        <v>896</v>
      </c>
      <c r="N46" s="15">
        <f>IF(ISBLANK(N44),"",TRUNC(12.91*(N44-4)^1.1))</f>
        <v>676</v>
      </c>
      <c r="O46" s="15">
        <f>IF(ISBLANK(O44),"",TRUNC(0.2797*(O44*100-100)^1.35))</f>
        <v>702</v>
      </c>
      <c r="P46" s="15">
        <f>IF(ISBLANK(P44),"",TRUNC(10.14*(P44-7)^1.08))</f>
        <v>543</v>
      </c>
      <c r="Q46" s="286">
        <f>IF(ISBLANK(Q44),"",INT(0.03768*(480-((Q44)/$C$4))^1.85))</f>
        <v>599</v>
      </c>
      <c r="R46" s="56">
        <f>R45</f>
        <v>7367</v>
      </c>
    </row>
    <row r="47" spans="1:18" ht="12.75">
      <c r="A47" s="55" t="str">
        <f>A48</f>
        <v>B/k</v>
      </c>
      <c r="B47" s="39"/>
      <c r="C47" s="40"/>
      <c r="D47" s="41"/>
      <c r="E47" s="42"/>
      <c r="F47" s="43"/>
      <c r="G47" s="149" t="s">
        <v>57</v>
      </c>
      <c r="H47" s="167" t="s">
        <v>219</v>
      </c>
      <c r="I47" s="60">
        <v>6.65</v>
      </c>
      <c r="J47" s="58" t="s">
        <v>271</v>
      </c>
      <c r="K47" s="57" t="s">
        <v>331</v>
      </c>
      <c r="L47" s="57" t="s">
        <v>359</v>
      </c>
      <c r="M47" s="57" t="s">
        <v>407</v>
      </c>
      <c r="N47" s="57" t="s">
        <v>441</v>
      </c>
      <c r="O47" s="57" t="s">
        <v>494</v>
      </c>
      <c r="P47" s="57" t="s">
        <v>516</v>
      </c>
      <c r="Q47" s="287">
        <v>0.0032569444444444443</v>
      </c>
      <c r="R47" s="55">
        <f>R48</f>
        <v>7216</v>
      </c>
    </row>
    <row r="48" spans="1:18" ht="12.75">
      <c r="A48" s="44" t="s">
        <v>402</v>
      </c>
      <c r="B48" s="45">
        <v>34</v>
      </c>
      <c r="C48" s="46" t="s">
        <v>197</v>
      </c>
      <c r="D48" s="47" t="s">
        <v>198</v>
      </c>
      <c r="E48" s="48">
        <v>35318</v>
      </c>
      <c r="F48" s="49" t="s">
        <v>196</v>
      </c>
      <c r="G48" s="150" t="s">
        <v>59</v>
      </c>
      <c r="H48" s="168" t="s">
        <v>215</v>
      </c>
      <c r="I48" s="16" t="s">
        <v>239</v>
      </c>
      <c r="J48" s="16"/>
      <c r="K48" s="16"/>
      <c r="L48" s="16"/>
      <c r="M48" s="16" t="s">
        <v>411</v>
      </c>
      <c r="N48" s="16"/>
      <c r="O48" s="16"/>
      <c r="P48" s="16"/>
      <c r="Q48" s="154"/>
      <c r="R48" s="59">
        <f>SUM(H49:Q49)</f>
        <v>7216</v>
      </c>
    </row>
    <row r="49" spans="1:18" ht="13.5" thickBot="1">
      <c r="A49" s="56" t="str">
        <f>A48</f>
        <v>B/k</v>
      </c>
      <c r="B49" s="50"/>
      <c r="C49" s="51"/>
      <c r="D49" s="52"/>
      <c r="E49" s="53"/>
      <c r="F49" s="54"/>
      <c r="G49" s="151" t="s">
        <v>60</v>
      </c>
      <c r="H49" s="155">
        <f>IF(ISBLANK(H47),"",TRUNC(25.4347*(18-H47)^1.81))</f>
        <v>703</v>
      </c>
      <c r="I49" s="15">
        <f>IF(ISBLANK(I47),"",TRUNC(0.14354*(I47*100-220)^1.4))</f>
        <v>732</v>
      </c>
      <c r="J49" s="15">
        <f>IF(ISBLANK(J47),"",TRUNC(51.39*(J47-1.5)^1.05))</f>
        <v>785</v>
      </c>
      <c r="K49" s="15">
        <f>IF(ISBLANK(K47),"",TRUNC(0.8465*(K47*100-75)^1.42))</f>
        <v>714</v>
      </c>
      <c r="L49" s="15">
        <f>IF(ISBLANK(L47),"",TRUNC(1.53775*(82-L47)^1.81))</f>
        <v>779</v>
      </c>
      <c r="M49" s="15">
        <f>IF(ISBLANK(M47),"",TRUNC(5.74352*(28.5-M47)^1.92))</f>
        <v>833</v>
      </c>
      <c r="N49" s="15">
        <f>IF(ISBLANK(N47),"",TRUNC(12.91*(N47-4)^1.1))</f>
        <v>733</v>
      </c>
      <c r="O49" s="15">
        <f>IF(ISBLANK(O47),"",TRUNC(0.2797*(O47*100-100)^1.35))</f>
        <v>617</v>
      </c>
      <c r="P49" s="15">
        <f>IF(ISBLANK(P47),"",TRUNC(10.14*(P47-7)^1.08))</f>
        <v>648</v>
      </c>
      <c r="Q49" s="286">
        <f>IF(ISBLANK(Q47),"",INT(0.03768*(480-((Q47)/$C$4))^1.85))</f>
        <v>672</v>
      </c>
      <c r="R49" s="56">
        <f>R48</f>
        <v>7216</v>
      </c>
    </row>
  </sheetData>
  <sheetProtection password="C9E9" sheet="1" selectLockedCells="1" selectUnlockedCells="1"/>
  <printOptions horizontalCentered="1"/>
  <pageMargins left="0.15748031496062992" right="0.2362204724409449" top="0.2362204724409449" bottom="0.1968503937007874" header="0.1968503937007874" footer="0.15748031496062992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showZeros="0" tabSelected="1" zoomScalePageLayoutView="0" workbookViewId="0" topLeftCell="A13">
      <selection activeCell="A4" sqref="A4"/>
    </sheetView>
  </sheetViews>
  <sheetFormatPr defaultColWidth="9.140625" defaultRowHeight="12.75"/>
  <cols>
    <col min="1" max="1" width="4.7109375" style="6" customWidth="1"/>
    <col min="2" max="2" width="14.7109375" style="6" customWidth="1"/>
    <col min="3" max="3" width="13.8515625" style="6" bestFit="1" customWidth="1"/>
    <col min="4" max="4" width="13.28125" style="12" bestFit="1" customWidth="1"/>
    <col min="5" max="5" width="12.00390625" style="4" bestFit="1" customWidth="1"/>
    <col min="6" max="6" width="11.140625" style="6" bestFit="1" customWidth="1"/>
    <col min="7" max="7" width="6.57421875" style="6" customWidth="1"/>
    <col min="8" max="8" width="6.57421875" style="4" customWidth="1"/>
    <col min="9" max="9" width="4.57421875" style="224" bestFit="1" customWidth="1"/>
    <col min="10" max="10" width="10.8515625" style="222" bestFit="1" customWidth="1"/>
    <col min="11" max="11" width="12.00390625" style="4" bestFit="1" customWidth="1"/>
    <col min="12" max="12" width="13.28125" style="4" bestFit="1" customWidth="1"/>
    <col min="13" max="13" width="12.00390625" style="4" bestFit="1" customWidth="1"/>
    <col min="14" max="14" width="11.140625" style="6" bestFit="1" customWidth="1"/>
    <col min="15" max="16384" width="9.140625" style="6" customWidth="1"/>
  </cols>
  <sheetData>
    <row r="1" spans="1:13" s="3" customFormat="1" ht="18" customHeight="1">
      <c r="A1" s="1" t="s">
        <v>27</v>
      </c>
      <c r="B1" s="14"/>
      <c r="C1" s="1"/>
      <c r="D1" s="1"/>
      <c r="E1" s="11"/>
      <c r="F1" s="2"/>
      <c r="G1" s="2"/>
      <c r="H1" s="2"/>
      <c r="I1" s="225"/>
      <c r="J1" s="223"/>
      <c r="K1" s="2"/>
      <c r="L1" s="8"/>
      <c r="M1" s="8"/>
    </row>
    <row r="2" spans="1:13" s="3" customFormat="1" ht="18" customHeight="1">
      <c r="A2" s="128" t="s">
        <v>61</v>
      </c>
      <c r="B2" s="14"/>
      <c r="C2" s="1"/>
      <c r="D2" s="1"/>
      <c r="E2" s="11"/>
      <c r="F2" s="2"/>
      <c r="G2" s="2"/>
      <c r="H2" s="2"/>
      <c r="I2" s="225"/>
      <c r="J2" s="223"/>
      <c r="K2" s="2"/>
      <c r="L2" s="8"/>
      <c r="M2" s="8"/>
    </row>
    <row r="3" spans="1:13" s="3" customFormat="1" ht="18" customHeight="1">
      <c r="A3" s="127" t="s">
        <v>191</v>
      </c>
      <c r="B3" s="14"/>
      <c r="C3" s="1"/>
      <c r="D3" s="1"/>
      <c r="E3" s="11"/>
      <c r="F3" s="2"/>
      <c r="G3" s="2"/>
      <c r="H3" s="2"/>
      <c r="I3" s="225"/>
      <c r="J3" s="223"/>
      <c r="K3" s="2"/>
      <c r="L3" s="8"/>
      <c r="M3" s="8"/>
    </row>
    <row r="4" spans="1:13" s="3" customFormat="1" ht="18" customHeight="1">
      <c r="A4" s="127"/>
      <c r="B4" s="14"/>
      <c r="C4" s="1"/>
      <c r="D4" s="1"/>
      <c r="E4" s="11"/>
      <c r="F4" s="2"/>
      <c r="G4" s="2"/>
      <c r="H4" s="2"/>
      <c r="I4" s="225"/>
      <c r="J4" s="223"/>
      <c r="K4" s="2"/>
      <c r="L4" s="8"/>
      <c r="M4" s="8"/>
    </row>
    <row r="5" spans="1:14" s="3" customFormat="1" ht="18" customHeight="1">
      <c r="A5" s="293" t="s">
        <v>399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</row>
    <row r="6" ht="15.75">
      <c r="F6" s="7"/>
    </row>
    <row r="7" spans="1:14" ht="20.25">
      <c r="A7" s="294" t="s">
        <v>58</v>
      </c>
      <c r="B7" s="294"/>
      <c r="C7" s="294"/>
      <c r="D7" s="294"/>
      <c r="E7" s="294"/>
      <c r="F7" s="294"/>
      <c r="I7" s="294" t="s">
        <v>69</v>
      </c>
      <c r="J7" s="294"/>
      <c r="K7" s="294"/>
      <c r="L7" s="294"/>
      <c r="M7" s="294"/>
      <c r="N7" s="294"/>
    </row>
    <row r="8" spans="1:14" ht="19.5" thickBot="1">
      <c r="A8" s="292" t="s">
        <v>19</v>
      </c>
      <c r="B8" s="292"/>
      <c r="C8" s="292"/>
      <c r="D8" s="292"/>
      <c r="E8" s="292"/>
      <c r="F8" s="292"/>
      <c r="I8" s="292" t="s">
        <v>19</v>
      </c>
      <c r="J8" s="292"/>
      <c r="K8" s="292"/>
      <c r="L8" s="292"/>
      <c r="M8" s="292"/>
      <c r="N8" s="292"/>
    </row>
    <row r="9" spans="1:14" s="180" customFormat="1" ht="15.75">
      <c r="A9" s="257" t="s">
        <v>22</v>
      </c>
      <c r="B9" s="256" t="s">
        <v>15</v>
      </c>
      <c r="C9" s="255" t="s">
        <v>14</v>
      </c>
      <c r="D9" s="254" t="s">
        <v>17</v>
      </c>
      <c r="E9" s="253" t="s">
        <v>0</v>
      </c>
      <c r="F9" s="257" t="s">
        <v>13</v>
      </c>
      <c r="H9" s="221"/>
      <c r="I9" s="257" t="s">
        <v>22</v>
      </c>
      <c r="J9" s="256" t="s">
        <v>15</v>
      </c>
      <c r="K9" s="255" t="s">
        <v>14</v>
      </c>
      <c r="L9" s="254" t="s">
        <v>17</v>
      </c>
      <c r="M9" s="253" t="s">
        <v>0</v>
      </c>
      <c r="N9" s="257" t="s">
        <v>13</v>
      </c>
    </row>
    <row r="10" spans="1:14" s="180" customFormat="1" ht="16.5" thickBot="1">
      <c r="A10" s="212" t="s">
        <v>82</v>
      </c>
      <c r="B10" s="210" t="s">
        <v>83</v>
      </c>
      <c r="C10" s="211" t="s">
        <v>93</v>
      </c>
      <c r="D10" s="252" t="s">
        <v>55</v>
      </c>
      <c r="E10" s="251" t="s">
        <v>56</v>
      </c>
      <c r="F10" s="212" t="s">
        <v>57</v>
      </c>
      <c r="G10" s="221"/>
      <c r="H10" s="221"/>
      <c r="I10" s="212" t="s">
        <v>82</v>
      </c>
      <c r="J10" s="210" t="s">
        <v>83</v>
      </c>
      <c r="K10" s="211" t="s">
        <v>93</v>
      </c>
      <c r="L10" s="252" t="s">
        <v>55</v>
      </c>
      <c r="M10" s="251" t="s">
        <v>56</v>
      </c>
      <c r="N10" s="212" t="s">
        <v>57</v>
      </c>
    </row>
    <row r="11" spans="1:14" ht="13.5" customHeight="1">
      <c r="A11" s="242">
        <f>'[4]Heptathlon U-18'!$B$33</f>
        <v>1</v>
      </c>
      <c r="B11" s="220" t="str">
        <f>'[4]Heptathlon U-18'!$C$33</f>
        <v>Marlēna Šarlote</v>
      </c>
      <c r="C11" s="235" t="str">
        <f>'[4]Heptathlon U-18'!$D$33</f>
        <v>Jonāne</v>
      </c>
      <c r="D11" s="250">
        <f>'[4]Heptathlon U-18'!$E$33</f>
        <v>36417</v>
      </c>
      <c r="E11" s="248" t="str">
        <f>'[4]Heptathlon U-18'!$F$33</f>
        <v>LAT</v>
      </c>
      <c r="F11" s="245">
        <f>'[4]Heptathlon U-18'!$O$33</f>
        <v>4281</v>
      </c>
      <c r="H11" s="4">
        <f>'[4]Heptathlon U-18'!Q11</f>
        <v>0</v>
      </c>
      <c r="I11" s="242">
        <f>'[4]Heptathlon U-20'!$B$36</f>
        <v>5</v>
      </c>
      <c r="J11" s="220" t="str">
        <f>'[4]Heptathlon U-20'!$C$36</f>
        <v>Dita</v>
      </c>
      <c r="K11" s="235" t="str">
        <f>'[4]Heptathlon U-20'!$D$36</f>
        <v>Kaša</v>
      </c>
      <c r="L11" s="250">
        <f>'[4]Heptathlon U-20'!$E$36</f>
        <v>35656</v>
      </c>
      <c r="M11" s="248" t="str">
        <f>'[4]Heptathlon U-20'!$F$36</f>
        <v>LAT</v>
      </c>
      <c r="N11" s="245">
        <f>'[4]Heptathlon U-20'!$O$36</f>
        <v>3477</v>
      </c>
    </row>
    <row r="12" spans="1:14" ht="13.5" customHeight="1">
      <c r="A12" s="229">
        <f>'[4]Heptathlon U-18'!$B$24</f>
        <v>2</v>
      </c>
      <c r="B12" s="213" t="str">
        <f>'[4]Heptathlon U-18'!$C$24</f>
        <v>Kristīne</v>
      </c>
      <c r="C12" s="234" t="str">
        <f>'[4]Heptathlon U-18'!$D$24</f>
        <v>Deruma</v>
      </c>
      <c r="D12" s="208">
        <f>'[4]Heptathlon U-18'!$E$24</f>
        <v>36099</v>
      </c>
      <c r="E12" s="247" t="str">
        <f>'[4]Heptathlon U-18'!$F$24</f>
        <v>LAT</v>
      </c>
      <c r="F12" s="244">
        <f>'[4]Heptathlon U-18'!$O$24</f>
        <v>4834</v>
      </c>
      <c r="H12" s="4">
        <f>'[4]Heptathlon U-18'!Q12</f>
        <v>0</v>
      </c>
      <c r="I12" s="229">
        <f>'[4]Heptathlon U-20'!$B$33</f>
        <v>6</v>
      </c>
      <c r="J12" s="213" t="str">
        <f>'[4]Heptathlon U-20'!$C$33</f>
        <v>Dana</v>
      </c>
      <c r="K12" s="234" t="str">
        <f>'[4]Heptathlon U-20'!$D$33</f>
        <v>Samule</v>
      </c>
      <c r="L12" s="208">
        <f>'[4]Heptathlon U-20'!$E$33</f>
        <v>35721</v>
      </c>
      <c r="M12" s="247" t="str">
        <f>'[4]Heptathlon U-20'!$F$33</f>
        <v>LAT</v>
      </c>
      <c r="N12" s="244">
        <f>'[4]Heptathlon U-20'!$O$33</f>
        <v>3765</v>
      </c>
    </row>
    <row r="13" spans="1:14" ht="15.75">
      <c r="A13" s="229">
        <f>'[4]Heptathlon U-18'!$B$21</f>
        <v>3</v>
      </c>
      <c r="B13" s="209" t="str">
        <f>'[4]Heptathlon U-18'!$C$21</f>
        <v>Kristiāna</v>
      </c>
      <c r="C13" s="233" t="str">
        <f>'[4]Heptathlon U-18'!$D$21</f>
        <v>Zacmane</v>
      </c>
      <c r="D13" s="208">
        <f>'[4]Heptathlon U-18'!$E$21</f>
        <v>36300</v>
      </c>
      <c r="E13" s="247" t="str">
        <f>'[4]Heptathlon U-18'!$F$21</f>
        <v>LAT</v>
      </c>
      <c r="F13" s="244">
        <f>'[4]Heptathlon U-18'!$O$21</f>
        <v>4941</v>
      </c>
      <c r="H13" s="4">
        <f>'[4]Heptathlon U-18'!Q13</f>
        <v>0</v>
      </c>
      <c r="I13" s="229"/>
      <c r="J13" s="209"/>
      <c r="K13" s="233"/>
      <c r="L13" s="208"/>
      <c r="M13" s="247"/>
      <c r="N13" s="244"/>
    </row>
    <row r="14" spans="1:14" ht="16.5" thickBot="1">
      <c r="A14" s="241">
        <f>'[4]Heptathlon U-18'!$B$36</f>
        <v>4</v>
      </c>
      <c r="B14" s="249" t="str">
        <f>'[4]Heptathlon U-18'!$C$36</f>
        <v>Dagnija</v>
      </c>
      <c r="C14" s="232" t="str">
        <f>'[4]Heptathlon U-18'!$D$36</f>
        <v>Ciematniece</v>
      </c>
      <c r="D14" s="230">
        <f>'[4]Heptathlon U-18'!$E$36</f>
        <v>36187</v>
      </c>
      <c r="E14" s="246" t="str">
        <f>'[4]Heptathlon U-18'!$F$36</f>
        <v>LAT</v>
      </c>
      <c r="F14" s="243">
        <f>'[4]Heptathlon U-18'!$O$36</f>
        <v>4243</v>
      </c>
      <c r="H14" s="4">
        <f>'[4]Heptathlon U-18'!Q14</f>
        <v>0</v>
      </c>
      <c r="I14" s="241"/>
      <c r="J14" s="249"/>
      <c r="K14" s="232"/>
      <c r="L14" s="230"/>
      <c r="M14" s="246"/>
      <c r="N14" s="243"/>
    </row>
    <row r="15" spans="1:14" s="23" customFormat="1" ht="16.5" thickBot="1">
      <c r="A15" s="18"/>
      <c r="B15" s="17"/>
      <c r="C15" s="19"/>
      <c r="D15" s="20"/>
      <c r="E15" s="239" t="s">
        <v>315</v>
      </c>
      <c r="F15" s="238">
        <f>SUM(F11:F14)-MIN(F11:F14)</f>
        <v>14056</v>
      </c>
      <c r="H15" s="4">
        <f>'[4]Heptathlon U-18'!Q23</f>
        <v>0</v>
      </c>
      <c r="I15" s="18"/>
      <c r="J15" s="17"/>
      <c r="K15" s="19"/>
      <c r="L15" s="20"/>
      <c r="M15" s="239" t="s">
        <v>315</v>
      </c>
      <c r="N15" s="238">
        <f>SUM(N11:N14)</f>
        <v>7242</v>
      </c>
    </row>
    <row r="16" spans="1:14" s="23" customFormat="1" ht="12.75">
      <c r="A16" s="18"/>
      <c r="B16" s="17"/>
      <c r="C16" s="19"/>
      <c r="D16" s="20"/>
      <c r="E16" s="240"/>
      <c r="F16" s="22"/>
      <c r="H16" s="4"/>
      <c r="I16" s="18"/>
      <c r="J16" s="17"/>
      <c r="K16" s="19"/>
      <c r="L16" s="20"/>
      <c r="M16" s="240"/>
      <c r="N16" s="22"/>
    </row>
    <row r="17" spans="1:14" s="23" customFormat="1" ht="19.5" thickBot="1">
      <c r="A17" s="292" t="s">
        <v>20</v>
      </c>
      <c r="B17" s="292"/>
      <c r="C17" s="292" t="s">
        <v>20</v>
      </c>
      <c r="D17" s="292"/>
      <c r="E17" s="292"/>
      <c r="F17" s="292"/>
      <c r="H17" s="4">
        <f>'[4]Heptathlon U-18'!Q24</f>
        <v>0</v>
      </c>
      <c r="I17" s="292" t="s">
        <v>20</v>
      </c>
      <c r="J17" s="292"/>
      <c r="K17" s="292" t="s">
        <v>20</v>
      </c>
      <c r="L17" s="292"/>
      <c r="M17" s="292"/>
      <c r="N17" s="292"/>
    </row>
    <row r="18" spans="1:14" s="180" customFormat="1" ht="15.75">
      <c r="A18" s="257" t="s">
        <v>22</v>
      </c>
      <c r="B18" s="256" t="s">
        <v>15</v>
      </c>
      <c r="C18" s="255" t="s">
        <v>14</v>
      </c>
      <c r="D18" s="254" t="s">
        <v>17</v>
      </c>
      <c r="E18" s="253" t="s">
        <v>0</v>
      </c>
      <c r="F18" s="257" t="s">
        <v>13</v>
      </c>
      <c r="H18" s="221"/>
      <c r="I18" s="257" t="s">
        <v>22</v>
      </c>
      <c r="J18" s="256" t="s">
        <v>15</v>
      </c>
      <c r="K18" s="255" t="s">
        <v>14</v>
      </c>
      <c r="L18" s="254" t="s">
        <v>17</v>
      </c>
      <c r="M18" s="253" t="s">
        <v>0</v>
      </c>
      <c r="N18" s="257" t="s">
        <v>13</v>
      </c>
    </row>
    <row r="19" spans="1:14" s="180" customFormat="1" ht="16.5" thickBot="1">
      <c r="A19" s="212" t="s">
        <v>82</v>
      </c>
      <c r="B19" s="210" t="s">
        <v>83</v>
      </c>
      <c r="C19" s="211" t="s">
        <v>93</v>
      </c>
      <c r="D19" s="252" t="s">
        <v>55</v>
      </c>
      <c r="E19" s="251" t="s">
        <v>56</v>
      </c>
      <c r="F19" s="212" t="s">
        <v>57</v>
      </c>
      <c r="G19" s="221"/>
      <c r="H19" s="221"/>
      <c r="I19" s="212" t="s">
        <v>82</v>
      </c>
      <c r="J19" s="210" t="s">
        <v>83</v>
      </c>
      <c r="K19" s="211" t="s">
        <v>93</v>
      </c>
      <c r="L19" s="252" t="s">
        <v>55</v>
      </c>
      <c r="M19" s="251" t="s">
        <v>56</v>
      </c>
      <c r="N19" s="212" t="s">
        <v>57</v>
      </c>
    </row>
    <row r="20" spans="1:14" ht="13.5" customHeight="1">
      <c r="A20" s="242">
        <f>'[4]Heptathlon U-18'!$B$15</f>
        <v>17</v>
      </c>
      <c r="B20" s="220" t="str">
        <f>'[4]Heptathlon U-18'!$C$15</f>
        <v>Marite</v>
      </c>
      <c r="C20" s="235" t="str">
        <f>'[4]Heptathlon U-18'!$D$15</f>
        <v>Ennuste</v>
      </c>
      <c r="D20" s="250">
        <f>'[4]Heptathlon U-18'!$E$15</f>
        <v>36256</v>
      </c>
      <c r="E20" s="248" t="str">
        <f>'[4]Heptathlon U-18'!$F$15</f>
        <v>EST</v>
      </c>
      <c r="F20" s="245">
        <f>'[4]Heptathlon U-18'!$O$15</f>
        <v>5213</v>
      </c>
      <c r="H20" s="4">
        <f>'[4]Heptathlon U-18'!Q27</f>
        <v>0</v>
      </c>
      <c r="I20" s="242">
        <f>'[4]Heptathlon U-20'!$B$12</f>
        <v>21</v>
      </c>
      <c r="J20" s="220" t="str">
        <f>'[4]Heptathlon U-20'!$C$12</f>
        <v>Hanna-Mai</v>
      </c>
      <c r="K20" s="235" t="str">
        <f>'[4]Heptathlon U-20'!$D$12</f>
        <v>Vaikla</v>
      </c>
      <c r="L20" s="250">
        <f>'[4]Heptathlon U-20'!$E$12</f>
        <v>35581</v>
      </c>
      <c r="M20" s="248" t="str">
        <f>'[4]Heptathlon U-20'!$F$12</f>
        <v>EST</v>
      </c>
      <c r="N20" s="245">
        <f>'[4]Heptathlon U-20'!$O$12</f>
        <v>5056</v>
      </c>
    </row>
    <row r="21" spans="1:14" ht="13.5" customHeight="1">
      <c r="A21" s="229">
        <f>'[4]Heptathlon U-18'!$B$12</f>
        <v>18</v>
      </c>
      <c r="B21" s="213" t="str">
        <f>'[4]Heptathlon U-18'!$C$12</f>
        <v>Margit</v>
      </c>
      <c r="C21" s="234" t="str">
        <f>'[4]Heptathlon U-18'!$D$12</f>
        <v>Kalk</v>
      </c>
      <c r="D21" s="208">
        <f>'[4]Heptathlon U-18'!$E$12</f>
        <v>36327</v>
      </c>
      <c r="E21" s="247" t="str">
        <f>'[4]Heptathlon U-18'!$F$12</f>
        <v>EST</v>
      </c>
      <c r="F21" s="244">
        <f>'[4]Heptathlon U-18'!$O$12</f>
        <v>5375</v>
      </c>
      <c r="H21" s="4">
        <f>'[4]Heptathlon U-18'!Q28</f>
        <v>0</v>
      </c>
      <c r="I21" s="229">
        <f>'[4]Heptathlon U-20'!$B$21</f>
        <v>22</v>
      </c>
      <c r="J21" s="213" t="str">
        <f>'[4]Heptathlon U-20'!$C$21</f>
        <v>Mariliis</v>
      </c>
      <c r="K21" s="234" t="str">
        <f>'[4]Heptathlon U-20'!$D$21</f>
        <v>Muuga</v>
      </c>
      <c r="L21" s="208">
        <f>'[4]Heptathlon U-20'!$E$21</f>
        <v>35537</v>
      </c>
      <c r="M21" s="247" t="str">
        <f>'[4]Heptathlon U-20'!$F$21</f>
        <v>EST</v>
      </c>
      <c r="N21" s="244">
        <f>'[4]Heptathlon U-20'!$O$21</f>
        <v>4602</v>
      </c>
    </row>
    <row r="22" spans="1:14" ht="15.75">
      <c r="A22" s="229">
        <f>'[4]Heptathlon U-18'!$B$18</f>
        <v>19</v>
      </c>
      <c r="B22" s="209" t="str">
        <f>'[4]Heptathlon U-18'!$C$18</f>
        <v>Pärl</v>
      </c>
      <c r="C22" s="233" t="str">
        <f>'[4]Heptathlon U-18'!$D$18</f>
        <v>Eelmaa</v>
      </c>
      <c r="D22" s="208">
        <f>'[4]Heptathlon U-18'!$E$18</f>
        <v>36025</v>
      </c>
      <c r="E22" s="247" t="str">
        <f>'[4]Heptathlon U-18'!$F$18</f>
        <v>EST</v>
      </c>
      <c r="F22" s="244">
        <f>'[4]Heptathlon U-18'!$O$18</f>
        <v>4993</v>
      </c>
      <c r="H22" s="4">
        <f>'[4]Heptathlon U-18'!Q29</f>
        <v>0</v>
      </c>
      <c r="I22" s="229">
        <f>'[4]Heptathlon U-20'!$B$30</f>
        <v>24</v>
      </c>
      <c r="J22" s="209" t="str">
        <f>'[4]Heptathlon U-20'!$C$30</f>
        <v>Vladislava</v>
      </c>
      <c r="K22" s="233" t="str">
        <f>'[4]Heptathlon U-20'!$D$30</f>
        <v>Oleinik</v>
      </c>
      <c r="L22" s="208">
        <f>'[4]Heptathlon U-20'!$E$30</f>
        <v>35491</v>
      </c>
      <c r="M22" s="247" t="str">
        <f>'[4]Heptathlon U-20'!$F$30</f>
        <v>EST</v>
      </c>
      <c r="N22" s="244">
        <f>'[4]Heptathlon U-20'!$O$30</f>
        <v>4221</v>
      </c>
    </row>
    <row r="23" spans="1:14" ht="16.5" thickBot="1">
      <c r="A23" s="241">
        <f>'[4]Heptathlon U-18'!$B$27</f>
        <v>20</v>
      </c>
      <c r="B23" s="249" t="str">
        <f>'[4]Heptathlon U-18'!$C$27</f>
        <v>Suzy Anett</v>
      </c>
      <c r="C23" s="232" t="str">
        <f>'[4]Heptathlon U-18'!$D$27</f>
        <v>Aavik</v>
      </c>
      <c r="D23" s="230">
        <f>'[4]Heptathlon U-18'!$E$27</f>
        <v>36064</v>
      </c>
      <c r="E23" s="246" t="str">
        <f>'[4]Heptathlon U-18'!$F$27</f>
        <v>EST</v>
      </c>
      <c r="F23" s="243">
        <f>'[4]Heptathlon U-18'!$O$27</f>
        <v>4697</v>
      </c>
      <c r="H23" s="4">
        <f>'[4]Heptathlon U-18'!Q30</f>
        <v>0</v>
      </c>
      <c r="I23" s="241">
        <f>'[4]Heptathlon U-20'!$B$27</f>
        <v>23</v>
      </c>
      <c r="J23" s="249" t="str">
        <f>'[4]Heptathlon U-20'!$C$27</f>
        <v>Tuule Sireli</v>
      </c>
      <c r="K23" s="232" t="str">
        <f>'[4]Heptathlon U-20'!$D$27</f>
        <v>Mäe</v>
      </c>
      <c r="L23" s="230">
        <f>'[4]Heptathlon U-20'!$E$27</f>
        <v>35227</v>
      </c>
      <c r="M23" s="246" t="str">
        <f>'[4]Heptathlon U-20'!$F$27</f>
        <v>EST</v>
      </c>
      <c r="N23" s="243">
        <f>'[4]Heptathlon U-20'!$O$27</f>
        <v>4259</v>
      </c>
    </row>
    <row r="24" spans="1:14" s="23" customFormat="1" ht="16.5" thickBot="1">
      <c r="A24" s="18"/>
      <c r="B24" s="17"/>
      <c r="C24" s="19"/>
      <c r="D24" s="20"/>
      <c r="E24" s="239" t="s">
        <v>315</v>
      </c>
      <c r="F24" s="238">
        <f>SUM(F20:F23)-MIN(F20:F23)</f>
        <v>15581</v>
      </c>
      <c r="I24" s="18"/>
      <c r="J24" s="17"/>
      <c r="K24" s="19"/>
      <c r="L24" s="20"/>
      <c r="M24" s="239" t="s">
        <v>315</v>
      </c>
      <c r="N24" s="238">
        <f>SUM(N20:N23)-MIN(N20:N23)</f>
        <v>13917</v>
      </c>
    </row>
    <row r="25" spans="1:14" s="23" customFormat="1" ht="15.75">
      <c r="A25" s="18"/>
      <c r="B25" s="17"/>
      <c r="C25" s="19"/>
      <c r="D25" s="20"/>
      <c r="E25" s="237"/>
      <c r="F25" s="236"/>
      <c r="I25" s="18"/>
      <c r="J25" s="17"/>
      <c r="K25" s="19"/>
      <c r="L25" s="20"/>
      <c r="M25" s="237"/>
      <c r="N25" s="236"/>
    </row>
    <row r="26" spans="1:14" s="23" customFormat="1" ht="19.5" thickBot="1">
      <c r="A26" s="292" t="s">
        <v>18</v>
      </c>
      <c r="B26" s="292"/>
      <c r="C26" s="292" t="s">
        <v>18</v>
      </c>
      <c r="D26" s="292"/>
      <c r="E26" s="292"/>
      <c r="F26" s="292"/>
      <c r="I26" s="292" t="s">
        <v>18</v>
      </c>
      <c r="J26" s="292"/>
      <c r="K26" s="292" t="s">
        <v>18</v>
      </c>
      <c r="L26" s="292"/>
      <c r="M26" s="292"/>
      <c r="N26" s="292"/>
    </row>
    <row r="27" spans="1:14" s="180" customFormat="1" ht="15.75">
      <c r="A27" s="257" t="s">
        <v>22</v>
      </c>
      <c r="B27" s="256" t="s">
        <v>15</v>
      </c>
      <c r="C27" s="255" t="s">
        <v>14</v>
      </c>
      <c r="D27" s="254" t="s">
        <v>17</v>
      </c>
      <c r="E27" s="253" t="s">
        <v>0</v>
      </c>
      <c r="F27" s="257" t="s">
        <v>13</v>
      </c>
      <c r="H27" s="221"/>
      <c r="I27" s="257" t="s">
        <v>22</v>
      </c>
      <c r="J27" s="256" t="s">
        <v>15</v>
      </c>
      <c r="K27" s="255" t="s">
        <v>14</v>
      </c>
      <c r="L27" s="254" t="s">
        <v>17</v>
      </c>
      <c r="M27" s="253" t="s">
        <v>0</v>
      </c>
      <c r="N27" s="257" t="s">
        <v>13</v>
      </c>
    </row>
    <row r="28" spans="1:14" s="180" customFormat="1" ht="16.5" thickBot="1">
      <c r="A28" s="212" t="s">
        <v>82</v>
      </c>
      <c r="B28" s="210" t="s">
        <v>83</v>
      </c>
      <c r="C28" s="211" t="s">
        <v>93</v>
      </c>
      <c r="D28" s="252" t="s">
        <v>55</v>
      </c>
      <c r="E28" s="251" t="s">
        <v>56</v>
      </c>
      <c r="F28" s="212" t="s">
        <v>57</v>
      </c>
      <c r="G28" s="221"/>
      <c r="H28" s="221"/>
      <c r="I28" s="212" t="s">
        <v>82</v>
      </c>
      <c r="J28" s="210" t="s">
        <v>83</v>
      </c>
      <c r="K28" s="211" t="s">
        <v>93</v>
      </c>
      <c r="L28" s="252" t="s">
        <v>55</v>
      </c>
      <c r="M28" s="251" t="s">
        <v>56</v>
      </c>
      <c r="N28" s="212" t="s">
        <v>57</v>
      </c>
    </row>
    <row r="29" spans="1:14" ht="13.5" customHeight="1">
      <c r="A29" s="242">
        <f>'[4]Heptathlon U-18'!$B$30</f>
        <v>120</v>
      </c>
      <c r="B29" s="220" t="str">
        <f>'[4]Heptathlon U-18'!$C$30</f>
        <v>Urtė</v>
      </c>
      <c r="C29" s="235" t="str">
        <f>'[4]Heptathlon U-18'!$D$30</f>
        <v>Bačianskaitė</v>
      </c>
      <c r="D29" s="250">
        <f>'[4]Heptathlon U-18'!$E$30</f>
        <v>36786</v>
      </c>
      <c r="E29" s="248" t="str">
        <f>'[4]Heptathlon U-18'!$F$30</f>
        <v>LTU</v>
      </c>
      <c r="F29" s="245">
        <f>'[4]Heptathlon U-18'!$O$30</f>
        <v>4621</v>
      </c>
      <c r="H29" s="4">
        <f>'[4]Heptathlon U-18'!Q35</f>
        <v>0</v>
      </c>
      <c r="I29" s="242">
        <f>'[4]Heptathlon U-20'!$B$15</f>
        <v>129</v>
      </c>
      <c r="J29" s="220" t="str">
        <f>'[4]Heptathlon U-20'!$C$15</f>
        <v>Akvilė</v>
      </c>
      <c r="K29" s="235" t="str">
        <f>'[4]Heptathlon U-20'!$D$15</f>
        <v>Gedminaitė</v>
      </c>
      <c r="L29" s="250">
        <f>'[4]Heptathlon U-20'!$E$15</f>
        <v>35437</v>
      </c>
      <c r="M29" s="248" t="str">
        <f>'[4]Heptathlon U-20'!$F$15</f>
        <v>LTU</v>
      </c>
      <c r="N29" s="245">
        <f>'[4]Heptathlon U-20'!$O$15</f>
        <v>4867</v>
      </c>
    </row>
    <row r="30" spans="1:14" ht="13.5" customHeight="1">
      <c r="A30" s="229">
        <f>'[4]Heptathlon U-18'!$B$45</f>
        <v>124</v>
      </c>
      <c r="B30" s="213" t="str">
        <f>'[4]Heptathlon U-18'!$C$45</f>
        <v>Agnietė</v>
      </c>
      <c r="C30" s="234" t="str">
        <f>'[4]Heptathlon U-18'!$D$45</f>
        <v>Gumauskaitė</v>
      </c>
      <c r="D30" s="208">
        <f>'[4]Heptathlon U-18'!$E$45</f>
        <v>36689</v>
      </c>
      <c r="E30" s="247" t="str">
        <f>'[4]Heptathlon U-18'!$F$45</f>
        <v>LTU</v>
      </c>
      <c r="F30" s="244">
        <f>'[4]Heptathlon U-18'!$O$45</f>
        <v>3584</v>
      </c>
      <c r="H30" s="4">
        <f>'[4]Heptathlon U-18'!Q36</f>
        <v>0</v>
      </c>
      <c r="I30" s="229">
        <f>'[4]Heptathlon U-20'!$B$18</f>
        <v>128</v>
      </c>
      <c r="J30" s="213" t="str">
        <f>'[4]Heptathlon U-20'!$C$18</f>
        <v>Rasa</v>
      </c>
      <c r="K30" s="234" t="str">
        <f>'[4]Heptathlon U-20'!$D$18</f>
        <v>Mažeikaitė</v>
      </c>
      <c r="L30" s="208">
        <f>'[4]Heptathlon U-20'!$E$18</f>
        <v>35598</v>
      </c>
      <c r="M30" s="247" t="str">
        <f>'[4]Heptathlon U-20'!$F$18</f>
        <v>LTU</v>
      </c>
      <c r="N30" s="244">
        <f>'[4]Heptathlon U-20'!$O$18</f>
        <v>4834</v>
      </c>
    </row>
    <row r="31" spans="1:14" ht="15.75">
      <c r="A31" s="229">
        <f>'[4]Heptathlon U-18'!$B$42</f>
        <v>125</v>
      </c>
      <c r="B31" s="209" t="str">
        <f>'[4]Heptathlon U-18'!$C$42</f>
        <v>Miglė-Liepa</v>
      </c>
      <c r="C31" s="233" t="str">
        <f>'[4]Heptathlon U-18'!$D$42</f>
        <v>Muraškaitė</v>
      </c>
      <c r="D31" s="208">
        <f>'[4]Heptathlon U-18'!$E$42</f>
        <v>35962</v>
      </c>
      <c r="E31" s="247" t="str">
        <f>'[4]Heptathlon U-18'!$F$42</f>
        <v>LTU</v>
      </c>
      <c r="F31" s="244">
        <f>'[4]Heptathlon U-18'!$O$42</f>
        <v>3789</v>
      </c>
      <c r="H31" s="4">
        <f>'[4]Heptathlon U-18'!Q37</f>
        <v>0</v>
      </c>
      <c r="I31" s="229">
        <f>'[4]Heptathlon U-20'!$B$24</f>
        <v>133</v>
      </c>
      <c r="J31" s="213" t="str">
        <f>'[4]Heptathlon U-20'!$C$24</f>
        <v>Kamilė</v>
      </c>
      <c r="K31" s="234" t="str">
        <f>'[4]Heptathlon U-20'!$D$24</f>
        <v>Žiliūtė</v>
      </c>
      <c r="L31" s="208">
        <f>'[4]Heptathlon U-20'!$E$24</f>
        <v>35509</v>
      </c>
      <c r="M31" s="247" t="str">
        <f>'[4]Heptathlon U-20'!$F$24</f>
        <v>LTU</v>
      </c>
      <c r="N31" s="244">
        <f>'[4]Heptathlon U-20'!$O$24</f>
        <v>4449</v>
      </c>
    </row>
    <row r="32" spans="1:14" ht="16.5" thickBot="1">
      <c r="A32" s="241">
        <f>'[4]Heptathlon U-18'!$B$39</f>
        <v>126</v>
      </c>
      <c r="B32" s="249" t="str">
        <f>'[4]Heptathlon U-18'!$C$39</f>
        <v>Sandra</v>
      </c>
      <c r="C32" s="232" t="str">
        <f>'[4]Heptathlon U-18'!$D$39</f>
        <v>Alejūnaitė</v>
      </c>
      <c r="D32" s="230">
        <f>'[4]Heptathlon U-18'!$E$39</f>
        <v>36377</v>
      </c>
      <c r="E32" s="246" t="str">
        <f>'[4]Heptathlon U-18'!$F$39</f>
        <v>LTU</v>
      </c>
      <c r="F32" s="243">
        <f>'[4]Heptathlon U-18'!$O$39</f>
        <v>3920</v>
      </c>
      <c r="H32" s="4">
        <f>'[4]Heptathlon U-18'!Q38</f>
        <v>0</v>
      </c>
      <c r="I32" s="241"/>
      <c r="J32" s="249"/>
      <c r="K32" s="232"/>
      <c r="L32" s="230"/>
      <c r="M32" s="246"/>
      <c r="N32" s="243"/>
    </row>
    <row r="33" spans="1:14" s="23" customFormat="1" ht="16.5" thickBot="1">
      <c r="A33" s="18"/>
      <c r="B33" s="17"/>
      <c r="C33" s="19"/>
      <c r="D33" s="20"/>
      <c r="E33" s="239" t="s">
        <v>315</v>
      </c>
      <c r="F33" s="238">
        <f>SUM(F29:F32)-MIN(F29:F32)</f>
        <v>12330</v>
      </c>
      <c r="I33" s="18"/>
      <c r="J33" s="17"/>
      <c r="K33" s="19"/>
      <c r="L33" s="20"/>
      <c r="M33" s="239" t="s">
        <v>315</v>
      </c>
      <c r="N33" s="238">
        <f>SUM(N29:N32)</f>
        <v>14150</v>
      </c>
    </row>
  </sheetData>
  <sheetProtection password="C9E9" sheet="1" selectLockedCells="1" selectUnlockedCells="1"/>
  <mergeCells count="9">
    <mergeCell ref="A26:F26"/>
    <mergeCell ref="I26:N26"/>
    <mergeCell ref="A5:N5"/>
    <mergeCell ref="A7:F7"/>
    <mergeCell ref="I7:N7"/>
    <mergeCell ref="A8:F8"/>
    <mergeCell ref="I8:N8"/>
    <mergeCell ref="A17:F17"/>
    <mergeCell ref="I17:N17"/>
  </mergeCells>
  <printOptions horizontalCentered="1"/>
  <pageMargins left="0.15748031496062992" right="0.2362204724409449" top="0.2362204724409449" bottom="0.15748031496062992" header="0.3937007874015748" footer="0.1574803149606299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33"/>
  <sheetViews>
    <sheetView showZeros="0" zoomScalePageLayoutView="0" workbookViewId="0" topLeftCell="A1">
      <selection activeCell="A4" sqref="A4"/>
    </sheetView>
  </sheetViews>
  <sheetFormatPr defaultColWidth="9.140625" defaultRowHeight="12.75"/>
  <cols>
    <col min="1" max="1" width="4.7109375" style="6" customWidth="1"/>
    <col min="2" max="2" width="13.7109375" style="6" customWidth="1"/>
    <col min="3" max="3" width="13.140625" style="6" customWidth="1"/>
    <col min="4" max="4" width="13.28125" style="12" bestFit="1" customWidth="1"/>
    <col min="5" max="5" width="12.00390625" style="4" bestFit="1" customWidth="1"/>
    <col min="6" max="6" width="11.140625" style="6" bestFit="1" customWidth="1"/>
    <col min="7" max="7" width="6.421875" style="6" customWidth="1"/>
    <col min="8" max="8" width="6.421875" style="4" customWidth="1"/>
    <col min="9" max="9" width="4.57421875" style="224" bestFit="1" customWidth="1"/>
    <col min="10" max="10" width="10.8515625" style="222" bestFit="1" customWidth="1"/>
    <col min="11" max="11" width="14.140625" style="4" bestFit="1" customWidth="1"/>
    <col min="12" max="12" width="13.28125" style="4" bestFit="1" customWidth="1"/>
    <col min="13" max="13" width="12.00390625" style="4" bestFit="1" customWidth="1"/>
    <col min="14" max="14" width="11.140625" style="6" bestFit="1" customWidth="1"/>
    <col min="15" max="15" width="9.140625" style="6" customWidth="1"/>
    <col min="16" max="16" width="4.421875" style="6" bestFit="1" customWidth="1"/>
    <col min="17" max="17" width="14.00390625" style="6" bestFit="1" customWidth="1"/>
    <col min="18" max="18" width="12.28125" style="6" bestFit="1" customWidth="1"/>
    <col min="19" max="20" width="11.8515625" style="6" bestFit="1" customWidth="1"/>
    <col min="21" max="21" width="5.57421875" style="6" bestFit="1" customWidth="1"/>
    <col min="22" max="16384" width="9.140625" style="6" customWidth="1"/>
  </cols>
  <sheetData>
    <row r="1" spans="1:13" s="3" customFormat="1" ht="18" customHeight="1">
      <c r="A1" s="1" t="s">
        <v>27</v>
      </c>
      <c r="B1" s="14"/>
      <c r="C1" s="1"/>
      <c r="D1" s="1"/>
      <c r="E1" s="11"/>
      <c r="F1" s="2"/>
      <c r="G1" s="2"/>
      <c r="H1" s="2"/>
      <c r="I1" s="225"/>
      <c r="J1" s="223"/>
      <c r="K1" s="2"/>
      <c r="L1" s="8"/>
      <c r="M1" s="8"/>
    </row>
    <row r="2" spans="1:13" s="3" customFormat="1" ht="18" customHeight="1">
      <c r="A2" s="128" t="s">
        <v>61</v>
      </c>
      <c r="B2" s="14"/>
      <c r="C2" s="1"/>
      <c r="D2" s="1"/>
      <c r="E2" s="11"/>
      <c r="F2" s="2"/>
      <c r="G2" s="2"/>
      <c r="H2" s="2"/>
      <c r="I2" s="225"/>
      <c r="J2" s="223"/>
      <c r="K2" s="2"/>
      <c r="L2" s="8"/>
      <c r="M2" s="8"/>
    </row>
    <row r="3" spans="1:13" s="3" customFormat="1" ht="18" customHeight="1">
      <c r="A3" s="127" t="s">
        <v>191</v>
      </c>
      <c r="B3" s="14"/>
      <c r="C3" s="1"/>
      <c r="D3" s="1"/>
      <c r="E3" s="11"/>
      <c r="F3" s="2"/>
      <c r="G3" s="2"/>
      <c r="H3" s="2"/>
      <c r="I3" s="225"/>
      <c r="J3" s="223"/>
      <c r="K3" s="2"/>
      <c r="L3" s="8"/>
      <c r="M3" s="8"/>
    </row>
    <row r="4" spans="1:13" s="3" customFormat="1" ht="18" customHeight="1">
      <c r="A4" s="127"/>
      <c r="B4" s="14"/>
      <c r="C4" s="1"/>
      <c r="D4" s="1"/>
      <c r="E4" s="11"/>
      <c r="F4" s="2"/>
      <c r="G4" s="2"/>
      <c r="H4" s="2"/>
      <c r="I4" s="225"/>
      <c r="J4" s="223"/>
      <c r="K4" s="2"/>
      <c r="L4" s="8"/>
      <c r="M4" s="8"/>
    </row>
    <row r="5" spans="1:14" s="3" customFormat="1" ht="18" customHeight="1">
      <c r="A5" s="293" t="s">
        <v>400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</row>
    <row r="6" ht="15.75">
      <c r="F6" s="7"/>
    </row>
    <row r="7" spans="1:14" ht="20.25">
      <c r="A7" s="294" t="s">
        <v>67</v>
      </c>
      <c r="B7" s="294"/>
      <c r="C7" s="294"/>
      <c r="D7" s="294"/>
      <c r="E7" s="294"/>
      <c r="F7" s="294"/>
      <c r="I7" s="294" t="s">
        <v>68</v>
      </c>
      <c r="J7" s="294"/>
      <c r="K7" s="294"/>
      <c r="L7" s="294"/>
      <c r="M7" s="294"/>
      <c r="N7" s="294"/>
    </row>
    <row r="8" spans="1:14" ht="19.5" thickBot="1">
      <c r="A8" s="292" t="s">
        <v>19</v>
      </c>
      <c r="B8" s="292"/>
      <c r="C8" s="292"/>
      <c r="D8" s="292"/>
      <c r="E8" s="292"/>
      <c r="F8" s="292"/>
      <c r="I8" s="292" t="s">
        <v>19</v>
      </c>
      <c r="J8" s="292"/>
      <c r="K8" s="292"/>
      <c r="L8" s="292"/>
      <c r="M8" s="292"/>
      <c r="N8" s="292"/>
    </row>
    <row r="9" spans="1:14" s="180" customFormat="1" ht="15.75">
      <c r="A9" s="257" t="s">
        <v>22</v>
      </c>
      <c r="B9" s="256" t="s">
        <v>15</v>
      </c>
      <c r="C9" s="255" t="s">
        <v>14</v>
      </c>
      <c r="D9" s="254" t="s">
        <v>17</v>
      </c>
      <c r="E9" s="253" t="s">
        <v>0</v>
      </c>
      <c r="F9" s="257" t="s">
        <v>13</v>
      </c>
      <c r="H9" s="221"/>
      <c r="I9" s="257" t="s">
        <v>22</v>
      </c>
      <c r="J9" s="256" t="s">
        <v>15</v>
      </c>
      <c r="K9" s="255" t="s">
        <v>14</v>
      </c>
      <c r="L9" s="254" t="s">
        <v>17</v>
      </c>
      <c r="M9" s="253" t="s">
        <v>0</v>
      </c>
      <c r="N9" s="257" t="s">
        <v>13</v>
      </c>
    </row>
    <row r="10" spans="1:14" s="180" customFormat="1" ht="16.5" thickBot="1">
      <c r="A10" s="212" t="s">
        <v>82</v>
      </c>
      <c r="B10" s="210" t="s">
        <v>83</v>
      </c>
      <c r="C10" s="211" t="s">
        <v>93</v>
      </c>
      <c r="D10" s="252" t="s">
        <v>55</v>
      </c>
      <c r="E10" s="251" t="s">
        <v>56</v>
      </c>
      <c r="F10" s="212" t="s">
        <v>57</v>
      </c>
      <c r="G10" s="221"/>
      <c r="H10" s="221"/>
      <c r="I10" s="212" t="s">
        <v>82</v>
      </c>
      <c r="J10" s="210" t="s">
        <v>83</v>
      </c>
      <c r="K10" s="211" t="s">
        <v>93</v>
      </c>
      <c r="L10" s="252" t="s">
        <v>55</v>
      </c>
      <c r="M10" s="251" t="s">
        <v>56</v>
      </c>
      <c r="N10" s="212" t="s">
        <v>57</v>
      </c>
    </row>
    <row r="11" spans="1:14" ht="13.5" customHeight="1">
      <c r="A11" s="242">
        <v>7</v>
      </c>
      <c r="B11" s="220" t="str">
        <f>'Decathlon U-18'!$C$27</f>
        <v>Krišjānis</v>
      </c>
      <c r="C11" s="235" t="str">
        <f>'Decathlon U-18'!$D$27</f>
        <v>Beļaunieks</v>
      </c>
      <c r="D11" s="250">
        <f>'Decathlon U-18'!$E$27</f>
        <v>35986</v>
      </c>
      <c r="E11" s="248" t="str">
        <f>'Decathlon U-18'!$F$27</f>
        <v>LAT</v>
      </c>
      <c r="F11" s="245">
        <f>'Decathlon U-18'!$R$27</f>
        <v>6521</v>
      </c>
      <c r="H11" s="4">
        <f>'Heptathlon U-18'!Q11</f>
        <v>0</v>
      </c>
      <c r="I11" s="242">
        <v>29</v>
      </c>
      <c r="J11" s="220" t="str">
        <f>'Decathlon U-20'!$C$39</f>
        <v>Pēteris</v>
      </c>
      <c r="K11" s="235" t="str">
        <f>'Decathlon U-20'!$D$39</f>
        <v>Krauja</v>
      </c>
      <c r="L11" s="250">
        <f>'Decathlon U-20'!$E$39</f>
        <v>35157</v>
      </c>
      <c r="M11" s="248" t="str">
        <f>'Decathlon U-20'!$F$39</f>
        <v>LAT</v>
      </c>
      <c r="N11" s="245" t="str">
        <f>'Decathlon U-20'!$R$39</f>
        <v>DNF</v>
      </c>
    </row>
    <row r="12" spans="1:14" ht="13.5" customHeight="1">
      <c r="A12" s="229">
        <v>8</v>
      </c>
      <c r="B12" s="213" t="str">
        <f>'Decathlon U-18'!$C$45</f>
        <v>Reno</v>
      </c>
      <c r="C12" s="234" t="str">
        <f>'Decathlon U-18'!$D$45</f>
        <v>Apinis</v>
      </c>
      <c r="D12" s="208">
        <f>'Decathlon U-18'!$E$45</f>
        <v>36036</v>
      </c>
      <c r="E12" s="247" t="str">
        <f>'Decathlon U-18'!$F$45</f>
        <v>LAT</v>
      </c>
      <c r="F12" s="244">
        <f>'Decathlon U-18'!$R$45</f>
        <v>3890</v>
      </c>
      <c r="H12" s="4">
        <f>'Heptathlon U-18'!Q12</f>
        <v>0</v>
      </c>
      <c r="I12" s="229">
        <v>30</v>
      </c>
      <c r="J12" s="213" t="str">
        <f>'Decathlon U-20'!$C$21</f>
        <v>Kristaps</v>
      </c>
      <c r="K12" s="234" t="str">
        <f>'Decathlon U-20'!$D$21</f>
        <v>Miļkevičs</v>
      </c>
      <c r="L12" s="208">
        <f>'Decathlon U-20'!$E$21</f>
        <v>35255</v>
      </c>
      <c r="M12" s="247" t="str">
        <f>'Decathlon U-20'!$F$21</f>
        <v>LAT</v>
      </c>
      <c r="N12" s="244">
        <f>'Decathlon U-20'!$R$21</f>
        <v>6259</v>
      </c>
    </row>
    <row r="13" spans="1:14" ht="15.75">
      <c r="A13" s="229">
        <v>9</v>
      </c>
      <c r="B13" s="209" t="str">
        <f>'Decathlon U-18'!$C$39</f>
        <v>Niks</v>
      </c>
      <c r="C13" s="233" t="str">
        <f>'Decathlon U-18'!$D$39</f>
        <v>Samauskis</v>
      </c>
      <c r="D13" s="208">
        <f>'Decathlon U-18'!$E$39</f>
        <v>36252</v>
      </c>
      <c r="E13" s="247" t="str">
        <f>'Decathlon U-18'!$F$39</f>
        <v>LAT</v>
      </c>
      <c r="F13" s="244">
        <f>'Decathlon U-18'!$R$39</f>
        <v>5366</v>
      </c>
      <c r="H13" s="4">
        <f>'Heptathlon U-18'!Q13</f>
        <v>0</v>
      </c>
      <c r="I13" s="229">
        <v>31</v>
      </c>
      <c r="J13" s="209" t="str">
        <f>'Decathlon U-20'!$C$30</f>
        <v>Rimants</v>
      </c>
      <c r="K13" s="233" t="str">
        <f>'Decathlon U-20'!$D$30</f>
        <v>Žogota</v>
      </c>
      <c r="L13" s="208">
        <f>'Decathlon U-20'!$E$30</f>
        <v>35110</v>
      </c>
      <c r="M13" s="247" t="str">
        <f>'Decathlon U-20'!$F$30</f>
        <v>LAT</v>
      </c>
      <c r="N13" s="244">
        <f>'Decathlon U-20'!$R$30</f>
        <v>5356</v>
      </c>
    </row>
    <row r="14" spans="1:14" ht="16.5" thickBot="1">
      <c r="A14" s="241">
        <v>10</v>
      </c>
      <c r="B14" s="249" t="str">
        <f>'Decathlon U-18'!$C$36</f>
        <v>Dāvis</v>
      </c>
      <c r="C14" s="232" t="str">
        <f>'Decathlon U-18'!$D$36</f>
        <v>Kaufmanis</v>
      </c>
      <c r="D14" s="230">
        <f>'Decathlon U-18'!$E$36</f>
        <v>35901</v>
      </c>
      <c r="E14" s="246" t="str">
        <f>'Decathlon U-18'!$F$36</f>
        <v>LAT</v>
      </c>
      <c r="F14" s="243">
        <f>'Decathlon U-18'!$R$36</f>
        <v>5681</v>
      </c>
      <c r="H14" s="4">
        <f>'Heptathlon U-18'!Q14</f>
        <v>0</v>
      </c>
      <c r="I14" s="241">
        <v>32</v>
      </c>
      <c r="J14" s="249" t="str">
        <f>'Decathlon U-20'!$C$42</f>
        <v>Deivids</v>
      </c>
      <c r="K14" s="232" t="str">
        <f>'Decathlon U-20'!$D$42</f>
        <v>Šumskis</v>
      </c>
      <c r="L14" s="230">
        <f>'Decathlon U-20'!$E$42</f>
        <v>35503</v>
      </c>
      <c r="M14" s="246" t="str">
        <f>'Decathlon U-20'!$F$42</f>
        <v>LAT</v>
      </c>
      <c r="N14" s="243" t="str">
        <f>'Decathlon U-20'!$R$42</f>
        <v>DNF</v>
      </c>
    </row>
    <row r="15" spans="1:14" s="23" customFormat="1" ht="16.5" thickBot="1">
      <c r="A15" s="18"/>
      <c r="B15" s="17"/>
      <c r="C15" s="19"/>
      <c r="D15" s="20"/>
      <c r="E15" s="239" t="s">
        <v>315</v>
      </c>
      <c r="F15" s="238">
        <f>SUM(F11:F14)-MIN(F11:F14)</f>
        <v>17568</v>
      </c>
      <c r="H15" s="4">
        <f>'Heptathlon U-18'!Q23</f>
        <v>0</v>
      </c>
      <c r="I15" s="18"/>
      <c r="J15" s="17"/>
      <c r="K15" s="19"/>
      <c r="L15" s="20"/>
      <c r="M15" s="239" t="s">
        <v>315</v>
      </c>
      <c r="N15" s="238">
        <f>SUM(N11:N14)</f>
        <v>11615</v>
      </c>
    </row>
    <row r="16" spans="1:14" s="23" customFormat="1" ht="12.75">
      <c r="A16" s="18"/>
      <c r="B16" s="17"/>
      <c r="C16" s="19"/>
      <c r="D16" s="20"/>
      <c r="E16" s="240"/>
      <c r="F16" s="22"/>
      <c r="H16" s="4"/>
      <c r="I16" s="18"/>
      <c r="J16" s="17"/>
      <c r="K16" s="19"/>
      <c r="L16" s="20"/>
      <c r="M16" s="240"/>
      <c r="N16" s="22"/>
    </row>
    <row r="17" spans="1:14" s="23" customFormat="1" ht="19.5" thickBot="1">
      <c r="A17" s="292" t="s">
        <v>20</v>
      </c>
      <c r="B17" s="292"/>
      <c r="C17" s="292"/>
      <c r="D17" s="292"/>
      <c r="E17" s="292"/>
      <c r="F17" s="292"/>
      <c r="H17" s="4">
        <f>'Heptathlon U-18'!Q24</f>
        <v>0</v>
      </c>
      <c r="I17" s="285" t="s">
        <v>20</v>
      </c>
      <c r="J17" s="285"/>
      <c r="K17" s="285"/>
      <c r="L17" s="285"/>
      <c r="M17" s="285"/>
      <c r="N17" s="285"/>
    </row>
    <row r="18" spans="1:14" s="180" customFormat="1" ht="15.75">
      <c r="A18" s="257" t="s">
        <v>22</v>
      </c>
      <c r="B18" s="256" t="s">
        <v>15</v>
      </c>
      <c r="C18" s="255" t="s">
        <v>14</v>
      </c>
      <c r="D18" s="254" t="s">
        <v>17</v>
      </c>
      <c r="E18" s="253" t="s">
        <v>0</v>
      </c>
      <c r="F18" s="257" t="s">
        <v>13</v>
      </c>
      <c r="H18" s="221"/>
      <c r="I18" s="257" t="s">
        <v>22</v>
      </c>
      <c r="J18" s="256" t="s">
        <v>15</v>
      </c>
      <c r="K18" s="255" t="s">
        <v>14</v>
      </c>
      <c r="L18" s="254" t="s">
        <v>17</v>
      </c>
      <c r="M18" s="253" t="s">
        <v>0</v>
      </c>
      <c r="N18" s="257" t="s">
        <v>13</v>
      </c>
    </row>
    <row r="19" spans="1:14" s="180" customFormat="1" ht="16.5" thickBot="1">
      <c r="A19" s="212" t="s">
        <v>82</v>
      </c>
      <c r="B19" s="210" t="s">
        <v>83</v>
      </c>
      <c r="C19" s="211" t="s">
        <v>93</v>
      </c>
      <c r="D19" s="252" t="s">
        <v>55</v>
      </c>
      <c r="E19" s="251" t="s">
        <v>56</v>
      </c>
      <c r="F19" s="212" t="s">
        <v>57</v>
      </c>
      <c r="G19" s="221"/>
      <c r="H19" s="221"/>
      <c r="I19" s="212" t="s">
        <v>82</v>
      </c>
      <c r="J19" s="210" t="s">
        <v>83</v>
      </c>
      <c r="K19" s="211" t="s">
        <v>93</v>
      </c>
      <c r="L19" s="252" t="s">
        <v>55</v>
      </c>
      <c r="M19" s="251" t="s">
        <v>56</v>
      </c>
      <c r="N19" s="212" t="s">
        <v>57</v>
      </c>
    </row>
    <row r="20" spans="1:14" ht="13.5" customHeight="1">
      <c r="A20" s="242">
        <f>'Decathlon U-18'!$B$12</f>
        <v>25</v>
      </c>
      <c r="B20" s="220" t="str">
        <f>'Decathlon U-18'!$C$12</f>
        <v>Hans-Christian</v>
      </c>
      <c r="C20" s="235" t="str">
        <f>'Decathlon U-18'!$D$12</f>
        <v>Hausenberg</v>
      </c>
      <c r="D20" s="250">
        <f>'Decathlon U-18'!$E$12</f>
        <v>36056</v>
      </c>
      <c r="E20" s="248" t="str">
        <f>'Decathlon U-18'!$F$12</f>
        <v>EST</v>
      </c>
      <c r="F20" s="245">
        <f>'Decathlon U-18'!$R$12</f>
        <v>7713</v>
      </c>
      <c r="H20" s="4">
        <f>'Heptathlon U-18'!Q27</f>
        <v>0</v>
      </c>
      <c r="I20" s="242">
        <f>'Decathlon U-20'!$B$39</f>
        <v>11</v>
      </c>
      <c r="J20" s="220" t="str">
        <f>'Decathlon U-20'!$C$15</f>
        <v>Risto</v>
      </c>
      <c r="K20" s="235" t="str">
        <f>'Decathlon U-20'!$D$15</f>
        <v>Lillemets</v>
      </c>
      <c r="L20" s="250">
        <f>'Decathlon U-20'!$E$15</f>
        <v>35754</v>
      </c>
      <c r="M20" s="248" t="str">
        <f>'Decathlon U-20'!$F$15</f>
        <v>EST</v>
      </c>
      <c r="N20" s="245">
        <f>'Decathlon U-20'!$R$15</f>
        <v>6649</v>
      </c>
    </row>
    <row r="21" spans="1:16" ht="13.5" customHeight="1">
      <c r="A21" s="229">
        <f>'Decathlon U-18'!$B$15</f>
        <v>26</v>
      </c>
      <c r="B21" s="213" t="str">
        <f>'Decathlon U-18'!$C$15</f>
        <v>Martin</v>
      </c>
      <c r="C21" s="234" t="str">
        <f>'Decathlon U-18'!$D$15</f>
        <v>Moldau</v>
      </c>
      <c r="D21" s="208">
        <f>'Decathlon U-18'!$E$15</f>
        <v>35804</v>
      </c>
      <c r="E21" s="247" t="str">
        <f>'Decathlon U-18'!$F$15</f>
        <v>EST</v>
      </c>
      <c r="F21" s="244">
        <f>'Decathlon U-18'!$R$15</f>
        <v>7427</v>
      </c>
      <c r="H21" s="4">
        <f>'Heptathlon U-18'!Q28</f>
        <v>0</v>
      </c>
      <c r="I21" s="229">
        <v>12</v>
      </c>
      <c r="J21" s="213" t="str">
        <f>'Decathlon U-20'!$C$18</f>
        <v>Allan</v>
      </c>
      <c r="K21" s="234" t="str">
        <f>'Decathlon U-20'!$D$18</f>
        <v>Katšmazov</v>
      </c>
      <c r="L21" s="208">
        <f>'Decathlon U-20'!$E$18</f>
        <v>35510</v>
      </c>
      <c r="M21" s="247" t="str">
        <f>'Decathlon U-20'!$F$18</f>
        <v>EST</v>
      </c>
      <c r="N21" s="244">
        <f>'Decathlon U-20'!$R$18</f>
        <v>6610</v>
      </c>
      <c r="P21" s="180"/>
    </row>
    <row r="22" spans="1:14" ht="15.75">
      <c r="A22" s="229">
        <v>27</v>
      </c>
      <c r="B22" s="209" t="str">
        <f>'Decathlon U-18'!$C$24</f>
        <v>Johannes</v>
      </c>
      <c r="C22" s="233" t="str">
        <f>'Decathlon U-18'!$D$24</f>
        <v>Treiel</v>
      </c>
      <c r="D22" s="208">
        <f>'Decathlon U-18'!$E$24</f>
        <v>36072</v>
      </c>
      <c r="E22" s="247" t="str">
        <f>'Decathlon U-18'!$F$24</f>
        <v>EST</v>
      </c>
      <c r="F22" s="244">
        <f>'Decathlon U-18'!$R$24</f>
        <v>6608</v>
      </c>
      <c r="H22" s="4">
        <f>'Heptathlon U-18'!Q29</f>
        <v>0</v>
      </c>
      <c r="I22" s="229">
        <v>13</v>
      </c>
      <c r="J22" s="209" t="str">
        <f>'Decathlon U-20'!$C$12</f>
        <v>Romet</v>
      </c>
      <c r="K22" s="233" t="str">
        <f>'Decathlon U-20'!$D$12</f>
        <v>Room</v>
      </c>
      <c r="L22" s="208">
        <f>'Decathlon U-20'!$E$12</f>
        <v>35519</v>
      </c>
      <c r="M22" s="247" t="str">
        <f>'Decathlon U-20'!$F$12</f>
        <v>EST</v>
      </c>
      <c r="N22" s="244">
        <f>'Decathlon U-20'!$R$12</f>
        <v>6730</v>
      </c>
    </row>
    <row r="23" spans="1:14" ht="16.5" thickBot="1">
      <c r="A23" s="241">
        <v>28</v>
      </c>
      <c r="B23" s="249" t="str">
        <f>'Decathlon U-18'!$C$30</f>
        <v>Raimond</v>
      </c>
      <c r="C23" s="232" t="str">
        <f>'Decathlon U-18'!$D$30</f>
        <v>Vink</v>
      </c>
      <c r="D23" s="230">
        <f>'Decathlon U-18'!$E$30</f>
        <v>35839</v>
      </c>
      <c r="E23" s="246" t="str">
        <f>'Decathlon U-18'!$F$30</f>
        <v>EST</v>
      </c>
      <c r="F23" s="243">
        <f>'Decathlon U-18'!$R$30</f>
        <v>6076</v>
      </c>
      <c r="H23" s="4">
        <f>'Heptathlon U-18'!Q30</f>
        <v>0</v>
      </c>
      <c r="I23" s="241">
        <v>14</v>
      </c>
      <c r="J23" s="249" t="str">
        <f>'Decathlon U-20'!$C$24</f>
        <v>Helger</v>
      </c>
      <c r="K23" s="232" t="str">
        <f>'Decathlon U-20'!$D$24</f>
        <v>Pikk</v>
      </c>
      <c r="L23" s="230">
        <f>'Decathlon U-20'!$E$24</f>
        <v>35205</v>
      </c>
      <c r="M23" s="246" t="str">
        <f>'Decathlon U-20'!$F$24</f>
        <v>EST</v>
      </c>
      <c r="N23" s="243">
        <f>'Decathlon U-20'!$R$24</f>
        <v>6021</v>
      </c>
    </row>
    <row r="24" spans="1:14" s="23" customFormat="1" ht="16.5" thickBot="1">
      <c r="A24" s="18"/>
      <c r="B24" s="17"/>
      <c r="C24" s="19"/>
      <c r="D24" s="20"/>
      <c r="E24" s="239" t="s">
        <v>315</v>
      </c>
      <c r="F24" s="238">
        <f>SUM(F20:F23)-MIN(F20:F23)</f>
        <v>21748</v>
      </c>
      <c r="I24" s="18"/>
      <c r="J24" s="17"/>
      <c r="K24" s="19"/>
      <c r="L24" s="20"/>
      <c r="M24" s="239" t="s">
        <v>315</v>
      </c>
      <c r="N24" s="238">
        <f>SUM(N20:N23)-MIN(N20:N23)</f>
        <v>19989</v>
      </c>
    </row>
    <row r="25" spans="1:14" s="23" customFormat="1" ht="15.75">
      <c r="A25" s="18"/>
      <c r="B25" s="17"/>
      <c r="C25" s="19"/>
      <c r="D25" s="20"/>
      <c r="E25" s="237"/>
      <c r="F25" s="236"/>
      <c r="I25" s="18"/>
      <c r="J25" s="17"/>
      <c r="K25" s="19"/>
      <c r="L25" s="20"/>
      <c r="M25" s="237"/>
      <c r="N25" s="236"/>
    </row>
    <row r="26" spans="1:14" s="23" customFormat="1" ht="19.5" thickBot="1">
      <c r="A26" s="292" t="s">
        <v>18</v>
      </c>
      <c r="B26" s="292"/>
      <c r="C26" s="292"/>
      <c r="D26" s="292"/>
      <c r="E26" s="292"/>
      <c r="F26" s="292"/>
      <c r="I26" s="285" t="s">
        <v>18</v>
      </c>
      <c r="J26" s="285"/>
      <c r="K26" s="285"/>
      <c r="L26" s="285"/>
      <c r="M26" s="285"/>
      <c r="N26" s="285"/>
    </row>
    <row r="27" spans="1:14" s="180" customFormat="1" ht="15.75">
      <c r="A27" s="257" t="s">
        <v>22</v>
      </c>
      <c r="B27" s="256" t="s">
        <v>15</v>
      </c>
      <c r="C27" s="255" t="s">
        <v>14</v>
      </c>
      <c r="D27" s="254" t="s">
        <v>17</v>
      </c>
      <c r="E27" s="253" t="s">
        <v>0</v>
      </c>
      <c r="F27" s="257" t="s">
        <v>13</v>
      </c>
      <c r="H27" s="221"/>
      <c r="I27" s="257" t="s">
        <v>22</v>
      </c>
      <c r="J27" s="256" t="s">
        <v>15</v>
      </c>
      <c r="K27" s="255" t="s">
        <v>14</v>
      </c>
      <c r="L27" s="254" t="s">
        <v>17</v>
      </c>
      <c r="M27" s="253" t="s">
        <v>0</v>
      </c>
      <c r="N27" s="257" t="s">
        <v>13</v>
      </c>
    </row>
    <row r="28" spans="1:14" s="180" customFormat="1" ht="16.5" thickBot="1">
      <c r="A28" s="212" t="s">
        <v>82</v>
      </c>
      <c r="B28" s="210" t="s">
        <v>83</v>
      </c>
      <c r="C28" s="211" t="s">
        <v>93</v>
      </c>
      <c r="D28" s="252" t="s">
        <v>55</v>
      </c>
      <c r="E28" s="251" t="s">
        <v>56</v>
      </c>
      <c r="F28" s="212" t="s">
        <v>57</v>
      </c>
      <c r="G28" s="221"/>
      <c r="H28" s="221"/>
      <c r="I28" s="212" t="s">
        <v>82</v>
      </c>
      <c r="J28" s="210" t="s">
        <v>83</v>
      </c>
      <c r="K28" s="211" t="s">
        <v>93</v>
      </c>
      <c r="L28" s="252" t="s">
        <v>55</v>
      </c>
      <c r="M28" s="251" t="s">
        <v>56</v>
      </c>
      <c r="N28" s="212" t="s">
        <v>57</v>
      </c>
    </row>
    <row r="29" spans="1:14" ht="13.5" customHeight="1">
      <c r="A29" s="242">
        <f>'Decathlon U-18'!$B$18</f>
        <v>136</v>
      </c>
      <c r="B29" s="220" t="str">
        <f>'Decathlon U-18'!$C$18</f>
        <v>Matas</v>
      </c>
      <c r="C29" s="235" t="str">
        <f>'Decathlon U-18'!$D$18</f>
        <v>Adomonis</v>
      </c>
      <c r="D29" s="250">
        <f>'Decathlon U-18'!$E$18</f>
        <v>35972</v>
      </c>
      <c r="E29" s="248" t="str">
        <f>'Decathlon U-18'!$F$18</f>
        <v>LTU</v>
      </c>
      <c r="F29" s="245">
        <f>'Decathlon U-18'!$R$18</f>
        <v>7052</v>
      </c>
      <c r="H29" s="4">
        <f>'Heptathlon U-18'!Q35</f>
        <v>0</v>
      </c>
      <c r="I29" s="242">
        <f>'Decathlon U-20'!$B$27</f>
        <v>141</v>
      </c>
      <c r="J29" s="220" t="str">
        <f>'Decathlon U-20'!$C$27</f>
        <v>Dominykas</v>
      </c>
      <c r="K29" s="235" t="str">
        <f>'Decathlon U-20'!$D$27</f>
        <v>Čekanauskas</v>
      </c>
      <c r="L29" s="250">
        <f>'Decathlon U-20'!$E$27</f>
        <v>35846</v>
      </c>
      <c r="M29" s="248" t="str">
        <f>'Decathlon U-20'!$F$27</f>
        <v>LTU</v>
      </c>
      <c r="N29" s="245">
        <f>'Decathlon U-20'!$R$27</f>
        <v>5594</v>
      </c>
    </row>
    <row r="30" spans="1:14" ht="13.5" customHeight="1">
      <c r="A30" s="229">
        <v>137</v>
      </c>
      <c r="B30" s="213" t="str">
        <f>'Decathlon U-18'!$C$21</f>
        <v>Ernest</v>
      </c>
      <c r="C30" s="234" t="str">
        <f>'Decathlon U-18'!$D$21</f>
        <v>Kolenda</v>
      </c>
      <c r="D30" s="208">
        <f>'Decathlon U-18'!$E$21</f>
        <v>35827</v>
      </c>
      <c r="E30" s="247" t="str">
        <f>'Decathlon U-18'!$F$21</f>
        <v>LTU</v>
      </c>
      <c r="F30" s="244">
        <f>'Decathlon U-18'!$R$21</f>
        <v>6968</v>
      </c>
      <c r="H30" s="4">
        <f>'Heptathlon U-18'!Q36</f>
        <v>0</v>
      </c>
      <c r="I30" s="229">
        <f>'Decathlon U-20'!$B$36</f>
        <v>142</v>
      </c>
      <c r="J30" s="213" t="str">
        <f>'Decathlon U-20'!$C$36</f>
        <v>Donatas</v>
      </c>
      <c r="K30" s="234" t="str">
        <f>'Decathlon U-20'!$D$36</f>
        <v>Paulavičius</v>
      </c>
      <c r="L30" s="208">
        <f>'Decathlon U-20'!$E$36</f>
        <v>35495</v>
      </c>
      <c r="M30" s="247" t="str">
        <f>'Decathlon U-20'!$F$36</f>
        <v>LTU</v>
      </c>
      <c r="N30" s="244">
        <f>'Decathlon U-20'!$R$36</f>
        <v>4505</v>
      </c>
    </row>
    <row r="31" spans="1:14" ht="15.75">
      <c r="A31" s="229">
        <v>138</v>
      </c>
      <c r="B31" s="209" t="str">
        <f>'Decathlon U-18'!$C$33</f>
        <v>Laurynas</v>
      </c>
      <c r="C31" s="233" t="str">
        <f>'Decathlon U-18'!$D$33</f>
        <v>Samajauskas</v>
      </c>
      <c r="D31" s="208">
        <f>'Decathlon U-18'!$E$33</f>
        <v>35866</v>
      </c>
      <c r="E31" s="247" t="str">
        <f>'Decathlon U-18'!$F$33</f>
        <v>LTU</v>
      </c>
      <c r="F31" s="244">
        <f>'Decathlon U-18'!$R$33</f>
        <v>5827</v>
      </c>
      <c r="H31" s="4">
        <f>'Heptathlon U-18'!Q37</f>
        <v>0</v>
      </c>
      <c r="I31" s="229">
        <f>'Decathlon U-20'!$B$33</f>
        <v>144</v>
      </c>
      <c r="J31" s="209" t="str">
        <f>'Decathlon U-20'!$C$33</f>
        <v>Mantas</v>
      </c>
      <c r="K31" s="233" t="str">
        <f>'Decathlon U-20'!$D$33</f>
        <v>Stonkus</v>
      </c>
      <c r="L31" s="208">
        <f>'Decathlon U-20'!$E$33</f>
        <v>35465</v>
      </c>
      <c r="M31" s="247" t="str">
        <f>'Decathlon U-20'!$F$33</f>
        <v>LTU</v>
      </c>
      <c r="N31" s="244">
        <f>'Decathlon U-20'!$R$33</f>
        <v>4773</v>
      </c>
    </row>
    <row r="32" spans="1:14" ht="16.5" thickBot="1">
      <c r="A32" s="241">
        <v>140</v>
      </c>
      <c r="B32" s="249" t="str">
        <f>'Decathlon U-18'!$C$42</f>
        <v>Domantas</v>
      </c>
      <c r="C32" s="232" t="str">
        <f>'Decathlon U-18'!$D$42</f>
        <v>Dobrega</v>
      </c>
      <c r="D32" s="230">
        <f>'Decathlon U-18'!$E$42</f>
        <v>36283</v>
      </c>
      <c r="E32" s="246" t="str">
        <f>'Decathlon U-18'!$F$42</f>
        <v>LTU</v>
      </c>
      <c r="F32" s="243">
        <f>'Decathlon U-18'!$R$42</f>
        <v>5299</v>
      </c>
      <c r="H32" s="4">
        <f>'Heptathlon U-18'!Q38</f>
        <v>0</v>
      </c>
      <c r="I32" s="241"/>
      <c r="J32" s="249"/>
      <c r="K32" s="232"/>
      <c r="L32" s="230"/>
      <c r="M32" s="246"/>
      <c r="N32" s="243"/>
    </row>
    <row r="33" spans="1:14" s="23" customFormat="1" ht="16.5" thickBot="1">
      <c r="A33" s="6"/>
      <c r="B33" s="17"/>
      <c r="C33" s="19"/>
      <c r="D33" s="20"/>
      <c r="E33" s="239" t="s">
        <v>315</v>
      </c>
      <c r="F33" s="238">
        <f>SUM(F29:F32)-MIN(F29:F32)</f>
        <v>19847</v>
      </c>
      <c r="I33" s="18"/>
      <c r="J33" s="17"/>
      <c r="K33" s="19"/>
      <c r="L33" s="20"/>
      <c r="M33" s="239" t="s">
        <v>315</v>
      </c>
      <c r="N33" s="238">
        <f>SUM(N29:N32)</f>
        <v>14872</v>
      </c>
    </row>
  </sheetData>
  <sheetProtection password="C9E9" sheet="1" selectLockedCells="1" selectUnlockedCells="1"/>
  <mergeCells count="7">
    <mergeCell ref="A26:F26"/>
    <mergeCell ref="A5:N5"/>
    <mergeCell ref="A7:F7"/>
    <mergeCell ref="I7:N7"/>
    <mergeCell ref="A8:F8"/>
    <mergeCell ref="I8:N8"/>
    <mergeCell ref="A17:F17"/>
  </mergeCells>
  <printOptions horizontalCentered="1"/>
  <pageMargins left="0.15748031496062992" right="0.2362204724409449" top="0.2362204724409449" bottom="0.15748031496062992" header="0.3937007874015748" footer="0.1574803149606299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3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.7109375" style="267" customWidth="1"/>
    <col min="2" max="2" width="10.140625" style="267" bestFit="1" customWidth="1"/>
    <col min="3" max="3" width="11.140625" style="267" bestFit="1" customWidth="1"/>
    <col min="4" max="4" width="9.140625" style="267" customWidth="1"/>
    <col min="5" max="5" width="8.7109375" style="267" customWidth="1"/>
    <col min="6" max="6" width="10.140625" style="267" bestFit="1" customWidth="1"/>
    <col min="7" max="7" width="11.140625" style="267" bestFit="1" customWidth="1"/>
    <col min="8" max="8" width="9.140625" style="267" customWidth="1"/>
    <col min="9" max="11" width="13.7109375" style="267" customWidth="1"/>
    <col min="12" max="16384" width="9.140625" style="267" customWidth="1"/>
  </cols>
  <sheetData>
    <row r="1" spans="1:11" s="3" customFormat="1" ht="18" customHeight="1">
      <c r="A1" s="1" t="s">
        <v>27</v>
      </c>
      <c r="B1" s="14"/>
      <c r="C1" s="1"/>
      <c r="D1" s="1"/>
      <c r="E1" s="11"/>
      <c r="F1" s="2"/>
      <c r="G1" s="2"/>
      <c r="H1" s="2"/>
      <c r="I1" s="225"/>
      <c r="J1" s="223"/>
      <c r="K1" s="2"/>
    </row>
    <row r="2" spans="1:11" s="3" customFormat="1" ht="18" customHeight="1">
      <c r="A2" s="128" t="s">
        <v>61</v>
      </c>
      <c r="B2" s="14"/>
      <c r="C2" s="1"/>
      <c r="D2" s="1"/>
      <c r="E2" s="11"/>
      <c r="F2" s="2"/>
      <c r="G2" s="2"/>
      <c r="H2" s="2"/>
      <c r="I2" s="225"/>
      <c r="J2" s="223"/>
      <c r="K2" s="2"/>
    </row>
    <row r="3" spans="1:11" s="3" customFormat="1" ht="18" customHeight="1">
      <c r="A3" s="127" t="s">
        <v>191</v>
      </c>
      <c r="B3" s="14"/>
      <c r="C3" s="1"/>
      <c r="D3" s="1"/>
      <c r="E3" s="11"/>
      <c r="F3" s="2"/>
      <c r="G3" s="2"/>
      <c r="H3" s="2"/>
      <c r="I3" s="225"/>
      <c r="J3" s="223"/>
      <c r="K3" s="2"/>
    </row>
    <row r="4" spans="1:13" s="3" customFormat="1" ht="18.75">
      <c r="A4" s="14"/>
      <c r="B4" s="14"/>
      <c r="C4" s="1"/>
      <c r="D4" s="25"/>
      <c r="E4" s="2"/>
      <c r="F4" s="2"/>
      <c r="H4" s="14"/>
      <c r="I4" s="14"/>
      <c r="J4" s="1"/>
      <c r="K4" s="24"/>
      <c r="M4" s="8"/>
    </row>
    <row r="5" spans="1:13" s="3" customFormat="1" ht="20.25">
      <c r="A5" s="293" t="s">
        <v>398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8"/>
    </row>
    <row r="7" spans="1:11" ht="15.75">
      <c r="A7" s="297" t="s">
        <v>58</v>
      </c>
      <c r="B7" s="298"/>
      <c r="C7" s="298"/>
      <c r="D7" s="12"/>
      <c r="E7" s="297" t="s">
        <v>67</v>
      </c>
      <c r="F7" s="298"/>
      <c r="G7" s="298"/>
      <c r="I7" s="297" t="s">
        <v>396</v>
      </c>
      <c r="J7" s="297"/>
      <c r="K7" s="297"/>
    </row>
    <row r="8" spans="1:7" ht="13.5" thickBot="1">
      <c r="A8" s="6"/>
      <c r="B8" s="6"/>
      <c r="C8" s="3"/>
      <c r="D8" s="12"/>
      <c r="E8" s="6"/>
      <c r="F8" s="6"/>
      <c r="G8" s="3"/>
    </row>
    <row r="9" spans="1:11" ht="15.75">
      <c r="A9" s="269" t="s">
        <v>16</v>
      </c>
      <c r="B9" s="270" t="s">
        <v>0</v>
      </c>
      <c r="C9" s="271" t="s">
        <v>13</v>
      </c>
      <c r="E9" s="269" t="s">
        <v>16</v>
      </c>
      <c r="F9" s="270" t="s">
        <v>0</v>
      </c>
      <c r="G9" s="271" t="s">
        <v>13</v>
      </c>
      <c r="I9" s="269" t="s">
        <v>16</v>
      </c>
      <c r="J9" s="270" t="s">
        <v>0</v>
      </c>
      <c r="K9" s="271" t="s">
        <v>13</v>
      </c>
    </row>
    <row r="10" spans="1:11" ht="16.5" thickBot="1">
      <c r="A10" s="282" t="s">
        <v>54</v>
      </c>
      <c r="B10" s="283" t="s">
        <v>56</v>
      </c>
      <c r="C10" s="284" t="s">
        <v>57</v>
      </c>
      <c r="E10" s="272" t="s">
        <v>54</v>
      </c>
      <c r="F10" s="273" t="s">
        <v>56</v>
      </c>
      <c r="G10" s="274" t="s">
        <v>57</v>
      </c>
      <c r="I10" s="282" t="s">
        <v>54</v>
      </c>
      <c r="J10" s="283" t="s">
        <v>56</v>
      </c>
      <c r="K10" s="284" t="s">
        <v>57</v>
      </c>
    </row>
    <row r="11" spans="1:11" ht="15.75">
      <c r="A11" s="269">
        <v>1</v>
      </c>
      <c r="B11" s="275" t="s">
        <v>20</v>
      </c>
      <c r="C11" s="276">
        <f>'[4]Team results W'!$F$24</f>
        <v>15581</v>
      </c>
      <c r="E11" s="269">
        <v>1</v>
      </c>
      <c r="F11" s="275" t="s">
        <v>20</v>
      </c>
      <c r="G11" s="276">
        <f>'[4]Team results M'!$F$24</f>
        <v>21748</v>
      </c>
      <c r="I11" s="269">
        <v>1</v>
      </c>
      <c r="J11" s="275" t="s">
        <v>20</v>
      </c>
      <c r="K11" s="276">
        <f>'[4]Team results W'!$F$24+'[4]Team results M'!$F$24</f>
        <v>37329</v>
      </c>
    </row>
    <row r="12" spans="1:11" ht="15.75">
      <c r="A12" s="277">
        <v>2</v>
      </c>
      <c r="B12" s="268" t="s">
        <v>19</v>
      </c>
      <c r="C12" s="278">
        <f>'[4]Team results W'!$F$15</f>
        <v>14056</v>
      </c>
      <c r="E12" s="277">
        <v>2</v>
      </c>
      <c r="F12" s="268" t="s">
        <v>18</v>
      </c>
      <c r="G12" s="278">
        <f>'[4]Team results M'!$F$33</f>
        <v>19847</v>
      </c>
      <c r="I12" s="277">
        <v>2</v>
      </c>
      <c r="J12" s="268" t="s">
        <v>18</v>
      </c>
      <c r="K12" s="278">
        <f>'[4]Team results W'!$F$33+'[4]Team results M'!$F$33</f>
        <v>32177</v>
      </c>
    </row>
    <row r="13" spans="1:11" ht="16.5" thickBot="1">
      <c r="A13" s="279">
        <v>3</v>
      </c>
      <c r="B13" s="280" t="s">
        <v>18</v>
      </c>
      <c r="C13" s="281">
        <f>'[4]Team results W'!$F$33</f>
        <v>12330</v>
      </c>
      <c r="E13" s="279">
        <v>3</v>
      </c>
      <c r="F13" s="280" t="s">
        <v>19</v>
      </c>
      <c r="G13" s="281">
        <f>'[4]Team results M'!$F$15</f>
        <v>17568</v>
      </c>
      <c r="I13" s="279">
        <v>3</v>
      </c>
      <c r="J13" s="280" t="s">
        <v>19</v>
      </c>
      <c r="K13" s="281">
        <f>'[4]Team results W'!$F$15+'[4]Team results M'!$F$15</f>
        <v>31624</v>
      </c>
    </row>
    <row r="14" spans="1:5" ht="12.75">
      <c r="A14" s="18"/>
      <c r="E14" s="18"/>
    </row>
    <row r="15" spans="1:5" ht="12.75">
      <c r="A15" s="18"/>
      <c r="E15" s="18"/>
    </row>
    <row r="16" spans="1:11" ht="15.75">
      <c r="A16" s="297" t="s">
        <v>69</v>
      </c>
      <c r="B16" s="298"/>
      <c r="C16" s="298"/>
      <c r="E16" s="297" t="s">
        <v>68</v>
      </c>
      <c r="F16" s="298"/>
      <c r="G16" s="298"/>
      <c r="I16" s="297" t="s">
        <v>397</v>
      </c>
      <c r="J16" s="297"/>
      <c r="K16" s="297"/>
    </row>
    <row r="17" spans="1:7" ht="13.5" thickBot="1">
      <c r="A17" s="6"/>
      <c r="B17" s="6"/>
      <c r="C17" s="3"/>
      <c r="E17" s="6"/>
      <c r="F17" s="6"/>
      <c r="G17" s="3"/>
    </row>
    <row r="18" spans="1:11" ht="15.75">
      <c r="A18" s="269" t="s">
        <v>16</v>
      </c>
      <c r="B18" s="270" t="s">
        <v>0</v>
      </c>
      <c r="C18" s="271" t="s">
        <v>13</v>
      </c>
      <c r="E18" s="269" t="s">
        <v>16</v>
      </c>
      <c r="F18" s="270" t="s">
        <v>0</v>
      </c>
      <c r="G18" s="271" t="s">
        <v>13</v>
      </c>
      <c r="I18" s="269" t="s">
        <v>16</v>
      </c>
      <c r="J18" s="270" t="s">
        <v>0</v>
      </c>
      <c r="K18" s="271" t="s">
        <v>13</v>
      </c>
    </row>
    <row r="19" spans="1:11" ht="16.5" thickBot="1">
      <c r="A19" s="272" t="s">
        <v>54</v>
      </c>
      <c r="B19" s="273" t="s">
        <v>56</v>
      </c>
      <c r="C19" s="274" t="s">
        <v>57</v>
      </c>
      <c r="E19" s="272" t="s">
        <v>54</v>
      </c>
      <c r="F19" s="273" t="s">
        <v>56</v>
      </c>
      <c r="G19" s="274" t="s">
        <v>57</v>
      </c>
      <c r="I19" s="272" t="s">
        <v>54</v>
      </c>
      <c r="J19" s="273" t="s">
        <v>56</v>
      </c>
      <c r="K19" s="274" t="s">
        <v>57</v>
      </c>
    </row>
    <row r="20" spans="1:11" ht="15.75">
      <c r="A20" s="269">
        <v>1</v>
      </c>
      <c r="B20" s="275" t="s">
        <v>18</v>
      </c>
      <c r="C20" s="276">
        <f>'[4]Team results W'!$N$33</f>
        <v>14150</v>
      </c>
      <c r="E20" s="269">
        <v>1</v>
      </c>
      <c r="F20" s="275" t="s">
        <v>20</v>
      </c>
      <c r="G20" s="276">
        <f>'[4]Team results M'!$N$24</f>
        <v>19989</v>
      </c>
      <c r="I20" s="269">
        <v>1</v>
      </c>
      <c r="J20" s="275" t="s">
        <v>20</v>
      </c>
      <c r="K20" s="276">
        <f>'[4]Team results W'!$N$24+'[4]Team results M'!$N$24</f>
        <v>33906</v>
      </c>
    </row>
    <row r="21" spans="1:11" ht="15.75">
      <c r="A21" s="277">
        <v>2</v>
      </c>
      <c r="B21" s="268" t="s">
        <v>20</v>
      </c>
      <c r="C21" s="278">
        <f>'[4]Team results W'!$N$24</f>
        <v>13917</v>
      </c>
      <c r="E21" s="277">
        <v>2</v>
      </c>
      <c r="F21" s="268" t="s">
        <v>18</v>
      </c>
      <c r="G21" s="278">
        <f>'[4]Team results M'!$N$33</f>
        <v>14872</v>
      </c>
      <c r="I21" s="277">
        <v>2</v>
      </c>
      <c r="J21" s="268" t="s">
        <v>18</v>
      </c>
      <c r="K21" s="278">
        <f>'[4]Team results W'!$N$33+'[4]Team results M'!$N$33</f>
        <v>29022</v>
      </c>
    </row>
    <row r="22" spans="1:11" ht="16.5" thickBot="1">
      <c r="A22" s="279">
        <v>3</v>
      </c>
      <c r="B22" s="280" t="s">
        <v>19</v>
      </c>
      <c r="C22" s="281">
        <f>'[4]Team results W'!$N$15</f>
        <v>7242</v>
      </c>
      <c r="E22" s="279">
        <v>3</v>
      </c>
      <c r="F22" s="280" t="s">
        <v>19</v>
      </c>
      <c r="G22" s="281">
        <f>'[4]Team results M'!$N$15</f>
        <v>11615</v>
      </c>
      <c r="I22" s="279">
        <v>3</v>
      </c>
      <c r="J22" s="280" t="s">
        <v>19</v>
      </c>
      <c r="K22" s="281">
        <f>'[4]Team results W'!$N$15+'[4]Team results M'!$N$15</f>
        <v>18857</v>
      </c>
    </row>
    <row r="25" spans="9:11" ht="16.5" thickBot="1">
      <c r="I25" s="295" t="s">
        <v>401</v>
      </c>
      <c r="J25" s="296"/>
      <c r="K25" s="296"/>
    </row>
    <row r="26" spans="9:11" ht="15.75">
      <c r="I26" s="269" t="s">
        <v>16</v>
      </c>
      <c r="J26" s="270" t="s">
        <v>0</v>
      </c>
      <c r="K26" s="271" t="s">
        <v>13</v>
      </c>
    </row>
    <row r="27" spans="9:11" ht="16.5" thickBot="1">
      <c r="I27" s="282" t="s">
        <v>54</v>
      </c>
      <c r="J27" s="283" t="s">
        <v>56</v>
      </c>
      <c r="K27" s="284" t="s">
        <v>57</v>
      </c>
    </row>
    <row r="28" spans="9:11" ht="15.75">
      <c r="I28" s="269">
        <v>1</v>
      </c>
      <c r="J28" s="275" t="s">
        <v>20</v>
      </c>
      <c r="K28" s="276">
        <f>'[4]Team results W'!$F$24+'[4]Team results M'!$F$24+'[4]Team results W'!$N$24+'[4]Team results M'!$N$24</f>
        <v>71235</v>
      </c>
    </row>
    <row r="29" spans="9:11" ht="15.75">
      <c r="I29" s="277">
        <v>2</v>
      </c>
      <c r="J29" s="268" t="s">
        <v>18</v>
      </c>
      <c r="K29" s="278">
        <f>'[4]Team results W'!$F$33+'[4]Team results M'!$F$33+'[4]Team results W'!$N$33+'[4]Team results M'!$N$33</f>
        <v>61199</v>
      </c>
    </row>
    <row r="30" spans="9:11" ht="16.5" thickBot="1">
      <c r="I30" s="279">
        <v>3</v>
      </c>
      <c r="J30" s="280" t="s">
        <v>19</v>
      </c>
      <c r="K30" s="281">
        <f>'[4]Team results W'!$F$15+'[4]Team results M'!$F$15+'[4]Team results W'!$N$15+'[4]Team results M'!$N$15</f>
        <v>50481</v>
      </c>
    </row>
  </sheetData>
  <sheetProtection password="C9E9" sheet="1" selectLockedCells="1" selectUnlockedCells="1"/>
  <mergeCells count="8">
    <mergeCell ref="I25:K25"/>
    <mergeCell ref="A5:L5"/>
    <mergeCell ref="A7:C7"/>
    <mergeCell ref="E7:G7"/>
    <mergeCell ref="I7:K7"/>
    <mergeCell ref="A16:C16"/>
    <mergeCell ref="E16:G16"/>
    <mergeCell ref="I16:K16"/>
  </mergeCells>
  <printOptions horizontalCentered="1"/>
  <pageMargins left="0.7086614173228347" right="0.7086614173228347" top="0.7480314960629921" bottom="0.472440944881889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P12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00390625" style="6" bestFit="1" customWidth="1"/>
    <col min="2" max="2" width="5.00390625" style="6" customWidth="1"/>
    <col min="3" max="3" width="13.28125" style="6" customWidth="1"/>
    <col min="4" max="4" width="14.421875" style="6" bestFit="1" customWidth="1"/>
    <col min="5" max="5" width="10.7109375" style="6" bestFit="1" customWidth="1"/>
    <col min="6" max="6" width="12.00390625" style="6" customWidth="1"/>
    <col min="7" max="7" width="9.00390625" style="6" bestFit="1" customWidth="1"/>
    <col min="8" max="8" width="9.00390625" style="6" customWidth="1"/>
    <col min="9" max="16384" width="9.140625" style="6" customWidth="1"/>
  </cols>
  <sheetData>
    <row r="1" spans="1:16" s="3" customFormat="1" ht="18" customHeight="1">
      <c r="A1" s="1" t="s">
        <v>27</v>
      </c>
      <c r="B1" s="14"/>
      <c r="C1" s="1"/>
      <c r="D1" s="1"/>
      <c r="E1" s="1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18" customHeight="1">
      <c r="A2" s="128" t="s">
        <v>61</v>
      </c>
      <c r="B2" s="14"/>
      <c r="C2" s="1"/>
      <c r="D2" s="1"/>
      <c r="E2" s="11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3" customFormat="1" ht="18" customHeight="1">
      <c r="A3" s="127" t="s">
        <v>191</v>
      </c>
      <c r="B3" s="14"/>
      <c r="C3" s="1"/>
      <c r="D3" s="1"/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3" s="3" customFormat="1" ht="17.25" customHeight="1">
      <c r="A4" s="66"/>
      <c r="B4" s="1"/>
      <c r="C4" s="2"/>
      <c r="D4" s="2"/>
      <c r="E4" s="2"/>
      <c r="F4" s="2"/>
      <c r="G4" s="2"/>
      <c r="H4" s="2"/>
      <c r="I4" s="24"/>
      <c r="J4" s="2"/>
      <c r="K4" s="2"/>
      <c r="M4" s="24"/>
    </row>
    <row r="5" spans="1:13" ht="14.25" customHeight="1">
      <c r="A5" s="5" t="s">
        <v>58</v>
      </c>
      <c r="B5" s="5"/>
      <c r="G5" s="4"/>
      <c r="H5" s="4"/>
      <c r="I5" s="4"/>
      <c r="K5" s="7"/>
      <c r="L5" s="67"/>
      <c r="M5" s="67"/>
    </row>
    <row r="6" spans="1:13" ht="18.75">
      <c r="A6" s="1" t="s">
        <v>70</v>
      </c>
      <c r="B6" s="1"/>
      <c r="C6" s="1"/>
      <c r="E6" s="8"/>
      <c r="I6" s="4"/>
      <c r="K6" s="4"/>
      <c r="L6" s="9"/>
      <c r="M6" s="67"/>
    </row>
    <row r="7" spans="3:5" ht="15.75">
      <c r="C7" s="5" t="s">
        <v>79</v>
      </c>
      <c r="E7" s="3"/>
    </row>
    <row r="8" spans="3:5" s="180" customFormat="1" ht="16.5" thickBot="1">
      <c r="C8" s="5">
        <v>1</v>
      </c>
      <c r="D8" s="5" t="s">
        <v>80</v>
      </c>
      <c r="E8" s="5"/>
    </row>
    <row r="9" spans="1:9" s="23" customFormat="1" ht="12.75" customHeight="1">
      <c r="A9" s="133" t="s">
        <v>40</v>
      </c>
      <c r="B9" s="79" t="s">
        <v>81</v>
      </c>
      <c r="C9" s="135" t="s">
        <v>15</v>
      </c>
      <c r="D9" s="136" t="s">
        <v>14</v>
      </c>
      <c r="E9" s="145" t="s">
        <v>17</v>
      </c>
      <c r="F9" s="134" t="s">
        <v>0</v>
      </c>
      <c r="G9" s="79" t="s">
        <v>13</v>
      </c>
      <c r="H9" s="79" t="s">
        <v>11</v>
      </c>
      <c r="I9" s="137" t="s">
        <v>12</v>
      </c>
    </row>
    <row r="10" spans="1:9" s="23" customFormat="1" ht="13.5" thickBot="1">
      <c r="A10" s="170" t="s">
        <v>193</v>
      </c>
      <c r="B10" s="175" t="s">
        <v>82</v>
      </c>
      <c r="C10" s="172" t="s">
        <v>83</v>
      </c>
      <c r="D10" s="173" t="s">
        <v>93</v>
      </c>
      <c r="E10" s="177" t="s">
        <v>55</v>
      </c>
      <c r="F10" s="171" t="s">
        <v>56</v>
      </c>
      <c r="G10" s="175" t="s">
        <v>57</v>
      </c>
      <c r="H10" s="176" t="s">
        <v>59</v>
      </c>
      <c r="I10" s="174" t="s">
        <v>60</v>
      </c>
    </row>
    <row r="11" spans="1:9" s="70" customFormat="1" ht="13.5" customHeight="1">
      <c r="A11" s="200">
        <f>A12</f>
        <v>1</v>
      </c>
      <c r="B11" s="62"/>
      <c r="C11" s="40"/>
      <c r="D11" s="41"/>
      <c r="E11" s="42"/>
      <c r="F11" s="43"/>
      <c r="G11" s="201"/>
      <c r="H11" s="202"/>
      <c r="I11" s="201"/>
    </row>
    <row r="12" spans="1:9" s="70" customFormat="1" ht="13.5" customHeight="1">
      <c r="A12" s="44">
        <f>A8+1</f>
        <v>1</v>
      </c>
      <c r="B12" s="63">
        <v>127</v>
      </c>
      <c r="C12" s="46" t="s">
        <v>130</v>
      </c>
      <c r="D12" s="47" t="s">
        <v>131</v>
      </c>
      <c r="E12" s="48" t="s">
        <v>132</v>
      </c>
      <c r="F12" s="49" t="s">
        <v>18</v>
      </c>
      <c r="G12" s="71" t="s">
        <v>231</v>
      </c>
      <c r="H12" s="72" t="s">
        <v>222</v>
      </c>
      <c r="I12" s="71">
        <f>IF(ISBLANK(G12),"",INT(9.23076*(26.7-G12)^1.835))</f>
        <v>674</v>
      </c>
    </row>
    <row r="13" spans="1:9" s="70" customFormat="1" ht="13.5" customHeight="1" thickBot="1">
      <c r="A13" s="262">
        <f>A12</f>
        <v>1</v>
      </c>
      <c r="B13" s="64"/>
      <c r="C13" s="51"/>
      <c r="D13" s="52"/>
      <c r="E13" s="53"/>
      <c r="F13" s="54"/>
      <c r="G13" s="73"/>
      <c r="H13" s="74"/>
      <c r="I13" s="73"/>
    </row>
    <row r="14" spans="1:9" ht="12.75">
      <c r="A14" s="258">
        <f>A15</f>
        <v>2</v>
      </c>
      <c r="B14" s="62"/>
      <c r="C14" s="40"/>
      <c r="D14" s="41"/>
      <c r="E14" s="42"/>
      <c r="F14" s="43"/>
      <c r="G14" s="68"/>
      <c r="H14" s="202"/>
      <c r="I14" s="68"/>
    </row>
    <row r="15" spans="1:9" ht="12.75">
      <c r="A15" s="44">
        <f>A12+1</f>
        <v>2</v>
      </c>
      <c r="B15" s="63">
        <v>1</v>
      </c>
      <c r="C15" s="46" t="s">
        <v>133</v>
      </c>
      <c r="D15" s="47" t="s">
        <v>134</v>
      </c>
      <c r="E15" s="48">
        <v>36417</v>
      </c>
      <c r="F15" s="49" t="s">
        <v>19</v>
      </c>
      <c r="G15" s="71" t="s">
        <v>232</v>
      </c>
      <c r="H15" s="72" t="s">
        <v>222</v>
      </c>
      <c r="I15" s="71">
        <f>IF(ISBLANK(G15),"",INT(9.23076*(26.7-G15)^1.835))</f>
        <v>690</v>
      </c>
    </row>
    <row r="16" spans="1:9" ht="13.5" thickBot="1">
      <c r="A16" s="262">
        <f>A15</f>
        <v>2</v>
      </c>
      <c r="B16" s="64"/>
      <c r="C16" s="51"/>
      <c r="D16" s="52"/>
      <c r="E16" s="53"/>
      <c r="F16" s="54"/>
      <c r="G16" s="73"/>
      <c r="H16" s="74"/>
      <c r="I16" s="73"/>
    </row>
    <row r="17" spans="1:9" ht="12.75">
      <c r="A17" s="258">
        <f>A18</f>
        <v>3</v>
      </c>
      <c r="B17" s="62"/>
      <c r="C17" s="40"/>
      <c r="D17" s="41"/>
      <c r="E17" s="42"/>
      <c r="F17" s="43"/>
      <c r="G17" s="68"/>
      <c r="H17" s="202"/>
      <c r="I17" s="68"/>
    </row>
    <row r="18" spans="1:9" ht="12.75">
      <c r="A18" s="44">
        <f>A15+1</f>
        <v>3</v>
      </c>
      <c r="B18" s="63">
        <v>17</v>
      </c>
      <c r="C18" s="46" t="s">
        <v>158</v>
      </c>
      <c r="D18" s="47" t="s">
        <v>159</v>
      </c>
      <c r="E18" s="48">
        <v>36256</v>
      </c>
      <c r="F18" s="49" t="s">
        <v>20</v>
      </c>
      <c r="G18" s="71" t="s">
        <v>233</v>
      </c>
      <c r="H18" s="72" t="s">
        <v>222</v>
      </c>
      <c r="I18" s="71">
        <f>IF(ISBLANK(G18),"",INT(9.23076*(26.7-G18)^1.835))</f>
        <v>828</v>
      </c>
    </row>
    <row r="19" spans="1:9" ht="13.5" thickBot="1">
      <c r="A19" s="262">
        <f>A18</f>
        <v>3</v>
      </c>
      <c r="B19" s="64"/>
      <c r="C19" s="51"/>
      <c r="D19" s="52"/>
      <c r="E19" s="53"/>
      <c r="F19" s="54"/>
      <c r="G19" s="73"/>
      <c r="H19" s="74"/>
      <c r="I19" s="73"/>
    </row>
    <row r="20" spans="1:9" ht="12.75">
      <c r="A20" s="258">
        <f>A21</f>
        <v>4</v>
      </c>
      <c r="B20" s="62"/>
      <c r="C20" s="40"/>
      <c r="D20" s="41"/>
      <c r="E20" s="42"/>
      <c r="F20" s="43"/>
      <c r="G20" s="68"/>
      <c r="H20" s="202"/>
      <c r="I20" s="68"/>
    </row>
    <row r="21" spans="1:9" ht="12.75">
      <c r="A21" s="44">
        <f>A18+1</f>
        <v>4</v>
      </c>
      <c r="B21" s="63">
        <v>120</v>
      </c>
      <c r="C21" s="46" t="s">
        <v>108</v>
      </c>
      <c r="D21" s="47" t="s">
        <v>109</v>
      </c>
      <c r="E21" s="48">
        <v>36786</v>
      </c>
      <c r="F21" s="49" t="s">
        <v>18</v>
      </c>
      <c r="G21" s="71" t="s">
        <v>234</v>
      </c>
      <c r="H21" s="72" t="s">
        <v>222</v>
      </c>
      <c r="I21" s="71">
        <f>IF(ISBLANK(G21),"",INT(9.23076*(26.7-G21)^1.835))</f>
        <v>759</v>
      </c>
    </row>
    <row r="22" spans="1:9" ht="13.5" thickBot="1">
      <c r="A22" s="262">
        <f>A21</f>
        <v>4</v>
      </c>
      <c r="B22" s="64"/>
      <c r="C22" s="51"/>
      <c r="D22" s="52"/>
      <c r="E22" s="53"/>
      <c r="F22" s="54"/>
      <c r="G22" s="73"/>
      <c r="H22" s="74"/>
      <c r="I22" s="73"/>
    </row>
    <row r="23" spans="1:9" ht="12.75">
      <c r="A23" s="258">
        <f>A24</f>
        <v>5</v>
      </c>
      <c r="B23" s="62"/>
      <c r="C23" s="40"/>
      <c r="D23" s="41"/>
      <c r="E23" s="42"/>
      <c r="F23" s="43"/>
      <c r="G23" s="68"/>
      <c r="H23" s="202"/>
      <c r="I23" s="68"/>
    </row>
    <row r="24" spans="1:9" ht="12.75">
      <c r="A24" s="44">
        <f>A21+1</f>
        <v>5</v>
      </c>
      <c r="B24" s="63">
        <v>2</v>
      </c>
      <c r="C24" s="46" t="s">
        <v>135</v>
      </c>
      <c r="D24" s="47" t="s">
        <v>136</v>
      </c>
      <c r="E24" s="48">
        <v>36099</v>
      </c>
      <c r="F24" s="49" t="s">
        <v>19</v>
      </c>
      <c r="G24" s="71" t="s">
        <v>235</v>
      </c>
      <c r="H24" s="72" t="s">
        <v>222</v>
      </c>
      <c r="I24" s="71">
        <f>IF(ISBLANK(G24),"",INT(9.23076*(26.7-G24)^1.835))</f>
        <v>729</v>
      </c>
    </row>
    <row r="25" spans="1:9" ht="13.5" thickBot="1">
      <c r="A25" s="262">
        <f>A24</f>
        <v>5</v>
      </c>
      <c r="B25" s="64"/>
      <c r="C25" s="51"/>
      <c r="D25" s="52"/>
      <c r="E25" s="53"/>
      <c r="F25" s="54"/>
      <c r="G25" s="73"/>
      <c r="H25" s="74"/>
      <c r="I25" s="73"/>
    </row>
    <row r="26" spans="1:9" ht="12.75">
      <c r="A26" s="258">
        <f>A27</f>
        <v>6</v>
      </c>
      <c r="B26" s="62"/>
      <c r="C26" s="40"/>
      <c r="D26" s="41"/>
      <c r="E26" s="42"/>
      <c r="F26" s="43"/>
      <c r="G26" s="68"/>
      <c r="H26" s="202"/>
      <c r="I26" s="68"/>
    </row>
    <row r="27" spans="1:9" ht="12.75">
      <c r="A27" s="44">
        <f>A24+1</f>
        <v>6</v>
      </c>
      <c r="B27" s="63">
        <v>18</v>
      </c>
      <c r="C27" s="46" t="s">
        <v>160</v>
      </c>
      <c r="D27" s="47" t="s">
        <v>161</v>
      </c>
      <c r="E27" s="48">
        <v>36327</v>
      </c>
      <c r="F27" s="49" t="s">
        <v>20</v>
      </c>
      <c r="G27" s="71" t="s">
        <v>236</v>
      </c>
      <c r="H27" s="72" t="s">
        <v>222</v>
      </c>
      <c r="I27" s="71">
        <f>IF(ISBLANK(G27),"",INT(9.23076*(26.7-G27)^1.835))</f>
        <v>895</v>
      </c>
    </row>
    <row r="28" spans="1:9" ht="13.5" thickBot="1">
      <c r="A28" s="262">
        <f>A27</f>
        <v>6</v>
      </c>
      <c r="B28" s="64"/>
      <c r="C28" s="51"/>
      <c r="D28" s="52"/>
      <c r="E28" s="53"/>
      <c r="F28" s="54"/>
      <c r="G28" s="73"/>
      <c r="H28" s="74"/>
      <c r="I28" s="73"/>
    </row>
    <row r="29" spans="1:9" ht="12.75">
      <c r="A29" s="258">
        <f>A30</f>
        <v>7</v>
      </c>
      <c r="B29" s="62"/>
      <c r="C29" s="40"/>
      <c r="D29" s="41"/>
      <c r="E29" s="42"/>
      <c r="F29" s="43"/>
      <c r="G29" s="68"/>
      <c r="H29" s="202"/>
      <c r="I29" s="68"/>
    </row>
    <row r="30" spans="1:9" ht="12.75">
      <c r="A30" s="44">
        <f>A27+1</f>
        <v>7</v>
      </c>
      <c r="B30" s="63">
        <v>124</v>
      </c>
      <c r="C30" s="46" t="s">
        <v>110</v>
      </c>
      <c r="D30" s="47" t="s">
        <v>111</v>
      </c>
      <c r="E30" s="48">
        <v>36689</v>
      </c>
      <c r="F30" s="49" t="s">
        <v>18</v>
      </c>
      <c r="G30" s="71" t="s">
        <v>237</v>
      </c>
      <c r="H30" s="72" t="s">
        <v>222</v>
      </c>
      <c r="I30" s="71">
        <f>IF(ISBLANK(G30),"",INT(9.23076*(26.7-G30)^1.835))</f>
        <v>638</v>
      </c>
    </row>
    <row r="31" spans="1:9" ht="13.5" thickBot="1">
      <c r="A31" s="262">
        <f>A30</f>
        <v>7</v>
      </c>
      <c r="B31" s="64"/>
      <c r="C31" s="51"/>
      <c r="D31" s="52"/>
      <c r="E31" s="53"/>
      <c r="F31" s="54"/>
      <c r="G31" s="73"/>
      <c r="H31" s="74"/>
      <c r="I31" s="73"/>
    </row>
    <row r="32" spans="1:9" s="23" customFormat="1" ht="12.75">
      <c r="A32" s="258">
        <f>A33</f>
        <v>8</v>
      </c>
      <c r="B32" s="62"/>
      <c r="C32" s="40"/>
      <c r="D32" s="41"/>
      <c r="E32" s="42"/>
      <c r="F32" s="43"/>
      <c r="G32" s="68"/>
      <c r="H32" s="69"/>
      <c r="I32" s="68"/>
    </row>
    <row r="33" spans="1:9" s="23" customFormat="1" ht="12.75">
      <c r="A33" s="44">
        <f>A30+1</f>
        <v>8</v>
      </c>
      <c r="B33" s="63"/>
      <c r="C33" s="46"/>
      <c r="D33" s="47"/>
      <c r="E33" s="48"/>
      <c r="F33" s="49"/>
      <c r="G33" s="71"/>
      <c r="H33" s="72"/>
      <c r="I33" s="71">
        <f>IF(ISBLANK(G33),"",INT(9.23076*(26.7-G33)^1.835))</f>
      </c>
    </row>
    <row r="34" spans="1:9" s="23" customFormat="1" ht="13.5" thickBot="1">
      <c r="A34" s="262">
        <f>A33</f>
        <v>8</v>
      </c>
      <c r="B34" s="64"/>
      <c r="C34" s="51"/>
      <c r="D34" s="52"/>
      <c r="E34" s="53"/>
      <c r="F34" s="54"/>
      <c r="G34" s="73"/>
      <c r="H34" s="74"/>
      <c r="I34" s="73"/>
    </row>
    <row r="35" spans="1:8" s="23" customFormat="1" ht="12.75">
      <c r="A35" s="18"/>
      <c r="B35" s="18"/>
      <c r="C35" s="17"/>
      <c r="D35" s="19"/>
      <c r="E35" s="20"/>
      <c r="F35" s="21"/>
      <c r="G35" s="22"/>
      <c r="H35" s="22"/>
    </row>
    <row r="36" spans="1:8" s="23" customFormat="1" ht="16.5" thickBot="1">
      <c r="A36" s="18"/>
      <c r="B36" s="18"/>
      <c r="C36" s="5">
        <v>2</v>
      </c>
      <c r="D36" s="5" t="s">
        <v>80</v>
      </c>
      <c r="E36" s="20"/>
      <c r="F36" s="21"/>
      <c r="G36" s="22"/>
      <c r="H36" s="22"/>
    </row>
    <row r="37" spans="1:9" s="23" customFormat="1" ht="12.75" customHeight="1">
      <c r="A37" s="133" t="s">
        <v>40</v>
      </c>
      <c r="B37" s="79" t="s">
        <v>81</v>
      </c>
      <c r="C37" s="135" t="s">
        <v>15</v>
      </c>
      <c r="D37" s="136" t="s">
        <v>14</v>
      </c>
      <c r="E37" s="145" t="s">
        <v>17</v>
      </c>
      <c r="F37" s="134" t="s">
        <v>0</v>
      </c>
      <c r="G37" s="79" t="s">
        <v>13</v>
      </c>
      <c r="H37" s="79" t="s">
        <v>11</v>
      </c>
      <c r="I37" s="137" t="s">
        <v>12</v>
      </c>
    </row>
    <row r="38" spans="1:9" s="23" customFormat="1" ht="13.5" thickBot="1">
      <c r="A38" s="170" t="s">
        <v>193</v>
      </c>
      <c r="B38" s="175" t="s">
        <v>82</v>
      </c>
      <c r="C38" s="172" t="s">
        <v>83</v>
      </c>
      <c r="D38" s="173" t="s">
        <v>93</v>
      </c>
      <c r="E38" s="177" t="s">
        <v>55</v>
      </c>
      <c r="F38" s="171" t="s">
        <v>56</v>
      </c>
      <c r="G38" s="175" t="s">
        <v>57</v>
      </c>
      <c r="H38" s="176" t="s">
        <v>59</v>
      </c>
      <c r="I38" s="174" t="s">
        <v>60</v>
      </c>
    </row>
    <row r="39" spans="1:9" s="23" customFormat="1" ht="12.75">
      <c r="A39" s="258">
        <f>A40</f>
        <v>1</v>
      </c>
      <c r="B39" s="39"/>
      <c r="C39" s="40"/>
      <c r="D39" s="41"/>
      <c r="E39" s="42"/>
      <c r="F39" s="43"/>
      <c r="G39" s="68"/>
      <c r="H39" s="69"/>
      <c r="I39" s="68"/>
    </row>
    <row r="40" spans="1:9" s="23" customFormat="1" ht="12.75">
      <c r="A40" s="44">
        <f>A36+1</f>
        <v>1</v>
      </c>
      <c r="B40" s="45"/>
      <c r="C40" s="46"/>
      <c r="D40" s="47"/>
      <c r="E40" s="48"/>
      <c r="F40" s="49"/>
      <c r="G40" s="71"/>
      <c r="H40" s="72"/>
      <c r="I40" s="71">
        <f>IF(ISBLANK(G40),"",INT(9.23076*(26.7-G40)^1.835))</f>
      </c>
    </row>
    <row r="41" spans="1:9" s="23" customFormat="1" ht="13.5" thickBot="1">
      <c r="A41" s="262">
        <f>A40</f>
        <v>1</v>
      </c>
      <c r="B41" s="50"/>
      <c r="C41" s="51"/>
      <c r="D41" s="52"/>
      <c r="E41" s="53"/>
      <c r="F41" s="54"/>
      <c r="G41" s="73"/>
      <c r="H41" s="74"/>
      <c r="I41" s="73"/>
    </row>
    <row r="42" spans="1:9" ht="12.75">
      <c r="A42" s="258">
        <f>A43</f>
        <v>2</v>
      </c>
      <c r="B42" s="62"/>
      <c r="C42" s="40"/>
      <c r="D42" s="41"/>
      <c r="E42" s="42"/>
      <c r="F42" s="43"/>
      <c r="G42" s="68"/>
      <c r="H42" s="69"/>
      <c r="I42" s="68"/>
    </row>
    <row r="43" spans="1:9" ht="12.75">
      <c r="A43" s="44">
        <f>A40+1</f>
        <v>2</v>
      </c>
      <c r="B43" s="63">
        <v>3</v>
      </c>
      <c r="C43" s="46" t="s">
        <v>137</v>
      </c>
      <c r="D43" s="47" t="s">
        <v>138</v>
      </c>
      <c r="E43" s="48">
        <v>36300</v>
      </c>
      <c r="F43" s="49" t="s">
        <v>19</v>
      </c>
      <c r="G43" s="71" t="s">
        <v>238</v>
      </c>
      <c r="H43" s="72" t="s">
        <v>239</v>
      </c>
      <c r="I43" s="71">
        <f>IF(ISBLANK(G43),"",INT(9.23076*(26.7-G43)^1.835))</f>
        <v>813</v>
      </c>
    </row>
    <row r="44" spans="1:9" ht="13.5" thickBot="1">
      <c r="A44" s="262">
        <f>A43</f>
        <v>2</v>
      </c>
      <c r="B44" s="64"/>
      <c r="C44" s="51"/>
      <c r="D44" s="52"/>
      <c r="E44" s="53"/>
      <c r="F44" s="54"/>
      <c r="G44" s="73"/>
      <c r="H44" s="74"/>
      <c r="I44" s="73"/>
    </row>
    <row r="45" spans="1:9" ht="12.75">
      <c r="A45" s="258">
        <f>A46</f>
        <v>3</v>
      </c>
      <c r="B45" s="62"/>
      <c r="C45" s="40"/>
      <c r="D45" s="41"/>
      <c r="E45" s="42"/>
      <c r="F45" s="43"/>
      <c r="G45" s="68"/>
      <c r="H45" s="69"/>
      <c r="I45" s="68"/>
    </row>
    <row r="46" spans="1:9" ht="12.75">
      <c r="A46" s="44">
        <f>A43+1</f>
        <v>3</v>
      </c>
      <c r="B46" s="63">
        <v>19</v>
      </c>
      <c r="C46" s="46" t="s">
        <v>162</v>
      </c>
      <c r="D46" s="47" t="s">
        <v>163</v>
      </c>
      <c r="E46" s="48">
        <v>36025</v>
      </c>
      <c r="F46" s="49" t="s">
        <v>20</v>
      </c>
      <c r="G46" s="71" t="s">
        <v>240</v>
      </c>
      <c r="H46" s="72" t="s">
        <v>239</v>
      </c>
      <c r="I46" s="71">
        <f>IF(ISBLANK(G46),"",INT(9.23076*(26.7-G46)^1.835))</f>
        <v>870</v>
      </c>
    </row>
    <row r="47" spans="1:9" ht="13.5" thickBot="1">
      <c r="A47" s="262">
        <f>A46</f>
        <v>3</v>
      </c>
      <c r="B47" s="64"/>
      <c r="C47" s="51"/>
      <c r="D47" s="52"/>
      <c r="E47" s="53"/>
      <c r="F47" s="54"/>
      <c r="G47" s="73"/>
      <c r="H47" s="74"/>
      <c r="I47" s="73"/>
    </row>
    <row r="48" spans="1:9" ht="12.75">
      <c r="A48" s="258">
        <f>A49</f>
        <v>4</v>
      </c>
      <c r="B48" s="62"/>
      <c r="C48" s="40"/>
      <c r="D48" s="41"/>
      <c r="E48" s="42"/>
      <c r="F48" s="43"/>
      <c r="G48" s="68"/>
      <c r="H48" s="69"/>
      <c r="I48" s="68"/>
    </row>
    <row r="49" spans="1:9" ht="12.75">
      <c r="A49" s="44">
        <f>A46+1</f>
        <v>4</v>
      </c>
      <c r="B49" s="63">
        <v>125</v>
      </c>
      <c r="C49" s="46" t="s">
        <v>112</v>
      </c>
      <c r="D49" s="47" t="s">
        <v>113</v>
      </c>
      <c r="E49" s="48">
        <v>35962</v>
      </c>
      <c r="F49" s="49" t="s">
        <v>18</v>
      </c>
      <c r="G49" s="71" t="s">
        <v>38</v>
      </c>
      <c r="H49" s="72" t="s">
        <v>239</v>
      </c>
      <c r="I49" s="71">
        <f>IF(ISBLANK(G49),"",INT(9.23076*(26.7-G49)^1.835))</f>
        <v>688</v>
      </c>
    </row>
    <row r="50" spans="1:9" ht="13.5" thickBot="1">
      <c r="A50" s="262">
        <f>A49</f>
        <v>4</v>
      </c>
      <c r="B50" s="64"/>
      <c r="C50" s="51"/>
      <c r="D50" s="52"/>
      <c r="E50" s="53"/>
      <c r="F50" s="54"/>
      <c r="G50" s="73"/>
      <c r="H50" s="74"/>
      <c r="I50" s="73"/>
    </row>
    <row r="51" spans="1:9" ht="12.75">
      <c r="A51" s="258">
        <f>A52</f>
        <v>5</v>
      </c>
      <c r="B51" s="62"/>
      <c r="C51" s="40"/>
      <c r="D51" s="41"/>
      <c r="E51" s="42"/>
      <c r="F51" s="43"/>
      <c r="G51" s="68"/>
      <c r="H51" s="69"/>
      <c r="I51" s="68"/>
    </row>
    <row r="52" spans="1:9" ht="12.75">
      <c r="A52" s="44">
        <f>A49+1</f>
        <v>5</v>
      </c>
      <c r="B52" s="63">
        <v>4</v>
      </c>
      <c r="C52" s="46" t="s">
        <v>139</v>
      </c>
      <c r="D52" s="47" t="s">
        <v>140</v>
      </c>
      <c r="E52" s="48">
        <v>36187</v>
      </c>
      <c r="F52" s="49" t="s">
        <v>19</v>
      </c>
      <c r="G52" s="71" t="s">
        <v>241</v>
      </c>
      <c r="H52" s="72" t="s">
        <v>239</v>
      </c>
      <c r="I52" s="71">
        <f>IF(ISBLANK(G52),"",INT(9.23076*(26.7-G52)^1.835))</f>
        <v>723</v>
      </c>
    </row>
    <row r="53" spans="1:9" ht="13.5" thickBot="1">
      <c r="A53" s="262">
        <f>A52</f>
        <v>5</v>
      </c>
      <c r="B53" s="64"/>
      <c r="C53" s="51"/>
      <c r="D53" s="52"/>
      <c r="E53" s="53"/>
      <c r="F53" s="54"/>
      <c r="G53" s="73"/>
      <c r="H53" s="74"/>
      <c r="I53" s="73"/>
    </row>
    <row r="54" spans="1:9" ht="12.75">
      <c r="A54" s="258">
        <f>A55</f>
        <v>6</v>
      </c>
      <c r="B54" s="62"/>
      <c r="C54" s="40"/>
      <c r="D54" s="41"/>
      <c r="E54" s="42"/>
      <c r="F54" s="43"/>
      <c r="G54" s="68"/>
      <c r="H54" s="69"/>
      <c r="I54" s="68"/>
    </row>
    <row r="55" spans="1:9" ht="12.75">
      <c r="A55" s="44">
        <f>A52+1</f>
        <v>6</v>
      </c>
      <c r="B55" s="63">
        <v>20</v>
      </c>
      <c r="C55" s="46" t="s">
        <v>164</v>
      </c>
      <c r="D55" s="47" t="s">
        <v>165</v>
      </c>
      <c r="E55" s="48">
        <v>36064</v>
      </c>
      <c r="F55" s="49" t="s">
        <v>20</v>
      </c>
      <c r="G55" s="71" t="s">
        <v>242</v>
      </c>
      <c r="H55" s="72" t="s">
        <v>239</v>
      </c>
      <c r="I55" s="71">
        <f>IF(ISBLANK(G55),"",INT(9.23076*(26.7-G55)^1.835))</f>
        <v>797</v>
      </c>
    </row>
    <row r="56" spans="1:9" ht="13.5" thickBot="1">
      <c r="A56" s="262">
        <f>A55</f>
        <v>6</v>
      </c>
      <c r="B56" s="64"/>
      <c r="C56" s="51"/>
      <c r="D56" s="52"/>
      <c r="E56" s="53"/>
      <c r="F56" s="54"/>
      <c r="G56" s="73"/>
      <c r="H56" s="74"/>
      <c r="I56" s="73"/>
    </row>
    <row r="57" spans="1:9" ht="12.75">
      <c r="A57" s="258">
        <f>A58</f>
        <v>7</v>
      </c>
      <c r="B57" s="62"/>
      <c r="C57" s="40"/>
      <c r="D57" s="41"/>
      <c r="E57" s="42"/>
      <c r="F57" s="43"/>
      <c r="G57" s="68"/>
      <c r="H57" s="69"/>
      <c r="I57" s="68"/>
    </row>
    <row r="58" spans="1:9" ht="12.75">
      <c r="A58" s="44">
        <f>A55+1</f>
        <v>7</v>
      </c>
      <c r="B58" s="63">
        <v>126</v>
      </c>
      <c r="C58" s="46" t="s">
        <v>114</v>
      </c>
      <c r="D58" s="47" t="s">
        <v>115</v>
      </c>
      <c r="E58" s="48">
        <v>36377</v>
      </c>
      <c r="F58" s="49" t="s">
        <v>18</v>
      </c>
      <c r="G58" s="71" t="s">
        <v>243</v>
      </c>
      <c r="H58" s="72" t="s">
        <v>239</v>
      </c>
      <c r="I58" s="71">
        <f>IF(ISBLANK(G58),"",INT(9.23076*(26.7-G58)^1.835))</f>
        <v>655</v>
      </c>
    </row>
    <row r="59" spans="1:9" ht="13.5" thickBot="1">
      <c r="A59" s="262">
        <f>A58</f>
        <v>7</v>
      </c>
      <c r="B59" s="64"/>
      <c r="C59" s="51"/>
      <c r="D59" s="52"/>
      <c r="E59" s="53"/>
      <c r="F59" s="54"/>
      <c r="G59" s="73"/>
      <c r="H59" s="74"/>
      <c r="I59" s="73"/>
    </row>
    <row r="60" spans="1:9" ht="12.75">
      <c r="A60" s="258">
        <f>A61</f>
        <v>8</v>
      </c>
      <c r="B60" s="39"/>
      <c r="C60" s="40"/>
      <c r="D60" s="41"/>
      <c r="E60" s="42"/>
      <c r="F60" s="43"/>
      <c r="G60" s="68"/>
      <c r="H60" s="69"/>
      <c r="I60" s="68"/>
    </row>
    <row r="61" spans="1:9" ht="12.75">
      <c r="A61" s="44">
        <f>A58+1</f>
        <v>8</v>
      </c>
      <c r="B61" s="45"/>
      <c r="C61" s="46"/>
      <c r="D61" s="47"/>
      <c r="E61" s="48"/>
      <c r="F61" s="49"/>
      <c r="G61" s="71"/>
      <c r="H61" s="72"/>
      <c r="I61" s="71">
        <f>IF(ISBLANK(G61),"",INT(9.23076*(26.7-G61)^1.835))</f>
      </c>
    </row>
    <row r="62" spans="1:9" ht="13.5" thickBot="1">
      <c r="A62" s="262">
        <f>A61</f>
        <v>8</v>
      </c>
      <c r="B62" s="50"/>
      <c r="C62" s="51"/>
      <c r="D62" s="52"/>
      <c r="E62" s="53"/>
      <c r="F62" s="54"/>
      <c r="G62" s="73"/>
      <c r="H62" s="74"/>
      <c r="I62" s="73"/>
    </row>
    <row r="65" spans="1:16" s="3" customFormat="1" ht="18" customHeight="1">
      <c r="A65" s="1" t="s">
        <v>27</v>
      </c>
      <c r="B65" s="14"/>
      <c r="C65" s="1"/>
      <c r="D65" s="1"/>
      <c r="E65" s="1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s="3" customFormat="1" ht="18" customHeight="1">
      <c r="A66" s="128" t="s">
        <v>61</v>
      </c>
      <c r="B66" s="14"/>
      <c r="C66" s="1"/>
      <c r="D66" s="1"/>
      <c r="E66" s="1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3" customFormat="1" ht="18" customHeight="1">
      <c r="A67" s="127" t="s">
        <v>191</v>
      </c>
      <c r="B67" s="14"/>
      <c r="C67" s="1"/>
      <c r="D67" s="1"/>
      <c r="E67" s="1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9" ht="18.75">
      <c r="A68" s="38"/>
      <c r="B68" s="1"/>
      <c r="C68" s="2"/>
      <c r="D68" s="2"/>
      <c r="E68" s="2"/>
      <c r="F68" s="2"/>
      <c r="G68" s="2"/>
      <c r="H68" s="2"/>
      <c r="I68" s="24"/>
    </row>
    <row r="69" spans="1:9" ht="15.75">
      <c r="A69" s="5" t="s">
        <v>69</v>
      </c>
      <c r="B69" s="5"/>
      <c r="G69" s="4"/>
      <c r="H69" s="4"/>
      <c r="I69" s="4"/>
    </row>
    <row r="70" spans="1:9" ht="18.75">
      <c r="A70" s="1" t="s">
        <v>70</v>
      </c>
      <c r="B70" s="1"/>
      <c r="C70" s="1"/>
      <c r="E70" s="8"/>
      <c r="I70" s="4"/>
    </row>
    <row r="71" spans="3:5" ht="15.75">
      <c r="C71" s="5" t="s">
        <v>190</v>
      </c>
      <c r="E71" s="3"/>
    </row>
    <row r="72" spans="3:5" ht="16.5" thickBot="1">
      <c r="C72" s="5">
        <v>1</v>
      </c>
      <c r="D72" s="5" t="s">
        <v>80</v>
      </c>
      <c r="E72" s="3"/>
    </row>
    <row r="73" spans="1:9" s="23" customFormat="1" ht="12.75" customHeight="1">
      <c r="A73" s="133" t="s">
        <v>40</v>
      </c>
      <c r="B73" s="79" t="s">
        <v>81</v>
      </c>
      <c r="C73" s="135" t="s">
        <v>15</v>
      </c>
      <c r="D73" s="136" t="s">
        <v>14</v>
      </c>
      <c r="E73" s="145" t="s">
        <v>17</v>
      </c>
      <c r="F73" s="134" t="s">
        <v>0</v>
      </c>
      <c r="G73" s="79" t="s">
        <v>13</v>
      </c>
      <c r="H73" s="79" t="s">
        <v>11</v>
      </c>
      <c r="I73" s="137" t="s">
        <v>12</v>
      </c>
    </row>
    <row r="74" spans="1:9" s="23" customFormat="1" ht="13.5" thickBot="1">
      <c r="A74" s="170" t="s">
        <v>193</v>
      </c>
      <c r="B74" s="175" t="s">
        <v>82</v>
      </c>
      <c r="C74" s="172" t="s">
        <v>83</v>
      </c>
      <c r="D74" s="173" t="s">
        <v>93</v>
      </c>
      <c r="E74" s="177" t="s">
        <v>55</v>
      </c>
      <c r="F74" s="171" t="s">
        <v>56</v>
      </c>
      <c r="G74" s="175" t="s">
        <v>57</v>
      </c>
      <c r="H74" s="176" t="s">
        <v>59</v>
      </c>
      <c r="I74" s="174" t="s">
        <v>60</v>
      </c>
    </row>
    <row r="75" spans="1:9" ht="12.75">
      <c r="A75" s="258">
        <f>A76</f>
        <v>1</v>
      </c>
      <c r="B75" s="39"/>
      <c r="C75" s="40"/>
      <c r="D75" s="41"/>
      <c r="E75" s="42"/>
      <c r="F75" s="43"/>
      <c r="G75" s="68"/>
      <c r="H75" s="69"/>
      <c r="I75" s="68"/>
    </row>
    <row r="76" spans="1:9" ht="12.75">
      <c r="A76" s="44">
        <f>A72+1</f>
        <v>1</v>
      </c>
      <c r="B76" s="45"/>
      <c r="C76" s="46"/>
      <c r="D76" s="47"/>
      <c r="E76" s="48"/>
      <c r="F76" s="49"/>
      <c r="G76" s="71"/>
      <c r="H76" s="72"/>
      <c r="I76" s="71">
        <f>IF(ISBLANK(G76),"",INT(9.23076*(26.7-G76)^1.835))</f>
      </c>
    </row>
    <row r="77" spans="1:9" ht="13.5" thickBot="1">
      <c r="A77" s="262">
        <f>A76</f>
        <v>1</v>
      </c>
      <c r="B77" s="50"/>
      <c r="C77" s="51"/>
      <c r="D77" s="52"/>
      <c r="E77" s="53"/>
      <c r="F77" s="54"/>
      <c r="G77" s="73"/>
      <c r="H77" s="74"/>
      <c r="I77" s="73"/>
    </row>
    <row r="78" spans="1:9" ht="12.75">
      <c r="A78" s="258">
        <f>A79</f>
        <v>2</v>
      </c>
      <c r="B78" s="39"/>
      <c r="C78" s="40"/>
      <c r="D78" s="41"/>
      <c r="E78" s="42"/>
      <c r="F78" s="43"/>
      <c r="G78" s="68"/>
      <c r="H78" s="69"/>
      <c r="I78" s="68"/>
    </row>
    <row r="79" spans="1:9" ht="12.75">
      <c r="A79" s="44">
        <f>A76+1</f>
        <v>2</v>
      </c>
      <c r="B79" s="45"/>
      <c r="C79" s="46"/>
      <c r="D79" s="47"/>
      <c r="E79" s="48"/>
      <c r="F79" s="49"/>
      <c r="G79" s="71"/>
      <c r="H79" s="72"/>
      <c r="I79" s="71">
        <f>IF(ISBLANK(G79),"",INT(9.23076*(26.7-G79)^1.835))</f>
      </c>
    </row>
    <row r="80" spans="1:9" ht="13.5" thickBot="1">
      <c r="A80" s="262">
        <f>A79</f>
        <v>2</v>
      </c>
      <c r="B80" s="50"/>
      <c r="C80" s="51"/>
      <c r="D80" s="52"/>
      <c r="E80" s="53"/>
      <c r="F80" s="54"/>
      <c r="G80" s="73"/>
      <c r="H80" s="74"/>
      <c r="I80" s="73"/>
    </row>
    <row r="81" spans="1:9" ht="12.75">
      <c r="A81" s="258">
        <f>A82</f>
        <v>3</v>
      </c>
      <c r="B81" s="39"/>
      <c r="C81" s="40"/>
      <c r="D81" s="41"/>
      <c r="E81" s="42"/>
      <c r="F81" s="43"/>
      <c r="G81" s="68"/>
      <c r="H81" s="69"/>
      <c r="I81" s="68"/>
    </row>
    <row r="82" spans="1:9" ht="12.75">
      <c r="A82" s="44">
        <f>A79+1</f>
        <v>3</v>
      </c>
      <c r="B82" s="45">
        <v>5</v>
      </c>
      <c r="C82" s="46" t="s">
        <v>141</v>
      </c>
      <c r="D82" s="47" t="s">
        <v>142</v>
      </c>
      <c r="E82" s="48">
        <v>35656</v>
      </c>
      <c r="F82" s="49" t="s">
        <v>19</v>
      </c>
      <c r="G82" s="71" t="s">
        <v>221</v>
      </c>
      <c r="H82" s="72" t="s">
        <v>222</v>
      </c>
      <c r="I82" s="71">
        <f>IF(ISBLANK(G82),"",INT(9.23076*(26.7-G82)^1.835))</f>
        <v>426</v>
      </c>
    </row>
    <row r="83" spans="1:9" ht="13.5" thickBot="1">
      <c r="A83" s="262">
        <f>A82</f>
        <v>3</v>
      </c>
      <c r="B83" s="50"/>
      <c r="C83" s="51"/>
      <c r="D83" s="52"/>
      <c r="E83" s="53"/>
      <c r="F83" s="54"/>
      <c r="G83" s="73"/>
      <c r="H83" s="74"/>
      <c r="I83" s="73"/>
    </row>
    <row r="84" spans="1:9" ht="12.75">
      <c r="A84" s="258">
        <f>A85</f>
        <v>4</v>
      </c>
      <c r="B84" s="39"/>
      <c r="C84" s="40"/>
      <c r="D84" s="41"/>
      <c r="E84" s="42"/>
      <c r="F84" s="43"/>
      <c r="G84" s="68"/>
      <c r="H84" s="69"/>
      <c r="I84" s="68"/>
    </row>
    <row r="85" spans="1:9" ht="12.75">
      <c r="A85" s="44">
        <f>A82+1</f>
        <v>4</v>
      </c>
      <c r="B85" s="45">
        <v>21</v>
      </c>
      <c r="C85" s="46" t="s">
        <v>166</v>
      </c>
      <c r="D85" s="47" t="s">
        <v>167</v>
      </c>
      <c r="E85" s="48">
        <v>35581</v>
      </c>
      <c r="F85" s="49" t="s">
        <v>20</v>
      </c>
      <c r="G85" s="71" t="s">
        <v>223</v>
      </c>
      <c r="H85" s="72" t="s">
        <v>222</v>
      </c>
      <c r="I85" s="71">
        <f>IF(ISBLANK(G85),"",INT(9.23076*(26.7-G85)^1.835))</f>
        <v>790</v>
      </c>
    </row>
    <row r="86" spans="1:9" ht="13.5" thickBot="1">
      <c r="A86" s="262">
        <f>A85</f>
        <v>4</v>
      </c>
      <c r="B86" s="50"/>
      <c r="C86" s="51"/>
      <c r="D86" s="52"/>
      <c r="E86" s="53"/>
      <c r="F86" s="54"/>
      <c r="G86" s="73"/>
      <c r="H86" s="74"/>
      <c r="I86" s="73"/>
    </row>
    <row r="87" spans="1:9" ht="12.75">
      <c r="A87" s="258">
        <f>A88</f>
        <v>5</v>
      </c>
      <c r="B87" s="39"/>
      <c r="C87" s="40"/>
      <c r="D87" s="41"/>
      <c r="E87" s="42"/>
      <c r="F87" s="43"/>
      <c r="G87" s="68"/>
      <c r="H87" s="69"/>
      <c r="I87" s="68"/>
    </row>
    <row r="88" spans="1:9" ht="12.75">
      <c r="A88" s="44">
        <f>A85+1</f>
        <v>5</v>
      </c>
      <c r="B88" s="45">
        <v>128</v>
      </c>
      <c r="C88" s="46" t="s">
        <v>30</v>
      </c>
      <c r="D88" s="47" t="s">
        <v>31</v>
      </c>
      <c r="E88" s="48">
        <v>35598</v>
      </c>
      <c r="F88" s="49" t="s">
        <v>18</v>
      </c>
      <c r="G88" s="71" t="s">
        <v>224</v>
      </c>
      <c r="H88" s="72" t="s">
        <v>222</v>
      </c>
      <c r="I88" s="71">
        <f>IF(ISBLANK(G88),"",INT(9.23076*(26.7-G88)^1.835))</f>
        <v>774</v>
      </c>
    </row>
    <row r="89" spans="1:9" ht="13.5" thickBot="1">
      <c r="A89" s="262">
        <f>A88</f>
        <v>5</v>
      </c>
      <c r="B89" s="50"/>
      <c r="C89" s="51"/>
      <c r="D89" s="52"/>
      <c r="E89" s="53"/>
      <c r="F89" s="54"/>
      <c r="G89" s="73"/>
      <c r="H89" s="74"/>
      <c r="I89" s="73"/>
    </row>
    <row r="90" spans="1:9" ht="12.75">
      <c r="A90" s="258">
        <f>A91</f>
        <v>6</v>
      </c>
      <c r="B90" s="39"/>
      <c r="C90" s="40"/>
      <c r="D90" s="41"/>
      <c r="E90" s="42"/>
      <c r="F90" s="43"/>
      <c r="G90" s="68"/>
      <c r="H90" s="69"/>
      <c r="I90" s="68"/>
    </row>
    <row r="91" spans="1:9" ht="12.75">
      <c r="A91" s="44">
        <f>A88+1</f>
        <v>6</v>
      </c>
      <c r="B91" s="45">
        <v>6</v>
      </c>
      <c r="C91" s="46" t="s">
        <v>143</v>
      </c>
      <c r="D91" s="47" t="s">
        <v>144</v>
      </c>
      <c r="E91" s="48">
        <v>35721</v>
      </c>
      <c r="F91" s="49" t="s">
        <v>19</v>
      </c>
      <c r="G91" s="71" t="s">
        <v>225</v>
      </c>
      <c r="H91" s="72" t="s">
        <v>222</v>
      </c>
      <c r="I91" s="71">
        <f>IF(ISBLANK(G91),"",INT(9.23076*(26.7-G91)^1.835))</f>
        <v>560</v>
      </c>
    </row>
    <row r="92" spans="1:9" ht="13.5" thickBot="1">
      <c r="A92" s="262">
        <f>A91</f>
        <v>6</v>
      </c>
      <c r="B92" s="50"/>
      <c r="C92" s="51"/>
      <c r="D92" s="52"/>
      <c r="E92" s="53"/>
      <c r="F92" s="54"/>
      <c r="G92" s="73"/>
      <c r="H92" s="74"/>
      <c r="I92" s="73"/>
    </row>
    <row r="93" spans="1:9" ht="12.75">
      <c r="A93" s="258">
        <f>A94</f>
        <v>7</v>
      </c>
      <c r="B93" s="39"/>
      <c r="C93" s="40"/>
      <c r="D93" s="41"/>
      <c r="E93" s="42"/>
      <c r="F93" s="43"/>
      <c r="G93" s="68"/>
      <c r="H93" s="69"/>
      <c r="I93" s="68"/>
    </row>
    <row r="94" spans="1:9" ht="12.75">
      <c r="A94" s="44">
        <f>A91+1</f>
        <v>7</v>
      </c>
      <c r="B94" s="45">
        <v>22</v>
      </c>
      <c r="C94" s="46" t="s">
        <v>168</v>
      </c>
      <c r="D94" s="47" t="s">
        <v>169</v>
      </c>
      <c r="E94" s="48">
        <v>35537</v>
      </c>
      <c r="F94" s="49" t="s">
        <v>20</v>
      </c>
      <c r="G94" s="71" t="s">
        <v>39</v>
      </c>
      <c r="H94" s="72" t="s">
        <v>222</v>
      </c>
      <c r="I94" s="71">
        <f>IF(ISBLANK(G94),"",INT(9.23076*(26.7-G94)^1.835))</f>
        <v>808</v>
      </c>
    </row>
    <row r="95" spans="1:9" ht="13.5" thickBot="1">
      <c r="A95" s="262">
        <f>A94</f>
        <v>7</v>
      </c>
      <c r="B95" s="50"/>
      <c r="C95" s="51"/>
      <c r="D95" s="52"/>
      <c r="E95" s="53"/>
      <c r="F95" s="54"/>
      <c r="G95" s="73"/>
      <c r="H95" s="74"/>
      <c r="I95" s="73"/>
    </row>
    <row r="96" spans="1:9" ht="12.75">
      <c r="A96" s="258">
        <f>A97</f>
        <v>8</v>
      </c>
      <c r="B96" s="39"/>
      <c r="C96" s="40"/>
      <c r="D96" s="41"/>
      <c r="E96" s="42"/>
      <c r="F96" s="43"/>
      <c r="G96" s="68"/>
      <c r="H96" s="69"/>
      <c r="I96" s="68"/>
    </row>
    <row r="97" spans="1:9" ht="12.75">
      <c r="A97" s="44">
        <f>A94+1</f>
        <v>8</v>
      </c>
      <c r="B97" s="45"/>
      <c r="C97" s="46"/>
      <c r="D97" s="47"/>
      <c r="E97" s="48"/>
      <c r="F97" s="49"/>
      <c r="G97" s="71"/>
      <c r="H97" s="72"/>
      <c r="I97" s="71">
        <f>IF(ISBLANK(G97),"",INT(9.23076*(26.7-G97)^1.835))</f>
      </c>
    </row>
    <row r="98" spans="1:9" ht="13.5" thickBot="1">
      <c r="A98" s="262">
        <f>A97</f>
        <v>8</v>
      </c>
      <c r="B98" s="50"/>
      <c r="C98" s="51"/>
      <c r="D98" s="52"/>
      <c r="E98" s="53"/>
      <c r="F98" s="54"/>
      <c r="G98" s="73"/>
      <c r="H98" s="74"/>
      <c r="I98" s="73"/>
    </row>
    <row r="99" spans="1:9" ht="12.75">
      <c r="A99" s="18"/>
      <c r="B99" s="18"/>
      <c r="C99" s="17"/>
      <c r="D99" s="19"/>
      <c r="E99" s="20"/>
      <c r="F99" s="21"/>
      <c r="G99" s="22"/>
      <c r="H99" s="22"/>
      <c r="I99" s="77"/>
    </row>
    <row r="100" spans="1:9" ht="16.5" thickBot="1">
      <c r="A100" s="18"/>
      <c r="B100" s="18"/>
      <c r="C100" s="61">
        <v>2</v>
      </c>
      <c r="D100" s="5" t="s">
        <v>80</v>
      </c>
      <c r="E100" s="20"/>
      <c r="F100" s="21"/>
      <c r="G100" s="22"/>
      <c r="H100" s="22"/>
      <c r="I100" s="77"/>
    </row>
    <row r="101" spans="1:9" s="23" customFormat="1" ht="12.75" customHeight="1">
      <c r="A101" s="133" t="s">
        <v>40</v>
      </c>
      <c r="B101" s="79" t="s">
        <v>81</v>
      </c>
      <c r="C101" s="135" t="s">
        <v>15</v>
      </c>
      <c r="D101" s="136" t="s">
        <v>14</v>
      </c>
      <c r="E101" s="145" t="s">
        <v>17</v>
      </c>
      <c r="F101" s="134" t="s">
        <v>0</v>
      </c>
      <c r="G101" s="79" t="s">
        <v>13</v>
      </c>
      <c r="H101" s="79" t="s">
        <v>11</v>
      </c>
      <c r="I101" s="137" t="s">
        <v>12</v>
      </c>
    </row>
    <row r="102" spans="1:9" s="23" customFormat="1" ht="13.5" thickBot="1">
      <c r="A102" s="170" t="s">
        <v>193</v>
      </c>
      <c r="B102" s="175" t="s">
        <v>82</v>
      </c>
      <c r="C102" s="172" t="s">
        <v>83</v>
      </c>
      <c r="D102" s="173" t="s">
        <v>93</v>
      </c>
      <c r="E102" s="177" t="s">
        <v>55</v>
      </c>
      <c r="F102" s="171" t="s">
        <v>56</v>
      </c>
      <c r="G102" s="175" t="s">
        <v>57</v>
      </c>
      <c r="H102" s="176" t="s">
        <v>59</v>
      </c>
      <c r="I102" s="174" t="s">
        <v>60</v>
      </c>
    </row>
    <row r="103" spans="1:9" ht="12.75">
      <c r="A103" s="258">
        <f>A104</f>
        <v>1</v>
      </c>
      <c r="B103" s="39"/>
      <c r="C103" s="40"/>
      <c r="D103" s="41"/>
      <c r="E103" s="42"/>
      <c r="F103" s="43"/>
      <c r="G103" s="68"/>
      <c r="H103" s="69"/>
      <c r="I103" s="68"/>
    </row>
    <row r="104" spans="1:9" ht="12.75">
      <c r="A104" s="44">
        <f>A100+1</f>
        <v>1</v>
      </c>
      <c r="B104" s="45"/>
      <c r="C104" s="46"/>
      <c r="D104" s="47"/>
      <c r="E104" s="48"/>
      <c r="F104" s="49"/>
      <c r="G104" s="71"/>
      <c r="H104" s="72"/>
      <c r="I104" s="71">
        <f>IF(ISBLANK(G104),"",INT(9.23076*(26.7-G104)^1.835))</f>
      </c>
    </row>
    <row r="105" spans="1:9" ht="13.5" thickBot="1">
      <c r="A105" s="262">
        <f>A104</f>
        <v>1</v>
      </c>
      <c r="B105" s="50"/>
      <c r="C105" s="51"/>
      <c r="D105" s="52"/>
      <c r="E105" s="53"/>
      <c r="F105" s="54"/>
      <c r="G105" s="73"/>
      <c r="H105" s="74"/>
      <c r="I105" s="73"/>
    </row>
    <row r="106" spans="1:9" ht="12.75">
      <c r="A106" s="258">
        <f>A107</f>
        <v>2</v>
      </c>
      <c r="B106" s="39"/>
      <c r="C106" s="40"/>
      <c r="D106" s="41"/>
      <c r="E106" s="42"/>
      <c r="F106" s="43"/>
      <c r="G106" s="68"/>
      <c r="H106" s="69"/>
      <c r="I106" s="68"/>
    </row>
    <row r="107" spans="1:9" ht="12.75">
      <c r="A107" s="44">
        <f>A104+1</f>
        <v>2</v>
      </c>
      <c r="B107" s="45"/>
      <c r="C107" s="46"/>
      <c r="D107" s="47"/>
      <c r="E107" s="48"/>
      <c r="F107" s="49"/>
      <c r="G107" s="71"/>
      <c r="H107" s="72"/>
      <c r="I107" s="71">
        <f>IF(ISBLANK(G107),"",INT(9.23076*(26.7-G107)^1.835))</f>
      </c>
    </row>
    <row r="108" spans="1:9" ht="13.5" thickBot="1">
      <c r="A108" s="262">
        <f>A107</f>
        <v>2</v>
      </c>
      <c r="B108" s="50"/>
      <c r="C108" s="51"/>
      <c r="D108" s="52"/>
      <c r="E108" s="53"/>
      <c r="F108" s="54"/>
      <c r="G108" s="73"/>
      <c r="H108" s="74"/>
      <c r="I108" s="73"/>
    </row>
    <row r="109" spans="1:9" ht="12.75">
      <c r="A109" s="258">
        <f>A110</f>
        <v>3</v>
      </c>
      <c r="B109" s="39"/>
      <c r="C109" s="40"/>
      <c r="D109" s="41"/>
      <c r="E109" s="42"/>
      <c r="F109" s="43"/>
      <c r="G109" s="68"/>
      <c r="H109" s="69"/>
      <c r="I109" s="68"/>
    </row>
    <row r="110" spans="1:9" ht="12.75">
      <c r="A110" s="44">
        <f>A107+1</f>
        <v>3</v>
      </c>
      <c r="B110" s="45">
        <v>129</v>
      </c>
      <c r="C110" s="46" t="s">
        <v>32</v>
      </c>
      <c r="D110" s="47" t="s">
        <v>33</v>
      </c>
      <c r="E110" s="48">
        <v>35437</v>
      </c>
      <c r="F110" s="49" t="s">
        <v>18</v>
      </c>
      <c r="G110" s="71" t="s">
        <v>226</v>
      </c>
      <c r="H110" s="72" t="s">
        <v>227</v>
      </c>
      <c r="I110" s="71">
        <f>IF(ISBLANK(G110),"",INT(9.23076*(26.7-G110)^1.835))</f>
        <v>667</v>
      </c>
    </row>
    <row r="111" spans="1:9" ht="13.5" thickBot="1">
      <c r="A111" s="262">
        <f>A110</f>
        <v>3</v>
      </c>
      <c r="B111" s="50"/>
      <c r="C111" s="51"/>
      <c r="D111" s="52"/>
      <c r="E111" s="53"/>
      <c r="F111" s="54"/>
      <c r="G111" s="73"/>
      <c r="H111" s="74"/>
      <c r="I111" s="73"/>
    </row>
    <row r="112" spans="1:9" ht="12.75">
      <c r="A112" s="258">
        <f>A113</f>
        <v>4</v>
      </c>
      <c r="B112" s="39"/>
      <c r="C112" s="40"/>
      <c r="D112" s="41"/>
      <c r="E112" s="42"/>
      <c r="F112" s="43"/>
      <c r="G112" s="68"/>
      <c r="H112" s="69"/>
      <c r="I112" s="68"/>
    </row>
    <row r="113" spans="1:9" ht="12.75">
      <c r="A113" s="44">
        <f>A110+1</f>
        <v>4</v>
      </c>
      <c r="B113" s="45">
        <v>23</v>
      </c>
      <c r="C113" s="46" t="s">
        <v>170</v>
      </c>
      <c r="D113" s="47" t="s">
        <v>171</v>
      </c>
      <c r="E113" s="48">
        <v>35227</v>
      </c>
      <c r="F113" s="49" t="s">
        <v>20</v>
      </c>
      <c r="G113" s="71" t="s">
        <v>228</v>
      </c>
      <c r="H113" s="72" t="s">
        <v>227</v>
      </c>
      <c r="I113" s="71">
        <f>IF(ISBLANK(G113),"",INT(9.23076*(26.7-G113)^1.835))</f>
        <v>694</v>
      </c>
    </row>
    <row r="114" spans="1:9" ht="13.5" thickBot="1">
      <c r="A114" s="262">
        <f>A113</f>
        <v>4</v>
      </c>
      <c r="B114" s="50"/>
      <c r="C114" s="51"/>
      <c r="D114" s="52"/>
      <c r="E114" s="53"/>
      <c r="F114" s="54"/>
      <c r="G114" s="73"/>
      <c r="H114" s="74"/>
      <c r="I114" s="73"/>
    </row>
    <row r="115" spans="1:9" ht="12.75">
      <c r="A115" s="258">
        <f>A116</f>
        <v>5</v>
      </c>
      <c r="B115" s="39"/>
      <c r="C115" s="40"/>
      <c r="D115" s="41"/>
      <c r="E115" s="42"/>
      <c r="F115" s="43"/>
      <c r="G115" s="68"/>
      <c r="H115" s="69"/>
      <c r="I115" s="68"/>
    </row>
    <row r="116" spans="1:9" ht="12.75">
      <c r="A116" s="44">
        <f>A113+1</f>
        <v>5</v>
      </c>
      <c r="B116" s="45">
        <v>133</v>
      </c>
      <c r="C116" s="46" t="s">
        <v>117</v>
      </c>
      <c r="D116" s="47" t="s">
        <v>116</v>
      </c>
      <c r="E116" s="48">
        <v>35509</v>
      </c>
      <c r="F116" s="49" t="s">
        <v>18</v>
      </c>
      <c r="G116" s="71" t="s">
        <v>229</v>
      </c>
      <c r="H116" s="72" t="s">
        <v>227</v>
      </c>
      <c r="I116" s="71">
        <f>IF(ISBLANK(G116),"",INT(9.23076*(26.7-G116)^1.835))</f>
        <v>715</v>
      </c>
    </row>
    <row r="117" spans="1:9" ht="13.5" thickBot="1">
      <c r="A117" s="262">
        <f>A116</f>
        <v>5</v>
      </c>
      <c r="B117" s="50"/>
      <c r="C117" s="51"/>
      <c r="D117" s="52"/>
      <c r="E117" s="53"/>
      <c r="F117" s="54"/>
      <c r="G117" s="73"/>
      <c r="H117" s="74"/>
      <c r="I117" s="73"/>
    </row>
    <row r="118" spans="1:9" ht="12.75">
      <c r="A118" s="258">
        <f>A119</f>
        <v>6</v>
      </c>
      <c r="B118" s="39"/>
      <c r="C118" s="40"/>
      <c r="D118" s="41"/>
      <c r="E118" s="42"/>
      <c r="F118" s="43"/>
      <c r="G118" s="68"/>
      <c r="H118" s="69"/>
      <c r="I118" s="68"/>
    </row>
    <row r="119" spans="1:9" ht="12.75">
      <c r="A119" s="44">
        <f>A116+1</f>
        <v>6</v>
      </c>
      <c r="B119" s="45">
        <v>24</v>
      </c>
      <c r="C119" s="46" t="s">
        <v>172</v>
      </c>
      <c r="D119" s="47" t="s">
        <v>173</v>
      </c>
      <c r="E119" s="48">
        <v>35491</v>
      </c>
      <c r="F119" s="49" t="s">
        <v>20</v>
      </c>
      <c r="G119" s="71" t="s">
        <v>230</v>
      </c>
      <c r="H119" s="72" t="s">
        <v>227</v>
      </c>
      <c r="I119" s="71">
        <f>IF(ISBLANK(G119),"",INT(9.23076*(26.7-G119)^1.835))</f>
        <v>751</v>
      </c>
    </row>
    <row r="120" spans="1:9" ht="13.5" thickBot="1">
      <c r="A120" s="262">
        <f>A119</f>
        <v>6</v>
      </c>
      <c r="B120" s="50"/>
      <c r="C120" s="51"/>
      <c r="D120" s="52"/>
      <c r="E120" s="53"/>
      <c r="F120" s="54"/>
      <c r="G120" s="73"/>
      <c r="H120" s="74"/>
      <c r="I120" s="73"/>
    </row>
    <row r="121" spans="1:9" ht="12.75">
      <c r="A121" s="258">
        <f>A122</f>
        <v>7</v>
      </c>
      <c r="B121" s="39"/>
      <c r="C121" s="40"/>
      <c r="D121" s="41"/>
      <c r="E121" s="42"/>
      <c r="F121" s="43"/>
      <c r="G121" s="68"/>
      <c r="H121" s="69"/>
      <c r="I121" s="68"/>
    </row>
    <row r="122" spans="1:9" ht="12.75">
      <c r="A122" s="44">
        <f>A119+1</f>
        <v>7</v>
      </c>
      <c r="B122" s="45"/>
      <c r="C122" s="46"/>
      <c r="D122" s="47"/>
      <c r="E122" s="48"/>
      <c r="F122" s="49"/>
      <c r="G122" s="71"/>
      <c r="H122" s="72"/>
      <c r="I122" s="71">
        <f>IF(ISBLANK(G122),"",INT(9.23076*(26.7-G122)^1.835))</f>
      </c>
    </row>
    <row r="123" spans="1:9" ht="13.5" thickBot="1">
      <c r="A123" s="262">
        <f>A122</f>
        <v>7</v>
      </c>
      <c r="B123" s="50"/>
      <c r="C123" s="51"/>
      <c r="D123" s="52"/>
      <c r="E123" s="53"/>
      <c r="F123" s="54"/>
      <c r="G123" s="73"/>
      <c r="H123" s="74"/>
      <c r="I123" s="73"/>
    </row>
    <row r="124" spans="1:9" ht="12.75">
      <c r="A124" s="258">
        <f>A125</f>
        <v>8</v>
      </c>
      <c r="B124" s="39"/>
      <c r="C124" s="40"/>
      <c r="D124" s="41"/>
      <c r="E124" s="42"/>
      <c r="F124" s="43"/>
      <c r="G124" s="68"/>
      <c r="H124" s="69"/>
      <c r="I124" s="68"/>
    </row>
    <row r="125" spans="1:9" ht="12.75">
      <c r="A125" s="44">
        <f>A122+1</f>
        <v>8</v>
      </c>
      <c r="B125" s="45"/>
      <c r="C125" s="46"/>
      <c r="D125" s="47"/>
      <c r="E125" s="48"/>
      <c r="F125" s="49"/>
      <c r="G125" s="71"/>
      <c r="H125" s="72"/>
      <c r="I125" s="71">
        <f>IF(ISBLANK(G125),"",INT(9.23076*(26.7-G125)^1.835))</f>
      </c>
    </row>
    <row r="126" spans="1:9" ht="13.5" thickBot="1">
      <c r="A126" s="262">
        <f>A125</f>
        <v>8</v>
      </c>
      <c r="B126" s="50"/>
      <c r="C126" s="51"/>
      <c r="D126" s="52"/>
      <c r="E126" s="53"/>
      <c r="F126" s="54"/>
      <c r="G126" s="73"/>
      <c r="H126" s="74"/>
      <c r="I126" s="73"/>
    </row>
  </sheetData>
  <sheetProtection password="C9E9" sheet="1" selectLockedCells="1" selectUnlockedCells="1"/>
  <printOptions horizontalCentered="1"/>
  <pageMargins left="0.2755905511811024" right="0.35433070866141736" top="0.2755905511811024" bottom="0.15748031496062992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Steponas</cp:lastModifiedBy>
  <cp:lastPrinted>2015-05-25T16:22:39Z</cp:lastPrinted>
  <dcterms:created xsi:type="dcterms:W3CDTF">2008-07-03T11:29:56Z</dcterms:created>
  <dcterms:modified xsi:type="dcterms:W3CDTF">2015-05-25T17:41:07Z</dcterms:modified>
  <cp:category/>
  <cp:version/>
  <cp:contentType/>
  <cp:contentStatus/>
</cp:coreProperties>
</file>