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8076" activeTab="7"/>
  </bookViews>
  <sheets>
    <sheet name="60 V" sheetId="1" r:id="rId1"/>
    <sheet name="Tolis V" sheetId="2" r:id="rId2"/>
    <sheet name="Rutulys V" sheetId="3" r:id="rId3"/>
    <sheet name="Aukstis V" sheetId="4" r:id="rId4"/>
    <sheet name="60bb V" sheetId="5" r:id="rId5"/>
    <sheet name="Kartis V" sheetId="6" r:id="rId6"/>
    <sheet name="1000 V" sheetId="7" r:id="rId7"/>
    <sheet name="7 kove Vyrai" sheetId="8" r:id="rId8"/>
    <sheet name="7 kove Jaunimas" sheetId="9" r:id="rId9"/>
  </sheets>
  <definedNames/>
  <calcPr fullCalcOnLoad="1"/>
</workbook>
</file>

<file path=xl/sharedStrings.xml><?xml version="1.0" encoding="utf-8"?>
<sst xmlns="http://schemas.openxmlformats.org/spreadsheetml/2006/main" count="673" uniqueCount="138">
  <si>
    <t>Vieta</t>
  </si>
  <si>
    <t>Vardas</t>
  </si>
  <si>
    <t>Pavardė</t>
  </si>
  <si>
    <t>G.data</t>
  </si>
  <si>
    <t>Komanda</t>
  </si>
  <si>
    <t>60 m</t>
  </si>
  <si>
    <t>Tolis</t>
  </si>
  <si>
    <t>Rutulys</t>
  </si>
  <si>
    <t>Aukštis</t>
  </si>
  <si>
    <t>60 m b.b.</t>
  </si>
  <si>
    <t>Kartis</t>
  </si>
  <si>
    <t>1000 m</t>
  </si>
  <si>
    <t>Treneris</t>
  </si>
  <si>
    <t>SMĮ</t>
  </si>
  <si>
    <t>Klubas</t>
  </si>
  <si>
    <t>7-kovė vyrams</t>
  </si>
  <si>
    <t>LIETUVOS ČEMPIONATAS</t>
  </si>
  <si>
    <t xml:space="preserve"> LIETUVOS JAUNIMO PIRMENYBĖS</t>
  </si>
  <si>
    <t>7-kovė jaunuoliai</t>
  </si>
  <si>
    <t>0.99-9.14</t>
  </si>
  <si>
    <t>Taškai</t>
  </si>
  <si>
    <t>Rezultatas</t>
  </si>
  <si>
    <t>Dal. Nr.</t>
  </si>
  <si>
    <t>6 kg.</t>
  </si>
  <si>
    <t>Kaunas,</t>
  </si>
  <si>
    <t>2016-02-19/20</t>
  </si>
  <si>
    <t>Algirdas</t>
  </si>
  <si>
    <t>Stuknys</t>
  </si>
  <si>
    <t>1995-03-25</t>
  </si>
  <si>
    <t>Kaunas</t>
  </si>
  <si>
    <t>Viltis</t>
  </si>
  <si>
    <t>Kauno maratono klubas</t>
  </si>
  <si>
    <t>R.Ančlauskas</t>
  </si>
  <si>
    <t>Donatas</t>
  </si>
  <si>
    <t>Paulavičius</t>
  </si>
  <si>
    <t>1997-06-23</t>
  </si>
  <si>
    <t>Šiauliai</t>
  </si>
  <si>
    <t>ŠLASC</t>
  </si>
  <si>
    <t>"Piramidė"</t>
  </si>
  <si>
    <t>J. Baikštienė, T. Skalikas</t>
  </si>
  <si>
    <t>Alvydas</t>
  </si>
  <si>
    <t>Misius</t>
  </si>
  <si>
    <t>1993-02-14</t>
  </si>
  <si>
    <t>Vilnius</t>
  </si>
  <si>
    <t>VMSC, VU</t>
  </si>
  <si>
    <t xml:space="preserve">Mantas </t>
  </si>
  <si>
    <t>Stonkus</t>
  </si>
  <si>
    <t>1997-02-04</t>
  </si>
  <si>
    <t>Palanga</t>
  </si>
  <si>
    <t>Palangos SC</t>
  </si>
  <si>
    <t>R.Kazlauskas/Vilčinskienė</t>
  </si>
  <si>
    <t>Dovydas</t>
  </si>
  <si>
    <t>Gricius</t>
  </si>
  <si>
    <t>1997-06-02</t>
  </si>
  <si>
    <t>Klaipėda</t>
  </si>
  <si>
    <t>LAM</t>
  </si>
  <si>
    <t>"Nikė"</t>
  </si>
  <si>
    <t>A.Vilčinskienė, R.Adomaitienė</t>
  </si>
  <si>
    <t>NM</t>
  </si>
  <si>
    <t>A.Izergin, E. Ivanauskas</t>
  </si>
  <si>
    <t>A.Izergin</t>
  </si>
  <si>
    <t>Takas</t>
  </si>
  <si>
    <t>Kv. l.</t>
  </si>
  <si>
    <t>R.l.</t>
  </si>
  <si>
    <t>Gim.data</t>
  </si>
  <si>
    <t>Nr.</t>
  </si>
  <si>
    <t>7-kovė</t>
  </si>
  <si>
    <t>2016-02-19</t>
  </si>
  <si>
    <t>60 m bėgimas vyrams</t>
  </si>
  <si>
    <t>LIETUVOS ČEMPIONATAS IR JAUNIMO PIRMENYBĖS</t>
  </si>
  <si>
    <t>x</t>
  </si>
  <si>
    <t>Kv.l.</t>
  </si>
  <si>
    <t>Rez.</t>
  </si>
  <si>
    <t>Tšk.</t>
  </si>
  <si>
    <t>Bandymai</t>
  </si>
  <si>
    <t>Šuolis į tolį vyrams</t>
  </si>
  <si>
    <t>Šuolis į tolį jaunimui</t>
  </si>
  <si>
    <t>SB</t>
  </si>
  <si>
    <t>Rutulio stūmimas vyrams</t>
  </si>
  <si>
    <t>Rutulio stūmimas jaunimui</t>
  </si>
  <si>
    <t>xxx</t>
  </si>
  <si>
    <t>xo</t>
  </si>
  <si>
    <t>o</t>
  </si>
  <si>
    <t>-</t>
  </si>
  <si>
    <t>1,95</t>
  </si>
  <si>
    <t>1,92</t>
  </si>
  <si>
    <t>1,89</t>
  </si>
  <si>
    <t>1,86</t>
  </si>
  <si>
    <t>1,83</t>
  </si>
  <si>
    <t>1,80</t>
  </si>
  <si>
    <t>1,77</t>
  </si>
  <si>
    <t>1,74</t>
  </si>
  <si>
    <t>1,71</t>
  </si>
  <si>
    <t>1,68</t>
  </si>
  <si>
    <t>1,65</t>
  </si>
  <si>
    <t>1,62</t>
  </si>
  <si>
    <t>1,59</t>
  </si>
  <si>
    <t>1,56</t>
  </si>
  <si>
    <t>1,53</t>
  </si>
  <si>
    <t>1,50</t>
  </si>
  <si>
    <t>B a n d y m a i</t>
  </si>
  <si>
    <t>Šuolis į aukštį vyrams</t>
  </si>
  <si>
    <t>xxo</t>
  </si>
  <si>
    <t>Šuolis į aukštį jaunimui</t>
  </si>
  <si>
    <t>Rezultats</t>
  </si>
  <si>
    <t>60 m barjerinis bėgimas vyrams</t>
  </si>
  <si>
    <t>2016-02-20</t>
  </si>
  <si>
    <r>
      <t xml:space="preserve">60 m barjerinis bėgimas jaunimui </t>
    </r>
    <r>
      <rPr>
        <b/>
        <sz val="8"/>
        <rFont val="Times New Roman"/>
        <family val="1"/>
      </rPr>
      <t>(0,99-9,14)</t>
    </r>
  </si>
  <si>
    <t>Rezultas</t>
  </si>
  <si>
    <t>4.00</t>
  </si>
  <si>
    <t>3.90</t>
  </si>
  <si>
    <t>3.80</t>
  </si>
  <si>
    <t>3.70</t>
  </si>
  <si>
    <t>3.60</t>
  </si>
  <si>
    <t>3.50</t>
  </si>
  <si>
    <t>3.40</t>
  </si>
  <si>
    <t>Šuolis su kartimi vyrams</t>
  </si>
  <si>
    <t>R.Kazlauskas, Vilčinskienė</t>
  </si>
  <si>
    <t>J. Baikštienė, T.Skalikas</t>
  </si>
  <si>
    <t>3.30</t>
  </si>
  <si>
    <t>3.20</t>
  </si>
  <si>
    <t>3.10</t>
  </si>
  <si>
    <t>3.00</t>
  </si>
  <si>
    <t>2.90</t>
  </si>
  <si>
    <t>2.80</t>
  </si>
  <si>
    <t>2.70</t>
  </si>
  <si>
    <t>2.60</t>
  </si>
  <si>
    <t>2.50</t>
  </si>
  <si>
    <t>2.40</t>
  </si>
  <si>
    <t>2.30</t>
  </si>
  <si>
    <t>2.20</t>
  </si>
  <si>
    <t>2.10</t>
  </si>
  <si>
    <t>2.00</t>
  </si>
  <si>
    <t>Šuolis su kartimi jaunimui</t>
  </si>
  <si>
    <t>7- kovė</t>
  </si>
  <si>
    <t>1000 m bėgimas jaunimui</t>
  </si>
  <si>
    <t>1000 m bėgimas vyrams</t>
  </si>
  <si>
    <t>LIETUVOS  JAUNIMO PIRMENYBĖS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</si>
</sst>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m:ss.00"/>
    <numFmt numFmtId="190" formatCode="mm:ss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mmm/yyyy"/>
    <numFmt numFmtId="196" formatCode="0.000"/>
    <numFmt numFmtId="197" formatCode="0.0000"/>
    <numFmt numFmtId="198" formatCode="yy/mm/dd"/>
    <numFmt numFmtId="199" formatCode="0.00000"/>
    <numFmt numFmtId="200" formatCode="yyyy\-mm\-dd;@"/>
    <numFmt numFmtId="201" formatCode="[$-427]yyyy\ &quot;m.&quot;\ mmmm\ d\ &quot;d.&quot;"/>
    <numFmt numFmtId="202" formatCode="&quot;Taip&quot;;&quot;Taip&quot;;&quot;Ne&quot;"/>
    <numFmt numFmtId="203" formatCode="&quot;Teisinga&quot;;&quot;Teisinga&quot;;&quot;Klaidinga&quot;"/>
    <numFmt numFmtId="204" formatCode="[$€-2]\ ###,000_);[Red]\([$€-2]\ ###,000\)"/>
    <numFmt numFmtId="205" formatCode="m:ss.0"/>
    <numFmt numFmtId="206" formatCode="#,##0;\-#,##0;&quot;-&quot;"/>
    <numFmt numFmtId="207" formatCode="#,##0.00;\-#,##0.00;&quot;-&quot;"/>
    <numFmt numFmtId="208" formatCode="#,##0%;\-#,##0%;&quot;- &quot;"/>
    <numFmt numFmtId="209" formatCode="#,##0.0%;\-#,##0.0%;&quot;- &quot;"/>
    <numFmt numFmtId="210" formatCode="#,##0.00%;\-#,##0.00%;&quot;- &quot;"/>
    <numFmt numFmtId="211" formatCode="#,##0.0;\-#,##0.0;&quot;-&quot;"/>
    <numFmt numFmtId="212" formatCode="_-* #,##0_-;\-* #,##0_-;_-* &quot;-&quot;_-;_-@_-"/>
    <numFmt numFmtId="213" formatCode="_-* #,##0.00_-;\-* #,##0.00_-;_-* &quot;-&quot;??_-;_-@_-"/>
    <numFmt numFmtId="214" formatCode="[Red]0%;[Red]\(0%\)"/>
    <numFmt numFmtId="215" formatCode="[$-FC27]yyyy\ &quot;m.&quot;\ mmmm\ d\ &quot;d.&quot;;@"/>
    <numFmt numFmtId="216" formatCode="[m]:ss.00"/>
    <numFmt numFmtId="217" formatCode="hh:mm;@"/>
    <numFmt numFmtId="218" formatCode="0%;\(0%\)"/>
    <numFmt numFmtId="219" formatCode="\ \ @"/>
    <numFmt numFmtId="220" formatCode="\ \ \ \ @"/>
    <numFmt numFmtId="221" formatCode="_-&quot;IRL&quot;* #,##0_-;\-&quot;IRL&quot;* #,##0_-;_-&quot;IRL&quot;* &quot;-&quot;_-;_-@_-"/>
    <numFmt numFmtId="222" formatCode="_-&quot;IRL&quot;* #,##0.00_-;\-&quot;IRL&quot;* #,##0.00_-;_-&quot;IRL&quot;* &quot;-&quot;??_-;_-@_-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i/>
      <sz val="8"/>
      <color indexed="41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i/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Times New Roman"/>
      <family val="1"/>
    </font>
    <font>
      <sz val="10"/>
      <name val="HelveticaLT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8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206" fontId="36" fillId="0" borderId="0" applyFill="0" applyBorder="0" applyAlignment="0">
      <protection/>
    </xf>
    <xf numFmtId="207" fontId="36" fillId="0" borderId="0" applyFill="0" applyBorder="0" applyAlignment="0">
      <protection/>
    </xf>
    <xf numFmtId="208" fontId="36" fillId="0" borderId="0" applyFill="0" applyBorder="0" applyAlignment="0">
      <protection/>
    </xf>
    <xf numFmtId="209" fontId="36" fillId="0" borderId="0" applyFill="0" applyBorder="0" applyAlignment="0">
      <protection/>
    </xf>
    <xf numFmtId="210" fontId="36" fillId="0" borderId="0" applyFill="0" applyBorder="0" applyAlignment="0">
      <protection/>
    </xf>
    <xf numFmtId="206" fontId="36" fillId="0" borderId="0" applyFill="0" applyBorder="0" applyAlignment="0">
      <protection/>
    </xf>
    <xf numFmtId="211" fontId="36" fillId="0" borderId="0" applyFill="0" applyBorder="0" applyAlignment="0">
      <protection/>
    </xf>
    <xf numFmtId="207" fontId="36" fillId="0" borderId="0" applyFill="0" applyBorder="0" applyAlignment="0">
      <protection/>
    </xf>
    <xf numFmtId="0" fontId="4" fillId="20" borderId="4" applyNumberFormat="0" applyAlignment="0" applyProtection="0"/>
    <xf numFmtId="0" fontId="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36" fillId="0" borderId="0" applyFill="0" applyBorder="0" applyAlignment="0">
      <protection/>
    </xf>
    <xf numFmtId="21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6" fontId="37" fillId="0" borderId="0" applyFill="0" applyBorder="0" applyAlignment="0">
      <protection/>
    </xf>
    <xf numFmtId="207" fontId="37" fillId="0" borderId="0" applyFill="0" applyBorder="0" applyAlignment="0">
      <protection/>
    </xf>
    <xf numFmtId="206" fontId="37" fillId="0" borderId="0" applyFill="0" applyBorder="0" applyAlignment="0">
      <protection/>
    </xf>
    <xf numFmtId="211" fontId="37" fillId="0" borderId="0" applyFill="0" applyBorder="0" applyAlignment="0">
      <protection/>
    </xf>
    <xf numFmtId="207" fontId="37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8" fontId="38" fillId="20" borderId="0" applyNumberFormat="0" applyBorder="0" applyAlignment="0" applyProtection="0"/>
    <xf numFmtId="0" fontId="39" fillId="0" borderId="6" applyNumberFormat="0" applyAlignment="0" applyProtection="0"/>
    <xf numFmtId="0" fontId="39" fillId="0" borderId="7">
      <alignment horizontal="left" vertical="center"/>
      <protection/>
    </xf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10" fontId="38" fillId="22" borderId="8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9" applyNumberFormat="0" applyAlignment="0" applyProtection="0"/>
    <xf numFmtId="206" fontId="41" fillId="0" borderId="0" applyFill="0" applyBorder="0" applyAlignment="0">
      <protection/>
    </xf>
    <xf numFmtId="207" fontId="41" fillId="0" borderId="0" applyFill="0" applyBorder="0" applyAlignment="0">
      <protection/>
    </xf>
    <xf numFmtId="206" fontId="41" fillId="0" borderId="0" applyFill="0" applyBorder="0" applyAlignment="0">
      <protection/>
    </xf>
    <xf numFmtId="211" fontId="41" fillId="0" borderId="0" applyFill="0" applyBorder="0" applyAlignment="0">
      <protection/>
    </xf>
    <xf numFmtId="207" fontId="41" fillId="0" borderId="0" applyFill="0" applyBorder="0" applyAlignment="0">
      <protection/>
    </xf>
    <xf numFmtId="0" fontId="14" fillId="0" borderId="10" applyNumberFormat="0" applyFill="0" applyAlignment="0" applyProtection="0"/>
    <xf numFmtId="0" fontId="15" fillId="23" borderId="0" applyNumberFormat="0" applyBorder="0" applyAlignment="0" applyProtection="0"/>
    <xf numFmtId="214" fontId="42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189" fontId="0" fillId="0" borderId="0">
      <alignment/>
      <protection/>
    </xf>
    <xf numFmtId="200" fontId="0" fillId="0" borderId="0">
      <alignment/>
      <protection/>
    </xf>
    <xf numFmtId="215" fontId="0" fillId="0" borderId="0">
      <alignment/>
      <protection/>
    </xf>
    <xf numFmtId="200" fontId="1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9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06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4" fontId="1" fillId="0" borderId="0">
      <alignment/>
      <protection/>
    </xf>
    <xf numFmtId="216" fontId="1" fillId="0" borderId="0">
      <alignment/>
      <protection/>
    </xf>
    <xf numFmtId="214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7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15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9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1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1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20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2" borderId="11" applyNumberFormat="0" applyFont="0" applyAlignment="0" applyProtection="0"/>
    <xf numFmtId="0" fontId="16" fillId="20" borderId="9" applyNumberFormat="0" applyAlignment="0" applyProtection="0"/>
    <xf numFmtId="0" fontId="0" fillId="0" borderId="0">
      <alignment/>
      <protection/>
    </xf>
    <xf numFmtId="0" fontId="53" fillId="0" borderId="0" applyAlignment="0"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44" fillId="0" borderId="0" applyFill="0" applyBorder="0" applyAlignment="0">
      <protection/>
    </xf>
    <xf numFmtId="207" fontId="44" fillId="0" borderId="0" applyFill="0" applyBorder="0" applyAlignment="0">
      <protection/>
    </xf>
    <xf numFmtId="206" fontId="44" fillId="0" borderId="0" applyFill="0" applyBorder="0" applyAlignment="0">
      <protection/>
    </xf>
    <xf numFmtId="211" fontId="44" fillId="0" borderId="0" applyFill="0" applyBorder="0" applyAlignment="0">
      <protection/>
    </xf>
    <xf numFmtId="207" fontId="44" fillId="0" borderId="0" applyFill="0" applyBorder="0" applyAlignment="0">
      <protection/>
    </xf>
    <xf numFmtId="0" fontId="18" fillId="0" borderId="12" applyNumberFormat="0" applyFill="0" applyAlignment="0" applyProtection="0"/>
    <xf numFmtId="49" fontId="36" fillId="0" borderId="0" applyFill="0" applyBorder="0" applyAlignment="0">
      <protection/>
    </xf>
    <xf numFmtId="219" fontId="36" fillId="0" borderId="0" applyFill="0" applyBorder="0" applyAlignment="0">
      <protection/>
    </xf>
    <xf numFmtId="220" fontId="36" fillId="0" borderId="0" applyFill="0" applyBorder="0" applyAlignment="0">
      <protection/>
    </xf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>
      <alignment/>
      <protection/>
    </xf>
  </cellStyleXfs>
  <cellXfs count="324">
    <xf numFmtId="0" fontId="0" fillId="0" borderId="0" xfId="0" applyAlignment="1">
      <alignment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0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/>
    </xf>
    <xf numFmtId="49" fontId="21" fillId="0" borderId="15" xfId="0" applyNumberFormat="1" applyFont="1" applyFill="1" applyBorder="1" applyAlignment="1">
      <alignment horizontal="center" vertical="center"/>
    </xf>
    <xf numFmtId="196" fontId="34" fillId="0" borderId="16" xfId="0" applyNumberFormat="1" applyFont="1" applyFill="1" applyBorder="1" applyAlignment="1">
      <alignment horizontal="center" vertical="center"/>
    </xf>
    <xf numFmtId="2" fontId="20" fillId="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Fill="1" applyBorder="1" applyAlignment="1">
      <alignment horizontal="center"/>
    </xf>
    <xf numFmtId="0" fontId="34" fillId="0" borderId="8" xfId="0" applyNumberFormat="1" applyFont="1" applyFill="1" applyBorder="1" applyAlignment="1">
      <alignment horizontal="left" vertical="center"/>
    </xf>
    <xf numFmtId="49" fontId="27" fillId="0" borderId="17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1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196" fontId="25" fillId="0" borderId="8" xfId="0" applyNumberFormat="1" applyFont="1" applyFill="1" applyBorder="1" applyAlignment="1">
      <alignment horizontal="center" vertical="center"/>
    </xf>
    <xf numFmtId="2" fontId="25" fillId="0" borderId="8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31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4" fontId="35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2" fontId="46" fillId="0" borderId="8" xfId="0" applyNumberFormat="1" applyFont="1" applyFill="1" applyBorder="1" applyAlignment="1">
      <alignment horizontal="center" vertical="center"/>
    </xf>
    <xf numFmtId="2" fontId="21" fillId="0" borderId="8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right" vertical="center"/>
    </xf>
    <xf numFmtId="0" fontId="20" fillId="0" borderId="8" xfId="0" applyFont="1" applyBorder="1" applyAlignment="1">
      <alignment horizontal="center" vertical="center"/>
    </xf>
    <xf numFmtId="1" fontId="21" fillId="0" borderId="0" xfId="0" applyNumberFormat="1" applyFont="1" applyFill="1" applyAlignment="1">
      <alignment/>
    </xf>
    <xf numFmtId="0" fontId="20" fillId="0" borderId="0" xfId="0" applyFont="1" applyAlignment="1">
      <alignment horizontal="right"/>
    </xf>
    <xf numFmtId="0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2" fontId="21" fillId="0" borderId="0" xfId="0" applyNumberFormat="1" applyFont="1" applyFill="1" applyAlignment="1">
      <alignment horizontal="center"/>
    </xf>
    <xf numFmtId="1" fontId="20" fillId="0" borderId="13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Fill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32" fillId="0" borderId="0" xfId="0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0" fontId="47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2" fontId="34" fillId="0" borderId="0" xfId="0" applyNumberFormat="1" applyFont="1" applyAlignment="1">
      <alignment horizontal="center" vertical="center"/>
    </xf>
    <xf numFmtId="2" fontId="60" fillId="0" borderId="8" xfId="0" applyNumberFormat="1" applyFont="1" applyFill="1" applyBorder="1" applyAlignment="1">
      <alignment horizontal="center" vertical="center"/>
    </xf>
    <xf numFmtId="2" fontId="61" fillId="0" borderId="8" xfId="0" applyNumberFormat="1" applyFont="1" applyFill="1" applyBorder="1" applyAlignment="1">
      <alignment horizontal="center" vertical="center"/>
    </xf>
    <xf numFmtId="2" fontId="62" fillId="0" borderId="8" xfId="0" applyNumberFormat="1" applyFont="1" applyFill="1" applyBorder="1" applyAlignment="1">
      <alignment horizontal="center" vertical="center"/>
    </xf>
    <xf numFmtId="1" fontId="63" fillId="0" borderId="8" xfId="0" applyNumberFormat="1" applyFont="1" applyFill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1" fontId="20" fillId="0" borderId="8" xfId="0" applyNumberFormat="1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1" fontId="60" fillId="0" borderId="8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1" fontId="61" fillId="0" borderId="8" xfId="0" applyNumberFormat="1" applyFont="1" applyFill="1" applyBorder="1" applyAlignment="1">
      <alignment horizontal="center" vertical="center"/>
    </xf>
    <xf numFmtId="1" fontId="65" fillId="0" borderId="13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2" fontId="61" fillId="0" borderId="0" xfId="0" applyNumberFormat="1" applyFont="1" applyFill="1" applyAlignment="1">
      <alignment/>
    </xf>
    <xf numFmtId="1" fontId="62" fillId="0" borderId="0" xfId="0" applyNumberFormat="1" applyFont="1" applyFill="1" applyAlignment="1">
      <alignment/>
    </xf>
    <xf numFmtId="2" fontId="62" fillId="0" borderId="0" xfId="0" applyNumberFormat="1" applyFont="1" applyFill="1" applyAlignment="1">
      <alignment horizontal="center"/>
    </xf>
    <xf numFmtId="0" fontId="48" fillId="0" borderId="0" xfId="0" applyFont="1" applyAlignment="1">
      <alignment/>
    </xf>
    <xf numFmtId="0" fontId="21" fillId="0" borderId="0" xfId="627" applyFont="1" applyFill="1" applyAlignment="1">
      <alignment horizontal="center"/>
      <protection/>
    </xf>
    <xf numFmtId="0" fontId="27" fillId="0" borderId="8" xfId="627" applyFont="1" applyFill="1" applyBorder="1" applyAlignment="1">
      <alignment horizontal="left" vertical="center"/>
      <protection/>
    </xf>
    <xf numFmtId="2" fontId="20" fillId="0" borderId="8" xfId="627" applyNumberFormat="1" applyFont="1" applyFill="1" applyBorder="1" applyAlignment="1">
      <alignment horizontal="center" vertical="center"/>
      <protection/>
    </xf>
    <xf numFmtId="2" fontId="21" fillId="0" borderId="8" xfId="627" applyNumberFormat="1" applyFont="1" applyFill="1" applyBorder="1" applyAlignment="1">
      <alignment horizontal="center" vertical="center"/>
      <protection/>
    </xf>
    <xf numFmtId="0" fontId="34" fillId="0" borderId="8" xfId="627" applyNumberFormat="1" applyFont="1" applyFill="1" applyBorder="1" applyAlignment="1">
      <alignment horizontal="left" vertical="center"/>
      <protection/>
    </xf>
    <xf numFmtId="0" fontId="20" fillId="0" borderId="16" xfId="627" applyFont="1" applyFill="1" applyBorder="1" applyAlignment="1">
      <alignment horizontal="left" vertical="center"/>
      <protection/>
    </xf>
    <xf numFmtId="0" fontId="21" fillId="0" borderId="17" xfId="627" applyFont="1" applyFill="1" applyBorder="1" applyAlignment="1">
      <alignment horizontal="right" vertical="center"/>
      <protection/>
    </xf>
    <xf numFmtId="0" fontId="21" fillId="0" borderId="17" xfId="627" applyFont="1" applyFill="1" applyBorder="1" applyAlignment="1">
      <alignment horizontal="center" vertical="center"/>
      <protection/>
    </xf>
    <xf numFmtId="0" fontId="49" fillId="0" borderId="21" xfId="627" applyFont="1" applyFill="1" applyBorder="1" applyAlignment="1">
      <alignment horizontal="center" vertical="center" wrapText="1"/>
      <protection/>
    </xf>
    <xf numFmtId="0" fontId="21" fillId="0" borderId="0" xfId="627" applyFont="1" applyFill="1">
      <alignment/>
      <protection/>
    </xf>
    <xf numFmtId="0" fontId="20" fillId="0" borderId="0" xfId="627" applyFont="1" applyFill="1">
      <alignment/>
      <protection/>
    </xf>
    <xf numFmtId="49" fontId="21" fillId="0" borderId="0" xfId="0" applyNumberFormat="1" applyFont="1" applyFill="1" applyAlignment="1">
      <alignment/>
    </xf>
    <xf numFmtId="0" fontId="51" fillId="0" borderId="0" xfId="829" applyNumberFormat="1" applyFont="1" applyFill="1" applyBorder="1" applyAlignment="1">
      <alignment horizontal="center"/>
      <protection/>
    </xf>
    <xf numFmtId="2" fontId="20" fillId="0" borderId="8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2" fillId="0" borderId="0" xfId="627" applyFont="1" applyFill="1">
      <alignment/>
      <protection/>
    </xf>
    <xf numFmtId="0" fontId="32" fillId="0" borderId="0" xfId="627" applyFont="1" applyFill="1" applyAlignment="1">
      <alignment horizontal="center"/>
      <protection/>
    </xf>
    <xf numFmtId="0" fontId="47" fillId="0" borderId="0" xfId="627" applyFont="1" applyFill="1" applyAlignment="1">
      <alignment horizontal="left"/>
      <protection/>
    </xf>
    <xf numFmtId="0" fontId="47" fillId="0" borderId="0" xfId="627" applyFont="1" applyFill="1" applyAlignment="1">
      <alignment horizontal="center"/>
      <protection/>
    </xf>
    <xf numFmtId="0" fontId="22" fillId="0" borderId="0" xfId="627" applyFont="1" applyFill="1" applyAlignment="1">
      <alignment horizontal="left"/>
      <protection/>
    </xf>
    <xf numFmtId="0" fontId="31" fillId="0" borderId="0" xfId="627" applyFont="1" applyFill="1" applyAlignment="1">
      <alignment horizontal="right"/>
      <protection/>
    </xf>
    <xf numFmtId="0" fontId="22" fillId="0" borderId="0" xfId="627" applyFont="1" applyFill="1">
      <alignment/>
      <protection/>
    </xf>
    <xf numFmtId="14" fontId="50" fillId="0" borderId="0" xfId="627" applyNumberFormat="1" applyFont="1" applyFill="1" applyAlignment="1">
      <alignment horizontal="center"/>
      <protection/>
    </xf>
    <xf numFmtId="49" fontId="31" fillId="0" borderId="0" xfId="627" applyNumberFormat="1" applyFont="1" applyFill="1" applyAlignment="1">
      <alignment horizontal="right"/>
      <protection/>
    </xf>
    <xf numFmtId="0" fontId="32" fillId="0" borderId="0" xfId="627" applyFont="1" applyFill="1" applyAlignment="1">
      <alignment horizontal="left"/>
      <protection/>
    </xf>
    <xf numFmtId="0" fontId="31" fillId="0" borderId="0" xfId="627" applyFont="1" applyFill="1" applyAlignment="1">
      <alignment horizontal="center"/>
      <protection/>
    </xf>
    <xf numFmtId="0" fontId="20" fillId="0" borderId="0" xfId="627" applyFont="1" applyFill="1" applyAlignment="1">
      <alignment horizontal="right"/>
      <protection/>
    </xf>
    <xf numFmtId="49" fontId="27" fillId="0" borderId="22" xfId="627" applyNumberFormat="1" applyFont="1" applyFill="1" applyBorder="1" applyAlignment="1">
      <alignment horizontal="center" vertical="center"/>
      <protection/>
    </xf>
    <xf numFmtId="49" fontId="27" fillId="0" borderId="6" xfId="627" applyNumberFormat="1" applyFont="1" applyFill="1" applyBorder="1" applyAlignment="1">
      <alignment horizontal="center" vertical="center"/>
      <protection/>
    </xf>
    <xf numFmtId="49" fontId="27" fillId="0" borderId="23" xfId="627" applyNumberFormat="1" applyFont="1" applyFill="1" applyBorder="1" applyAlignment="1">
      <alignment horizontal="center" vertical="center"/>
      <protection/>
    </xf>
    <xf numFmtId="0" fontId="21" fillId="0" borderId="0" xfId="627" applyFont="1" applyFill="1" applyAlignment="1">
      <alignment horizontal="left"/>
      <protection/>
    </xf>
    <xf numFmtId="0" fontId="25" fillId="0" borderId="24" xfId="627" applyFont="1" applyFill="1" applyBorder="1" applyAlignment="1">
      <alignment horizontal="center" vertical="center"/>
      <protection/>
    </xf>
    <xf numFmtId="0" fontId="25" fillId="0" borderId="25" xfId="627" applyFont="1" applyFill="1" applyBorder="1" applyAlignment="1">
      <alignment horizontal="right" vertical="center"/>
      <protection/>
    </xf>
    <xf numFmtId="0" fontId="25" fillId="0" borderId="26" xfId="627" applyFont="1" applyFill="1" applyBorder="1" applyAlignment="1">
      <alignment horizontal="left" vertical="center"/>
      <protection/>
    </xf>
    <xf numFmtId="0" fontId="25" fillId="0" borderId="21" xfId="627" applyFont="1" applyFill="1" applyBorder="1" applyAlignment="1">
      <alignment horizontal="center" vertical="center"/>
      <protection/>
    </xf>
    <xf numFmtId="49" fontId="27" fillId="0" borderId="27" xfId="627" applyNumberFormat="1" applyFont="1" applyFill="1" applyBorder="1" applyAlignment="1">
      <alignment horizontal="center"/>
      <protection/>
    </xf>
    <xf numFmtId="0" fontId="25" fillId="0" borderId="22" xfId="627" applyFont="1" applyFill="1" applyBorder="1" applyAlignment="1">
      <alignment horizontal="center" vertical="center"/>
      <protection/>
    </xf>
    <xf numFmtId="0" fontId="25" fillId="0" borderId="28" xfId="627" applyFont="1" applyFill="1" applyBorder="1" applyAlignment="1">
      <alignment horizontal="left" vertical="center"/>
      <protection/>
    </xf>
    <xf numFmtId="0" fontId="21" fillId="0" borderId="8" xfId="627" applyNumberFormat="1" applyFont="1" applyFill="1" applyBorder="1" applyAlignment="1">
      <alignment horizontal="center" vertical="center"/>
      <protection/>
    </xf>
    <xf numFmtId="1" fontId="46" fillId="0" borderId="8" xfId="627" applyNumberFormat="1" applyFont="1" applyFill="1" applyBorder="1" applyAlignment="1">
      <alignment horizontal="center" vertical="center"/>
      <protection/>
    </xf>
    <xf numFmtId="2" fontId="46" fillId="0" borderId="8" xfId="627" applyNumberFormat="1" applyFont="1" applyFill="1" applyBorder="1" applyAlignment="1">
      <alignment horizontal="center" vertical="center"/>
      <protection/>
    </xf>
    <xf numFmtId="0" fontId="21" fillId="0" borderId="0" xfId="627" applyFont="1" applyFill="1" applyAlignment="1">
      <alignment vertical="center"/>
      <protection/>
    </xf>
    <xf numFmtId="0" fontId="21" fillId="0" borderId="0" xfId="627" applyFont="1" applyFill="1" applyAlignment="1">
      <alignment horizontal="right"/>
      <protection/>
    </xf>
    <xf numFmtId="0" fontId="20" fillId="0" borderId="0" xfId="627" applyFont="1" applyFill="1" applyAlignment="1">
      <alignment horizontal="center"/>
      <protection/>
    </xf>
    <xf numFmtId="49" fontId="27" fillId="0" borderId="17" xfId="627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1" fontId="21" fillId="0" borderId="8" xfId="0" applyNumberFormat="1" applyFont="1" applyFill="1" applyBorder="1" applyAlignment="1">
      <alignment horizontal="center" vertical="center"/>
    </xf>
    <xf numFmtId="49" fontId="21" fillId="0" borderId="29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0" fontId="21" fillId="0" borderId="0" xfId="134" applyFont="1" applyFill="1" applyAlignment="1">
      <alignment horizontal="center"/>
      <protection/>
    </xf>
    <xf numFmtId="0" fontId="21" fillId="0" borderId="0" xfId="134" applyFont="1" applyFill="1" applyAlignment="1">
      <alignment horizontal="left"/>
      <protection/>
    </xf>
    <xf numFmtId="0" fontId="21" fillId="0" borderId="0" xfId="134" applyFont="1" applyFill="1" applyAlignment="1">
      <alignment horizontal="center" vertical="center"/>
      <protection/>
    </xf>
    <xf numFmtId="0" fontId="27" fillId="0" borderId="8" xfId="134" applyFont="1" applyFill="1" applyBorder="1" applyAlignment="1">
      <alignment horizontal="left" vertical="center" wrapText="1"/>
      <protection/>
    </xf>
    <xf numFmtId="0" fontId="21" fillId="0" borderId="8" xfId="134" applyNumberFormat="1" applyFont="1" applyFill="1" applyBorder="1" applyAlignment="1">
      <alignment horizontal="center" vertical="center"/>
      <protection/>
    </xf>
    <xf numFmtId="2" fontId="20" fillId="0" borderId="30" xfId="134" applyNumberFormat="1" applyFont="1" applyFill="1" applyBorder="1" applyAlignment="1">
      <alignment horizontal="center" vertical="center"/>
      <protection/>
    </xf>
    <xf numFmtId="0" fontId="21" fillId="0" borderId="31" xfId="134" applyFont="1" applyFill="1" applyBorder="1" applyAlignment="1">
      <alignment horizontal="center" vertical="center"/>
      <protection/>
    </xf>
    <xf numFmtId="0" fontId="21" fillId="0" borderId="32" xfId="134" applyFont="1" applyFill="1" applyBorder="1" applyAlignment="1">
      <alignment horizontal="center" vertical="center"/>
      <protection/>
    </xf>
    <xf numFmtId="0" fontId="27" fillId="0" borderId="8" xfId="134" applyNumberFormat="1" applyFont="1" applyFill="1" applyBorder="1" applyAlignment="1">
      <alignment horizontal="left" vertical="center"/>
      <protection/>
    </xf>
    <xf numFmtId="0" fontId="34" fillId="0" borderId="8" xfId="134" applyNumberFormat="1" applyFont="1" applyFill="1" applyBorder="1" applyAlignment="1">
      <alignment horizontal="left" vertical="center"/>
      <protection/>
    </xf>
    <xf numFmtId="49" fontId="27" fillId="0" borderId="17" xfId="134" applyNumberFormat="1" applyFont="1" applyFill="1" applyBorder="1" applyAlignment="1">
      <alignment horizontal="left" vertical="center"/>
      <protection/>
    </xf>
    <xf numFmtId="0" fontId="20" fillId="0" borderId="16" xfId="134" applyFont="1" applyFill="1" applyBorder="1" applyAlignment="1">
      <alignment horizontal="left" vertical="center"/>
      <protection/>
    </xf>
    <xf numFmtId="0" fontId="21" fillId="0" borderId="17" xfId="134" applyFont="1" applyFill="1" applyBorder="1" applyAlignment="1">
      <alignment horizontal="right" vertical="center"/>
      <protection/>
    </xf>
    <xf numFmtId="0" fontId="21" fillId="0" borderId="17" xfId="134" applyFont="1" applyFill="1" applyBorder="1" applyAlignment="1">
      <alignment horizontal="center" vertical="center"/>
      <protection/>
    </xf>
    <xf numFmtId="0" fontId="21" fillId="0" borderId="8" xfId="134" applyFont="1" applyFill="1" applyBorder="1" applyAlignment="1">
      <alignment horizontal="center" vertical="center"/>
      <protection/>
    </xf>
    <xf numFmtId="0" fontId="25" fillId="0" borderId="28" xfId="134" applyFont="1" applyFill="1" applyBorder="1" applyAlignment="1">
      <alignment horizontal="left" vertical="center"/>
      <protection/>
    </xf>
    <xf numFmtId="0" fontId="49" fillId="0" borderId="21" xfId="134" applyFont="1" applyFill="1" applyBorder="1" applyAlignment="1">
      <alignment horizontal="center" vertical="center" wrapText="1"/>
      <protection/>
    </xf>
    <xf numFmtId="0" fontId="25" fillId="0" borderId="22" xfId="134" applyFont="1" applyFill="1" applyBorder="1" applyAlignment="1">
      <alignment horizontal="center" vertical="center"/>
      <protection/>
    </xf>
    <xf numFmtId="49" fontId="27" fillId="0" borderId="33" xfId="134" applyNumberFormat="1" applyFont="1" applyFill="1" applyBorder="1" applyAlignment="1">
      <alignment horizontal="center"/>
      <protection/>
    </xf>
    <xf numFmtId="0" fontId="25" fillId="0" borderId="21" xfId="134" applyFont="1" applyFill="1" applyBorder="1" applyAlignment="1">
      <alignment horizontal="center" vertical="center"/>
      <protection/>
    </xf>
    <xf numFmtId="0" fontId="25" fillId="0" borderId="26" xfId="134" applyFont="1" applyFill="1" applyBorder="1" applyAlignment="1">
      <alignment horizontal="left" vertical="center"/>
      <protection/>
    </xf>
    <xf numFmtId="0" fontId="25" fillId="0" borderId="25" xfId="134" applyFont="1" applyFill="1" applyBorder="1" applyAlignment="1">
      <alignment horizontal="right" vertical="center"/>
      <protection/>
    </xf>
    <xf numFmtId="0" fontId="25" fillId="0" borderId="24" xfId="134" applyFont="1" applyFill="1" applyBorder="1" applyAlignment="1">
      <alignment horizontal="center" vertical="center"/>
      <protection/>
    </xf>
    <xf numFmtId="49" fontId="27" fillId="0" borderId="34" xfId="134" applyNumberFormat="1" applyFont="1" applyFill="1" applyBorder="1" applyAlignment="1">
      <alignment horizontal="center" vertical="center"/>
      <protection/>
    </xf>
    <xf numFmtId="49" fontId="27" fillId="0" borderId="7" xfId="134" applyNumberFormat="1" applyFont="1" applyFill="1" applyBorder="1" applyAlignment="1">
      <alignment horizontal="center" vertical="center"/>
      <protection/>
    </xf>
    <xf numFmtId="49" fontId="27" fillId="0" borderId="18" xfId="134" applyNumberFormat="1" applyFont="1" applyFill="1" applyBorder="1" applyAlignment="1">
      <alignment horizontal="center" vertical="center"/>
      <protection/>
    </xf>
    <xf numFmtId="0" fontId="47" fillId="0" borderId="0" xfId="134" applyFont="1" applyFill="1" applyAlignment="1">
      <alignment horizontal="left"/>
      <protection/>
    </xf>
    <xf numFmtId="0" fontId="21" fillId="0" borderId="0" xfId="134" applyFont="1" applyFill="1">
      <alignment/>
      <protection/>
    </xf>
    <xf numFmtId="0" fontId="20" fillId="0" borderId="0" xfId="134" applyFont="1" applyFill="1" applyAlignment="1">
      <alignment horizontal="right"/>
      <protection/>
    </xf>
    <xf numFmtId="0" fontId="31" fillId="0" borderId="0" xfId="134" applyFont="1" applyFill="1" applyAlignment="1">
      <alignment horizontal="center"/>
      <protection/>
    </xf>
    <xf numFmtId="0" fontId="20" fillId="0" borderId="0" xfId="134" applyFont="1" applyFill="1">
      <alignment/>
      <protection/>
    </xf>
    <xf numFmtId="0" fontId="32" fillId="0" borderId="0" xfId="134" applyFont="1" applyFill="1" applyAlignment="1">
      <alignment horizontal="left"/>
      <protection/>
    </xf>
    <xf numFmtId="0" fontId="25" fillId="0" borderId="35" xfId="134" applyFont="1" applyFill="1" applyBorder="1" applyAlignment="1">
      <alignment vertical="center"/>
      <protection/>
    </xf>
    <xf numFmtId="0" fontId="25" fillId="0" borderId="36" xfId="134" applyFont="1" applyFill="1" applyBorder="1" applyAlignment="1">
      <alignment vertical="center"/>
      <protection/>
    </xf>
    <xf numFmtId="49" fontId="31" fillId="0" borderId="0" xfId="134" applyNumberFormat="1" applyFont="1" applyFill="1" applyAlignment="1">
      <alignment horizontal="right"/>
      <protection/>
    </xf>
    <xf numFmtId="14" fontId="50" fillId="0" borderId="0" xfId="134" applyNumberFormat="1" applyFont="1" applyFill="1" applyAlignment="1">
      <alignment horizontal="center"/>
      <protection/>
    </xf>
    <xf numFmtId="0" fontId="22" fillId="0" borderId="0" xfId="134" applyFont="1" applyFill="1">
      <alignment/>
      <protection/>
    </xf>
    <xf numFmtId="0" fontId="31" fillId="0" borderId="0" xfId="134" applyFont="1" applyFill="1" applyAlignment="1">
      <alignment horizontal="right"/>
      <protection/>
    </xf>
    <xf numFmtId="0" fontId="22" fillId="0" borderId="0" xfId="134" applyFont="1" applyFill="1" applyAlignment="1">
      <alignment horizontal="left"/>
      <protection/>
    </xf>
    <xf numFmtId="0" fontId="47" fillId="0" borderId="0" xfId="134" applyFont="1" applyFill="1" applyAlignment="1">
      <alignment horizontal="center"/>
      <protection/>
    </xf>
    <xf numFmtId="0" fontId="32" fillId="0" borderId="0" xfId="134" applyFont="1" applyFill="1" applyAlignment="1">
      <alignment horizontal="center"/>
      <protection/>
    </xf>
    <xf numFmtId="0" fontId="32" fillId="0" borderId="0" xfId="134" applyFont="1" applyFill="1">
      <alignment/>
      <protection/>
    </xf>
    <xf numFmtId="0" fontId="21" fillId="0" borderId="37" xfId="134" applyFont="1" applyFill="1" applyBorder="1" applyAlignment="1">
      <alignment horizontal="center" vertical="center"/>
      <protection/>
    </xf>
    <xf numFmtId="0" fontId="21" fillId="0" borderId="38" xfId="134" applyFont="1" applyFill="1" applyBorder="1" applyAlignment="1">
      <alignment horizontal="center" vertical="center"/>
      <protection/>
    </xf>
    <xf numFmtId="0" fontId="21" fillId="0" borderId="39" xfId="134" applyFont="1" applyFill="1" applyBorder="1" applyAlignment="1">
      <alignment horizontal="center" vertical="center"/>
      <protection/>
    </xf>
    <xf numFmtId="0" fontId="21" fillId="0" borderId="40" xfId="134" applyFont="1" applyFill="1" applyBorder="1" applyAlignment="1">
      <alignment horizontal="center" vertical="center"/>
      <protection/>
    </xf>
    <xf numFmtId="0" fontId="21" fillId="0" borderId="41" xfId="13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89" fontId="20" fillId="0" borderId="0" xfId="0" applyNumberFormat="1" applyFont="1" applyFill="1" applyAlignment="1">
      <alignment/>
    </xf>
    <xf numFmtId="189" fontId="27" fillId="0" borderId="0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189" fontId="20" fillId="0" borderId="8" xfId="0" applyNumberFormat="1" applyFont="1" applyFill="1" applyBorder="1" applyAlignment="1">
      <alignment horizontal="center"/>
    </xf>
    <xf numFmtId="1" fontId="46" fillId="0" borderId="8" xfId="0" applyNumberFormat="1" applyFont="1" applyFill="1" applyBorder="1" applyAlignment="1">
      <alignment horizontal="center"/>
    </xf>
    <xf numFmtId="0" fontId="27" fillId="0" borderId="8" xfId="0" applyNumberFormat="1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center" vertical="center"/>
    </xf>
    <xf numFmtId="189" fontId="25" fillId="0" borderId="8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center" vertical="center"/>
    </xf>
    <xf numFmtId="189" fontId="27" fillId="0" borderId="0" xfId="0" applyNumberFormat="1" applyFont="1" applyFill="1" applyAlignment="1">
      <alignment/>
    </xf>
    <xf numFmtId="189" fontId="25" fillId="0" borderId="0" xfId="0" applyNumberFormat="1" applyFont="1" applyFill="1" applyAlignment="1">
      <alignment/>
    </xf>
    <xf numFmtId="49" fontId="52" fillId="0" borderId="0" xfId="828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89" fontId="2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0" fontId="20" fillId="0" borderId="13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/>
    </xf>
    <xf numFmtId="0" fontId="26" fillId="0" borderId="44" xfId="0" applyFont="1" applyFill="1" applyBorder="1" applyAlignment="1">
      <alignment horizontal="right"/>
    </xf>
    <xf numFmtId="0" fontId="20" fillId="0" borderId="4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left"/>
    </xf>
    <xf numFmtId="200" fontId="27" fillId="0" borderId="13" xfId="0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center"/>
    </xf>
    <xf numFmtId="2" fontId="28" fillId="0" borderId="20" xfId="0" applyNumberFormat="1" applyFont="1" applyFill="1" applyBorder="1" applyAlignment="1">
      <alignment horizontal="center"/>
    </xf>
    <xf numFmtId="2" fontId="28" fillId="0" borderId="13" xfId="0" applyNumberFormat="1" applyFont="1" applyFill="1" applyBorder="1" applyAlignment="1">
      <alignment horizontal="center"/>
    </xf>
    <xf numFmtId="189" fontId="28" fillId="0" borderId="13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3" fillId="0" borderId="43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left"/>
    </xf>
    <xf numFmtId="0" fontId="30" fillId="0" borderId="44" xfId="0" applyFont="1" applyFill="1" applyBorder="1" applyAlignment="1">
      <alignment horizontal="right"/>
    </xf>
    <xf numFmtId="200" fontId="27" fillId="0" borderId="42" xfId="0" applyNumberFormat="1" applyFont="1" applyFill="1" applyBorder="1" applyAlignment="1">
      <alignment horizontal="center"/>
    </xf>
    <xf numFmtId="0" fontId="31" fillId="0" borderId="44" xfId="0" applyFont="1" applyFill="1" applyBorder="1" applyAlignment="1">
      <alignment horizontal="right"/>
    </xf>
    <xf numFmtId="0" fontId="31" fillId="0" borderId="42" xfId="0" applyFont="1" applyFill="1" applyBorder="1" applyAlignment="1">
      <alignment horizontal="right"/>
    </xf>
    <xf numFmtId="0" fontId="33" fillId="0" borderId="43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7" xfId="0" applyFont="1" applyFill="1" applyBorder="1" applyAlignment="1">
      <alignment horizontal="center"/>
    </xf>
    <xf numFmtId="0" fontId="62" fillId="0" borderId="34" xfId="0" applyFont="1" applyFill="1" applyBorder="1" applyAlignment="1">
      <alignment horizontal="center"/>
    </xf>
    <xf numFmtId="2" fontId="20" fillId="0" borderId="36" xfId="134" applyNumberFormat="1" applyFont="1" applyFill="1" applyBorder="1" applyAlignment="1">
      <alignment horizontal="center" vertical="center"/>
      <protection/>
    </xf>
    <xf numFmtId="2" fontId="20" fillId="0" borderId="35" xfId="134" applyNumberFormat="1" applyFont="1" applyFill="1" applyBorder="1" applyAlignment="1">
      <alignment horizontal="center" vertical="center"/>
      <protection/>
    </xf>
    <xf numFmtId="0" fontId="21" fillId="0" borderId="46" xfId="134" applyNumberFormat="1" applyFont="1" applyFill="1" applyBorder="1" applyAlignment="1">
      <alignment horizontal="center" vertical="center"/>
      <protection/>
    </xf>
    <xf numFmtId="0" fontId="21" fillId="0" borderId="47" xfId="134" applyNumberFormat="1" applyFont="1" applyFill="1" applyBorder="1" applyAlignment="1">
      <alignment horizontal="center" vertical="center"/>
      <protection/>
    </xf>
    <xf numFmtId="0" fontId="27" fillId="0" borderId="48" xfId="134" applyFont="1" applyFill="1" applyBorder="1" applyAlignment="1">
      <alignment horizontal="center" vertical="center" wrapText="1"/>
      <protection/>
    </xf>
    <xf numFmtId="0" fontId="27" fillId="0" borderId="49" xfId="134" applyFont="1" applyFill="1" applyBorder="1" applyAlignment="1">
      <alignment horizontal="center" vertical="center" wrapText="1"/>
      <protection/>
    </xf>
    <xf numFmtId="0" fontId="21" fillId="0" borderId="50" xfId="134" applyFont="1" applyFill="1" applyBorder="1" applyAlignment="1">
      <alignment horizontal="center" vertical="center"/>
      <protection/>
    </xf>
    <xf numFmtId="0" fontId="21" fillId="0" borderId="51" xfId="134" applyFont="1" applyFill="1" applyBorder="1" applyAlignment="1">
      <alignment horizontal="center" vertical="center"/>
      <protection/>
    </xf>
    <xf numFmtId="0" fontId="21" fillId="0" borderId="52" xfId="134" applyFont="1" applyFill="1" applyBorder="1" applyAlignment="1">
      <alignment horizontal="right" vertical="center"/>
      <protection/>
    </xf>
    <xf numFmtId="0" fontId="21" fillId="0" borderId="53" xfId="134" applyFont="1" applyFill="1" applyBorder="1" applyAlignment="1">
      <alignment horizontal="right" vertical="center"/>
      <protection/>
    </xf>
    <xf numFmtId="0" fontId="20" fillId="0" borderId="54" xfId="134" applyFont="1" applyFill="1" applyBorder="1" applyAlignment="1">
      <alignment horizontal="left" vertical="center"/>
      <protection/>
    </xf>
    <xf numFmtId="0" fontId="20" fillId="0" borderId="55" xfId="134" applyFont="1" applyFill="1" applyBorder="1" applyAlignment="1">
      <alignment horizontal="left" vertical="center"/>
      <protection/>
    </xf>
    <xf numFmtId="49" fontId="27" fillId="0" borderId="56" xfId="134" applyNumberFormat="1" applyFont="1" applyFill="1" applyBorder="1" applyAlignment="1">
      <alignment horizontal="center" vertical="center"/>
      <protection/>
    </xf>
    <xf numFmtId="49" fontId="27" fillId="0" borderId="57" xfId="134" applyNumberFormat="1" applyFont="1" applyFill="1" applyBorder="1" applyAlignment="1">
      <alignment horizontal="center" vertical="center"/>
      <protection/>
    </xf>
    <xf numFmtId="0" fontId="34" fillId="0" borderId="46" xfId="134" applyNumberFormat="1" applyFont="1" applyFill="1" applyBorder="1" applyAlignment="1">
      <alignment horizontal="center" vertical="center"/>
      <protection/>
    </xf>
    <xf numFmtId="0" fontId="34" fillId="0" borderId="47" xfId="134" applyNumberFormat="1" applyFont="1" applyFill="1" applyBorder="1" applyAlignment="1">
      <alignment horizontal="center" vertical="center"/>
      <protection/>
    </xf>
    <xf numFmtId="0" fontId="27" fillId="0" borderId="46" xfId="134" applyNumberFormat="1" applyFont="1" applyFill="1" applyBorder="1" applyAlignment="1">
      <alignment horizontal="center" vertical="center"/>
      <protection/>
    </xf>
    <xf numFmtId="0" fontId="27" fillId="0" borderId="47" xfId="134" applyNumberFormat="1" applyFont="1" applyFill="1" applyBorder="1" applyAlignment="1">
      <alignment horizontal="center" vertical="center"/>
      <protection/>
    </xf>
    <xf numFmtId="0" fontId="21" fillId="0" borderId="48" xfId="134" applyNumberFormat="1" applyFont="1" applyFill="1" applyBorder="1" applyAlignment="1">
      <alignment horizontal="center" vertical="center"/>
      <protection/>
    </xf>
    <xf numFmtId="0" fontId="21" fillId="0" borderId="49" xfId="134" applyNumberFormat="1" applyFont="1" applyFill="1" applyBorder="1" applyAlignment="1">
      <alignment horizontal="center" vertical="center"/>
      <protection/>
    </xf>
    <xf numFmtId="0" fontId="25" fillId="0" borderId="46" xfId="134" applyFont="1" applyFill="1" applyBorder="1" applyAlignment="1">
      <alignment horizontal="center" vertical="center"/>
      <protection/>
    </xf>
    <xf numFmtId="0" fontId="25" fillId="0" borderId="47" xfId="134" applyFont="1" applyFill="1" applyBorder="1" applyAlignment="1">
      <alignment horizontal="center" vertical="center"/>
      <protection/>
    </xf>
    <xf numFmtId="0" fontId="25" fillId="0" borderId="48" xfId="134" applyFont="1" applyFill="1" applyBorder="1" applyAlignment="1">
      <alignment horizontal="center" vertical="center"/>
      <protection/>
    </xf>
    <xf numFmtId="0" fontId="25" fillId="0" borderId="49" xfId="134" applyFont="1" applyFill="1" applyBorder="1" applyAlignment="1">
      <alignment horizontal="center" vertical="center"/>
      <protection/>
    </xf>
    <xf numFmtId="0" fontId="49" fillId="0" borderId="46" xfId="134" applyFont="1" applyFill="1" applyBorder="1" applyAlignment="1">
      <alignment horizontal="center" vertical="center" wrapText="1"/>
      <protection/>
    </xf>
    <xf numFmtId="0" fontId="49" fillId="0" borderId="47" xfId="134" applyFont="1" applyFill="1" applyBorder="1" applyAlignment="1">
      <alignment horizontal="center" vertical="center" wrapText="1"/>
      <protection/>
    </xf>
    <xf numFmtId="0" fontId="25" fillId="0" borderId="36" xfId="134" applyFont="1" applyFill="1" applyBorder="1" applyAlignment="1">
      <alignment horizontal="center" vertical="center"/>
      <protection/>
    </xf>
    <xf numFmtId="0" fontId="25" fillId="0" borderId="35" xfId="134" applyFont="1" applyFill="1" applyBorder="1" applyAlignment="1">
      <alignment horizontal="center" vertical="center"/>
      <protection/>
    </xf>
    <xf numFmtId="0" fontId="25" fillId="0" borderId="58" xfId="134" applyFont="1" applyFill="1" applyBorder="1" applyAlignment="1">
      <alignment horizontal="center" vertical="center"/>
      <protection/>
    </xf>
    <xf numFmtId="0" fontId="25" fillId="0" borderId="59" xfId="134" applyFont="1" applyFill="1" applyBorder="1" applyAlignment="1">
      <alignment horizontal="center" vertical="center"/>
      <protection/>
    </xf>
    <xf numFmtId="0" fontId="25" fillId="0" borderId="60" xfId="134" applyFont="1" applyFill="1" applyBorder="1" applyAlignment="1">
      <alignment horizontal="center" vertical="center"/>
      <protection/>
    </xf>
    <xf numFmtId="0" fontId="25" fillId="0" borderId="61" xfId="134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</cellXfs>
  <cellStyles count="84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Date Short" xfId="101"/>
    <cellStyle name="Dziesiętny [0]_PLDT" xfId="102"/>
    <cellStyle name="Dziesiętny_PLDT" xfId="103"/>
    <cellStyle name="Enter Currency (0)" xfId="104"/>
    <cellStyle name="Enter Currency (2)" xfId="105"/>
    <cellStyle name="Enter Units (0)" xfId="106"/>
    <cellStyle name="Enter Units (1)" xfId="107"/>
    <cellStyle name="Enter Units (2)" xfId="108"/>
    <cellStyle name="Explanatory Text" xfId="109"/>
    <cellStyle name="Followed Hyperlink" xfId="110"/>
    <cellStyle name="Geras" xfId="111"/>
    <cellStyle name="Good" xfId="112"/>
    <cellStyle name="Grey" xfId="113"/>
    <cellStyle name="Header1" xfId="114"/>
    <cellStyle name="Header2" xfId="115"/>
    <cellStyle name="Heading 1" xfId="116"/>
    <cellStyle name="Heading 2" xfId="117"/>
    <cellStyle name="Heading 3" xfId="118"/>
    <cellStyle name="Heading 4" xfId="119"/>
    <cellStyle name="Hiperłącze" xfId="120"/>
    <cellStyle name="Hyperlink" xfId="121"/>
    <cellStyle name="Input" xfId="122"/>
    <cellStyle name="Input [yellow]" xfId="123"/>
    <cellStyle name="Įspėjimo tekstas" xfId="124"/>
    <cellStyle name="Išvestis" xfId="125"/>
    <cellStyle name="Link Currency (0)" xfId="126"/>
    <cellStyle name="Link Currency (2)" xfId="127"/>
    <cellStyle name="Link Units (0)" xfId="128"/>
    <cellStyle name="Link Units (1)" xfId="129"/>
    <cellStyle name="Link Units (2)" xfId="130"/>
    <cellStyle name="Linked Cell" xfId="131"/>
    <cellStyle name="Neutral" xfId="132"/>
    <cellStyle name="Normal - Style1" xfId="133"/>
    <cellStyle name="Normal 10" xfId="134"/>
    <cellStyle name="Normal 10 2" xfId="135"/>
    <cellStyle name="Normal 10 2 2" xfId="136"/>
    <cellStyle name="Normal 10 2 2 2" xfId="137"/>
    <cellStyle name="Normal 10 2 2 3" xfId="138"/>
    <cellStyle name="Normal 10 2 2 4" xfId="139"/>
    <cellStyle name="Normal 10 2 2_4x200 V" xfId="140"/>
    <cellStyle name="Normal 10 2 3" xfId="141"/>
    <cellStyle name="Normal 10 2 4" xfId="142"/>
    <cellStyle name="Normal 10 2 5" xfId="143"/>
    <cellStyle name="Normal 10 2_4x200 M" xfId="144"/>
    <cellStyle name="Normal 10 3" xfId="145"/>
    <cellStyle name="Normal 10 3 2" xfId="146"/>
    <cellStyle name="Normal 10 3 3" xfId="147"/>
    <cellStyle name="Normal 10 3 4" xfId="148"/>
    <cellStyle name="Normal 10 3_4x200 M" xfId="149"/>
    <cellStyle name="Normal 10 4" xfId="150"/>
    <cellStyle name="Normal 10 5" xfId="151"/>
    <cellStyle name="Normal 10 5 2" xfId="152"/>
    <cellStyle name="Normal 10 5 3" xfId="153"/>
    <cellStyle name="Normal 10 5 4" xfId="154"/>
    <cellStyle name="Normal 10 5_DALYVIAI" xfId="155"/>
    <cellStyle name="Normal 10 6" xfId="156"/>
    <cellStyle name="Normal 10 7" xfId="157"/>
    <cellStyle name="Normal 10_4x200 V" xfId="158"/>
    <cellStyle name="Normal 11" xfId="159"/>
    <cellStyle name="Normal 11 2" xfId="160"/>
    <cellStyle name="Normal 11 2 2" xfId="161"/>
    <cellStyle name="Normal 11 2 3" xfId="162"/>
    <cellStyle name="Normal 11 2 4" xfId="163"/>
    <cellStyle name="Normal 11 2_4x200 M" xfId="164"/>
    <cellStyle name="Normal 11 3" xfId="165"/>
    <cellStyle name="Normal 11 3 2" xfId="166"/>
    <cellStyle name="Normal 11 3 3" xfId="167"/>
    <cellStyle name="Normal 11 3 4" xfId="168"/>
    <cellStyle name="Normal 11 3_4x200 M" xfId="169"/>
    <cellStyle name="Normal 11 4" xfId="170"/>
    <cellStyle name="Normal 11 5" xfId="171"/>
    <cellStyle name="Normal 11 5 2" xfId="172"/>
    <cellStyle name="Normal 11 5 3" xfId="173"/>
    <cellStyle name="Normal 11 5 4" xfId="174"/>
    <cellStyle name="Normal 11 5_DALYVIAI" xfId="175"/>
    <cellStyle name="Normal 11 6" xfId="176"/>
    <cellStyle name="Normal 11 7" xfId="177"/>
    <cellStyle name="Normal 11_4x200 M" xfId="178"/>
    <cellStyle name="Normal 12" xfId="179"/>
    <cellStyle name="Normal 12 2" xfId="180"/>
    <cellStyle name="Normal 12 2 2" xfId="181"/>
    <cellStyle name="Normal 12 2 3" xfId="182"/>
    <cellStyle name="Normal 12 2 4" xfId="183"/>
    <cellStyle name="Normal 12 2_4x200 M" xfId="184"/>
    <cellStyle name="Normal 12 3" xfId="185"/>
    <cellStyle name="Normal 12 4" xfId="186"/>
    <cellStyle name="Normal 12 4 2" xfId="187"/>
    <cellStyle name="Normal 12 4 3" xfId="188"/>
    <cellStyle name="Normal 12 4 4" xfId="189"/>
    <cellStyle name="Normal 12 4_DALYVIAI" xfId="190"/>
    <cellStyle name="Normal 12 5" xfId="191"/>
    <cellStyle name="Normal 12 6" xfId="192"/>
    <cellStyle name="Normal 12_4x200 M" xfId="193"/>
    <cellStyle name="Normal 13" xfId="194"/>
    <cellStyle name="Normal 13 2" xfId="195"/>
    <cellStyle name="Normal 13 2 2" xfId="196"/>
    <cellStyle name="Normal 13 2 2 2" xfId="197"/>
    <cellStyle name="Normal 13 2 2 3" xfId="198"/>
    <cellStyle name="Normal 13 2 2 4" xfId="199"/>
    <cellStyle name="Normal 13 2 2_4x200 M" xfId="200"/>
    <cellStyle name="Normal 13 2 3" xfId="201"/>
    <cellStyle name="Normal 13 2 4" xfId="202"/>
    <cellStyle name="Normal 13 2 5" xfId="203"/>
    <cellStyle name="Normal 13 2_DALYVIAI" xfId="204"/>
    <cellStyle name="Normal 13 3" xfId="205"/>
    <cellStyle name="Normal 13 3 2" xfId="206"/>
    <cellStyle name="Normal 13 3 3" xfId="207"/>
    <cellStyle name="Normal 13 3 4" xfId="208"/>
    <cellStyle name="Normal 13 3_DALYVIAI" xfId="209"/>
    <cellStyle name="Normal 13 4" xfId="210"/>
    <cellStyle name="Normal 13 5" xfId="211"/>
    <cellStyle name="Normal 13_1500 V" xfId="212"/>
    <cellStyle name="Normal 14" xfId="213"/>
    <cellStyle name="Normal 14 2" xfId="214"/>
    <cellStyle name="Normal 14 2 2" xfId="215"/>
    <cellStyle name="Normal 14 2 2 2" xfId="216"/>
    <cellStyle name="Normal 14 2 2 3" xfId="217"/>
    <cellStyle name="Normal 14 2 2 4" xfId="218"/>
    <cellStyle name="Normal 14 2 2_4x200 M" xfId="219"/>
    <cellStyle name="Normal 14 2 3" xfId="220"/>
    <cellStyle name="Normal 14 2 4" xfId="221"/>
    <cellStyle name="Normal 14 2 5" xfId="222"/>
    <cellStyle name="Normal 14 2_DALYVIAI" xfId="223"/>
    <cellStyle name="Normal 14 3" xfId="224"/>
    <cellStyle name="Normal 14 3 2" xfId="225"/>
    <cellStyle name="Normal 14 3 3" xfId="226"/>
    <cellStyle name="Normal 14 3 4" xfId="227"/>
    <cellStyle name="Normal 14 3_DALYVIAI" xfId="228"/>
    <cellStyle name="Normal 14 4" xfId="229"/>
    <cellStyle name="Normal 14 5" xfId="230"/>
    <cellStyle name="Normal 14_4x200 M" xfId="231"/>
    <cellStyle name="Normal 15" xfId="232"/>
    <cellStyle name="Normal 15 2" xfId="233"/>
    <cellStyle name="Normal 15 2 2" xfId="234"/>
    <cellStyle name="Normal 15 2 3" xfId="235"/>
    <cellStyle name="Normal 15 2 4" xfId="236"/>
    <cellStyle name="Normal 15 2_4x200 M" xfId="237"/>
    <cellStyle name="Normal 15 3" xfId="238"/>
    <cellStyle name="Normal 15 4" xfId="239"/>
    <cellStyle name="Normal 15 4 2" xfId="240"/>
    <cellStyle name="Normal 15 4 3" xfId="241"/>
    <cellStyle name="Normal 15 4 4" xfId="242"/>
    <cellStyle name="Normal 15 4_DALYVIAI" xfId="243"/>
    <cellStyle name="Normal 15 5" xfId="244"/>
    <cellStyle name="Normal 15 6" xfId="245"/>
    <cellStyle name="Normal 15_4x200 M" xfId="246"/>
    <cellStyle name="Normal 16" xfId="247"/>
    <cellStyle name="Normal 16 2" xfId="248"/>
    <cellStyle name="Normal 16 2 2" xfId="249"/>
    <cellStyle name="Normal 16 2 3" xfId="250"/>
    <cellStyle name="Normal 16 2 4" xfId="251"/>
    <cellStyle name="Normal 16 2_4x200 M" xfId="252"/>
    <cellStyle name="Normal 16 3" xfId="253"/>
    <cellStyle name="Normal 16_4x200 M" xfId="254"/>
    <cellStyle name="Normal 17" xfId="255"/>
    <cellStyle name="Normal 17 2" xfId="256"/>
    <cellStyle name="Normal 17 2 2" xfId="257"/>
    <cellStyle name="Normal 17 2 3" xfId="258"/>
    <cellStyle name="Normal 17 2 4" xfId="259"/>
    <cellStyle name="Normal 17 2_4x200 M" xfId="260"/>
    <cellStyle name="Normal 17 3" xfId="261"/>
    <cellStyle name="Normal 17 4" xfId="262"/>
    <cellStyle name="Normal 17 4 2" xfId="263"/>
    <cellStyle name="Normal 17 4 3" xfId="264"/>
    <cellStyle name="Normal 17 4 4" xfId="265"/>
    <cellStyle name="Normal 17 4_DALYVIAI" xfId="266"/>
    <cellStyle name="Normal 17 5" xfId="267"/>
    <cellStyle name="Normal 17 6" xfId="268"/>
    <cellStyle name="Normal 17_4x200 M" xfId="269"/>
    <cellStyle name="Normal 18" xfId="270"/>
    <cellStyle name="Normal 18 2" xfId="271"/>
    <cellStyle name="Normal 18 2 2" xfId="272"/>
    <cellStyle name="Normal 18 2 2 2" xfId="273"/>
    <cellStyle name="Normal 18 2 2 3" xfId="274"/>
    <cellStyle name="Normal 18 2 2 4" xfId="275"/>
    <cellStyle name="Normal 18 2 2_4x200 M" xfId="276"/>
    <cellStyle name="Normal 18 2 3" xfId="277"/>
    <cellStyle name="Normal 18 2 4" xfId="278"/>
    <cellStyle name="Normal 18 2 5" xfId="279"/>
    <cellStyle name="Normal 18 2_DALYVIAI" xfId="280"/>
    <cellStyle name="Normal 18 3" xfId="281"/>
    <cellStyle name="Normal 18 3 2" xfId="282"/>
    <cellStyle name="Normal 18 3 3" xfId="283"/>
    <cellStyle name="Normal 18 3 4" xfId="284"/>
    <cellStyle name="Normal 18 3_DALYVIAI" xfId="285"/>
    <cellStyle name="Normal 18 4" xfId="286"/>
    <cellStyle name="Normal 18 5" xfId="287"/>
    <cellStyle name="Normal 18_4x200 M" xfId="288"/>
    <cellStyle name="Normal 19" xfId="289"/>
    <cellStyle name="Normal 19 2" xfId="290"/>
    <cellStyle name="Normal 19 2 2" xfId="291"/>
    <cellStyle name="Normal 19 2 2 2" xfId="292"/>
    <cellStyle name="Normal 19 2 2 3" xfId="293"/>
    <cellStyle name="Normal 19 2 2 4" xfId="294"/>
    <cellStyle name="Normal 19 2 2_4x200 M" xfId="295"/>
    <cellStyle name="Normal 19 2 3" xfId="296"/>
    <cellStyle name="Normal 19 2 4" xfId="297"/>
    <cellStyle name="Normal 19 2 5" xfId="298"/>
    <cellStyle name="Normal 19 2_DALYVIAI" xfId="299"/>
    <cellStyle name="Normal 19 3" xfId="300"/>
    <cellStyle name="Normal 19 3 2" xfId="301"/>
    <cellStyle name="Normal 19 3 3" xfId="302"/>
    <cellStyle name="Normal 19 3 4" xfId="303"/>
    <cellStyle name="Normal 19 3_DALYVIAI" xfId="304"/>
    <cellStyle name="Normal 19 4" xfId="305"/>
    <cellStyle name="Normal 19 5" xfId="306"/>
    <cellStyle name="Normal 19_4x200 M" xfId="307"/>
    <cellStyle name="Normal 2" xfId="308"/>
    <cellStyle name="Normal 2 2" xfId="309"/>
    <cellStyle name="Normal 2 2 10" xfId="310"/>
    <cellStyle name="Normal 2 2 10 2" xfId="311"/>
    <cellStyle name="Normal 2 2 10 3" xfId="312"/>
    <cellStyle name="Normal 2 2 10 4" xfId="313"/>
    <cellStyle name="Normal 2 2 10_4x200 V" xfId="314"/>
    <cellStyle name="Normal 2 2 11" xfId="315"/>
    <cellStyle name="Normal 2 2 12" xfId="316"/>
    <cellStyle name="Normal 2 2 2" xfId="317"/>
    <cellStyle name="Normal 2 2 2 2" xfId="318"/>
    <cellStyle name="Normal 2 2 2 2 2" xfId="319"/>
    <cellStyle name="Normal 2 2 2 2 3" xfId="320"/>
    <cellStyle name="Normal 2 2 2 2 4" xfId="321"/>
    <cellStyle name="Normal 2 2 2 2 5" xfId="322"/>
    <cellStyle name="Normal 2 2 2 2 5 2" xfId="323"/>
    <cellStyle name="Normal 2 2 2 2 5 3" xfId="324"/>
    <cellStyle name="Normal 2 2 2 2 5_4x200 V" xfId="325"/>
    <cellStyle name="Normal 2 2 2 2_4x200 V" xfId="326"/>
    <cellStyle name="Normal 2 2 2 3" xfId="327"/>
    <cellStyle name="Normal 2 2 2 4" xfId="328"/>
    <cellStyle name="Normal 2 2 2 4 2" xfId="329"/>
    <cellStyle name="Normal 2 2 2 4 3" xfId="330"/>
    <cellStyle name="Normal 2 2 2 4 4" xfId="331"/>
    <cellStyle name="Normal 2 2 2 4_4x200 M" xfId="332"/>
    <cellStyle name="Normal 2 2 2 5" xfId="333"/>
    <cellStyle name="Normal 2 2 2 6" xfId="334"/>
    <cellStyle name="Normal 2 2 2_4x200 V" xfId="335"/>
    <cellStyle name="Normal 2 2 3" xfId="336"/>
    <cellStyle name="Normal 2 2 3 10" xfId="337"/>
    <cellStyle name="Normal 2 2 3 2" xfId="338"/>
    <cellStyle name="Normal 2 2 3 2 2" xfId="339"/>
    <cellStyle name="Normal 2 2 3 2 2 2" xfId="340"/>
    <cellStyle name="Normal 2 2 3 2 2 2 2" xfId="341"/>
    <cellStyle name="Normal 2 2 3 2 2 2 3" xfId="342"/>
    <cellStyle name="Normal 2 2 3 2 2 2 4" xfId="343"/>
    <cellStyle name="Normal 2 2 3 2 2 2_4x200 M" xfId="344"/>
    <cellStyle name="Normal 2 2 3 2 2 3" xfId="345"/>
    <cellStyle name="Normal 2 2 3 2 2 3 2" xfId="346"/>
    <cellStyle name="Normal 2 2 3 2 2 3 3" xfId="347"/>
    <cellStyle name="Normal 2 2 3 2 2 3 4" xfId="348"/>
    <cellStyle name="Normal 2 2 3 2 2 3_4x200 M" xfId="349"/>
    <cellStyle name="Normal 2 2 3 2 2 4" xfId="350"/>
    <cellStyle name="Normal 2 2 3 2 2 4 2" xfId="351"/>
    <cellStyle name="Normal 2 2 3 2 2 4 3" xfId="352"/>
    <cellStyle name="Normal 2 2 3 2 2 4 4" xfId="353"/>
    <cellStyle name="Normal 2 2 3 2 2 4_4x200 M" xfId="354"/>
    <cellStyle name="Normal 2 2 3 2 2 5" xfId="355"/>
    <cellStyle name="Normal 2 2 3 2 2 5 2" xfId="356"/>
    <cellStyle name="Normal 2 2 3 2 2 5 3" xfId="357"/>
    <cellStyle name="Normal 2 2 3 2 2 5 4" xfId="358"/>
    <cellStyle name="Normal 2 2 3 2 2 5_4x200 M" xfId="359"/>
    <cellStyle name="Normal 2 2 3 2 2 6" xfId="360"/>
    <cellStyle name="Normal 2 2 3 2 2 7" xfId="361"/>
    <cellStyle name="Normal 2 2 3 2 2 8" xfId="362"/>
    <cellStyle name="Normal 2 2 3 2 2_4x200 M" xfId="363"/>
    <cellStyle name="Normal 2 2 3 2 3" xfId="364"/>
    <cellStyle name="Normal 2 2 3 2 4" xfId="365"/>
    <cellStyle name="Normal 2 2 3 2 5" xfId="366"/>
    <cellStyle name="Normal 2 2 3 2_4x200 M" xfId="367"/>
    <cellStyle name="Normal 2 2 3 3" xfId="368"/>
    <cellStyle name="Normal 2 2 3 3 2" xfId="369"/>
    <cellStyle name="Normal 2 2 3 3 2 2" xfId="370"/>
    <cellStyle name="Normal 2 2 3 3 2 3" xfId="371"/>
    <cellStyle name="Normal 2 2 3 3 2 4" xfId="372"/>
    <cellStyle name="Normal 2 2 3 3 2_4x200 M" xfId="373"/>
    <cellStyle name="Normal 2 2 3 3 3" xfId="374"/>
    <cellStyle name="Normal 2 2 3 3 3 2" xfId="375"/>
    <cellStyle name="Normal 2 2 3 3 3 3" xfId="376"/>
    <cellStyle name="Normal 2 2 3 3 3 4" xfId="377"/>
    <cellStyle name="Normal 2 2 3 3 3_4x200 M" xfId="378"/>
    <cellStyle name="Normal 2 2 3 3 4" xfId="379"/>
    <cellStyle name="Normal 2 2 3 3 5" xfId="380"/>
    <cellStyle name="Normal 2 2 3 3 6" xfId="381"/>
    <cellStyle name="Normal 2 2 3 3 7" xfId="382"/>
    <cellStyle name="Normal 2 2 3 3_4x200 M" xfId="383"/>
    <cellStyle name="Normal 2 2 3 4" xfId="384"/>
    <cellStyle name="Normal 2 2 3 4 2" xfId="385"/>
    <cellStyle name="Normal 2 2 3 4 2 2" xfId="386"/>
    <cellStyle name="Normal 2 2 3 4 2 2 2" xfId="387"/>
    <cellStyle name="Normal 2 2 3 4 2 2 3" xfId="388"/>
    <cellStyle name="Normal 2 2 3 4 2 2 4" xfId="389"/>
    <cellStyle name="Normal 2 2 3 4 2 2_4x200 M" xfId="390"/>
    <cellStyle name="Normal 2 2 3 4 2 3" xfId="391"/>
    <cellStyle name="Normal 2 2 3 4 2 3 2" xfId="392"/>
    <cellStyle name="Normal 2 2 3 4 2 3 3" xfId="393"/>
    <cellStyle name="Normal 2 2 3 4 2 3 4" xfId="394"/>
    <cellStyle name="Normal 2 2 3 4 2 3_4x200 M" xfId="395"/>
    <cellStyle name="Normal 2 2 3 4 2 4" xfId="396"/>
    <cellStyle name="Normal 2 2 3 4 2 5" xfId="397"/>
    <cellStyle name="Normal 2 2 3 4 2 6" xfId="398"/>
    <cellStyle name="Normal 2 2 3 4 2_4x200 M" xfId="399"/>
    <cellStyle name="Normal 2 2 3 4 3" xfId="400"/>
    <cellStyle name="Normal 2 2 3 4 4" xfId="401"/>
    <cellStyle name="Normal 2 2 3 4 5" xfId="402"/>
    <cellStyle name="Normal 2 2 3 4_4x200 M" xfId="403"/>
    <cellStyle name="Normal 2 2 3 5" xfId="404"/>
    <cellStyle name="Normal 2 2 3 5 2" xfId="405"/>
    <cellStyle name="Normal 2 2 3 5 2 2" xfId="406"/>
    <cellStyle name="Normal 2 2 3 5 2 3" xfId="407"/>
    <cellStyle name="Normal 2 2 3 5 2 4" xfId="408"/>
    <cellStyle name="Normal 2 2 3 5 2_4x200 M" xfId="409"/>
    <cellStyle name="Normal 2 2 3 5 3" xfId="410"/>
    <cellStyle name="Normal 2 2 3 5 3 2" xfId="411"/>
    <cellStyle name="Normal 2 2 3 5 3 3" xfId="412"/>
    <cellStyle name="Normal 2 2 3 5 3 4" xfId="413"/>
    <cellStyle name="Normal 2 2 3 5 3_4x200 M" xfId="414"/>
    <cellStyle name="Normal 2 2 3 5 4" xfId="415"/>
    <cellStyle name="Normal 2 2 3 5 4 2" xfId="416"/>
    <cellStyle name="Normal 2 2 3 5 4 3" xfId="417"/>
    <cellStyle name="Normal 2 2 3 5 4 4" xfId="418"/>
    <cellStyle name="Normal 2 2 3 5 4_4x200 M" xfId="419"/>
    <cellStyle name="Normal 2 2 3 5 5" xfId="420"/>
    <cellStyle name="Normal 2 2 3 5 5 2" xfId="421"/>
    <cellStyle name="Normal 2 2 3 5 5 3" xfId="422"/>
    <cellStyle name="Normal 2 2 3 5 5 4" xfId="423"/>
    <cellStyle name="Normal 2 2 3 5 5_4x200 M" xfId="424"/>
    <cellStyle name="Normal 2 2 3 5 6" xfId="425"/>
    <cellStyle name="Normal 2 2 3 5 7" xfId="426"/>
    <cellStyle name="Normal 2 2 3 5 8" xfId="427"/>
    <cellStyle name="Normal 2 2 3 5_4x200 M" xfId="428"/>
    <cellStyle name="Normal 2 2 3 6" xfId="429"/>
    <cellStyle name="Normal 2 2 3 6 10" xfId="430"/>
    <cellStyle name="Normal 2 2 3 6 11" xfId="431"/>
    <cellStyle name="Normal 2 2 3 6 12" xfId="432"/>
    <cellStyle name="Normal 2 2 3 6 2" xfId="433"/>
    <cellStyle name="Normal 2 2 3 6 2 2" xfId="434"/>
    <cellStyle name="Normal 2 2 3 6 2_4x200 M" xfId="435"/>
    <cellStyle name="Normal 2 2 3 6 3" xfId="436"/>
    <cellStyle name="Normal 2 2 3 6 3 2" xfId="437"/>
    <cellStyle name="Normal 2 2 3 6 3_4x200 M" xfId="438"/>
    <cellStyle name="Normal 2 2 3 6 4" xfId="439"/>
    <cellStyle name="Normal 2 2 3 6 5" xfId="440"/>
    <cellStyle name="Normal 2 2 3 6 6" xfId="441"/>
    <cellStyle name="Normal 2 2 3 6 7" xfId="442"/>
    <cellStyle name="Normal 2 2 3 6 8" xfId="443"/>
    <cellStyle name="Normal 2 2 3 6 9" xfId="444"/>
    <cellStyle name="Normal 2 2 3 6_4x200 M" xfId="445"/>
    <cellStyle name="Normal 2 2 3 7" xfId="446"/>
    <cellStyle name="Normal 2 2 3 8" xfId="447"/>
    <cellStyle name="Normal 2 2 3 9" xfId="448"/>
    <cellStyle name="Normal 2 2 3_4x200 M" xfId="449"/>
    <cellStyle name="Normal 2 2 4" xfId="450"/>
    <cellStyle name="Normal 2 2 4 2" xfId="451"/>
    <cellStyle name="Normal 2 2 4 2 2" xfId="452"/>
    <cellStyle name="Normal 2 2 4 2 3" xfId="453"/>
    <cellStyle name="Normal 2 2 4 2 4" xfId="454"/>
    <cellStyle name="Normal 2 2 4 2_4x200 M" xfId="455"/>
    <cellStyle name="Normal 2 2 4 3" xfId="456"/>
    <cellStyle name="Normal 2 2 4 4" xfId="457"/>
    <cellStyle name="Normal 2 2 4 5" xfId="458"/>
    <cellStyle name="Normal 2 2 4_4x200 M" xfId="459"/>
    <cellStyle name="Normal 2 2 5" xfId="460"/>
    <cellStyle name="Normal 2 2 5 2" xfId="461"/>
    <cellStyle name="Normal 2 2 5 2 2" xfId="462"/>
    <cellStyle name="Normal 2 2 5 2 2 2" xfId="463"/>
    <cellStyle name="Normal 2 2 5 2 2 3" xfId="464"/>
    <cellStyle name="Normal 2 2 5 2 2 4" xfId="465"/>
    <cellStyle name="Normal 2 2 5 2 2_4x200 M" xfId="466"/>
    <cellStyle name="Normal 2 2 5 2 3" xfId="467"/>
    <cellStyle name="Normal 2 2 5 2 3 2" xfId="468"/>
    <cellStyle name="Normal 2 2 5 2 3 3" xfId="469"/>
    <cellStyle name="Normal 2 2 5 2 3 4" xfId="470"/>
    <cellStyle name="Normal 2 2 5 2 3_4x200 M" xfId="471"/>
    <cellStyle name="Normal 2 2 5 2 4" xfId="472"/>
    <cellStyle name="Normal 2 2 5 2 5" xfId="473"/>
    <cellStyle name="Normal 2 2 5 2 6" xfId="474"/>
    <cellStyle name="Normal 2 2 5 2_4x200 M" xfId="475"/>
    <cellStyle name="Normal 2 2 5 3" xfId="476"/>
    <cellStyle name="Normal 2 2 5 4" xfId="477"/>
    <cellStyle name="Normal 2 2 5 5" xfId="478"/>
    <cellStyle name="Normal 2 2 5_4x200 M" xfId="479"/>
    <cellStyle name="Normal 2 2 6" xfId="480"/>
    <cellStyle name="Normal 2 2 6 2" xfId="481"/>
    <cellStyle name="Normal 2 2 6 3" xfId="482"/>
    <cellStyle name="Normal 2 2 6 4" xfId="483"/>
    <cellStyle name="Normal 2 2 6_4x200 M" xfId="484"/>
    <cellStyle name="Normal 2 2 7" xfId="485"/>
    <cellStyle name="Normal 2 2 7 2" xfId="486"/>
    <cellStyle name="Normal 2 2 7 3" xfId="487"/>
    <cellStyle name="Normal 2 2 7 4" xfId="488"/>
    <cellStyle name="Normal 2 2 7_4x200 M" xfId="489"/>
    <cellStyle name="Normal 2 2 8" xfId="490"/>
    <cellStyle name="Normal 2 2 8 2" xfId="491"/>
    <cellStyle name="Normal 2 2 8 3" xfId="492"/>
    <cellStyle name="Normal 2 2 8 4" xfId="493"/>
    <cellStyle name="Normal 2 2 8_4x200 M" xfId="494"/>
    <cellStyle name="Normal 2 2 9" xfId="495"/>
    <cellStyle name="Normal 2 2_4x200 M" xfId="496"/>
    <cellStyle name="Normal 2 3" xfId="497"/>
    <cellStyle name="Normal 2 4" xfId="498"/>
    <cellStyle name="Normal 2 4 2" xfId="499"/>
    <cellStyle name="Normal 2 4 3" xfId="500"/>
    <cellStyle name="Normal 2 4 3 2" xfId="501"/>
    <cellStyle name="Normal 2 4 3 3" xfId="502"/>
    <cellStyle name="Normal 2 4 3 4" xfId="503"/>
    <cellStyle name="Normal 2 4 3_4x200 V" xfId="504"/>
    <cellStyle name="Normal 2 4_4x200 V" xfId="505"/>
    <cellStyle name="Normal 2 5" xfId="506"/>
    <cellStyle name="Normal 2 6" xfId="507"/>
    <cellStyle name="Normal 2 7" xfId="508"/>
    <cellStyle name="Normal 2 7 2" xfId="509"/>
    <cellStyle name="Normal 2 7 3" xfId="510"/>
    <cellStyle name="Normal 2 7 4" xfId="511"/>
    <cellStyle name="Normal 2 7_DALYVIAI" xfId="512"/>
    <cellStyle name="Normal 2 8" xfId="513"/>
    <cellStyle name="Normal 2 9" xfId="514"/>
    <cellStyle name="Normal 2_4x200 V" xfId="515"/>
    <cellStyle name="Normal 20" xfId="516"/>
    <cellStyle name="Normal 20 2" xfId="517"/>
    <cellStyle name="Normal 20 2 2" xfId="518"/>
    <cellStyle name="Normal 20 2 2 2" xfId="519"/>
    <cellStyle name="Normal 20 2 2 3" xfId="520"/>
    <cellStyle name="Normal 20 2 2 4" xfId="521"/>
    <cellStyle name="Normal 20 2 2_4x200 M" xfId="522"/>
    <cellStyle name="Normal 20 2 3" xfId="523"/>
    <cellStyle name="Normal 20 2 4" xfId="524"/>
    <cellStyle name="Normal 20 2 5" xfId="525"/>
    <cellStyle name="Normal 20 2_DALYVIAI" xfId="526"/>
    <cellStyle name="Normal 20 3" xfId="527"/>
    <cellStyle name="Normal 20 3 2" xfId="528"/>
    <cellStyle name="Normal 20 3 3" xfId="529"/>
    <cellStyle name="Normal 20 3 4" xfId="530"/>
    <cellStyle name="Normal 20 3_DALYVIAI" xfId="531"/>
    <cellStyle name="Normal 20 4" xfId="532"/>
    <cellStyle name="Normal 20 5" xfId="533"/>
    <cellStyle name="Normal 20_4x200 M" xfId="534"/>
    <cellStyle name="Normal 21" xfId="535"/>
    <cellStyle name="Normal 21 2" xfId="536"/>
    <cellStyle name="Normal 21 2 2" xfId="537"/>
    <cellStyle name="Normal 21 2 2 2" xfId="538"/>
    <cellStyle name="Normal 21 2 2 3" xfId="539"/>
    <cellStyle name="Normal 21 2 2 4" xfId="540"/>
    <cellStyle name="Normal 21 2 2_4x200 V" xfId="541"/>
    <cellStyle name="Normal 21 2 3" xfId="542"/>
    <cellStyle name="Normal 21 2 4" xfId="543"/>
    <cellStyle name="Normal 21 2 5" xfId="544"/>
    <cellStyle name="Normal 21 2_DALYVIAI" xfId="545"/>
    <cellStyle name="Normal 21 3" xfId="546"/>
    <cellStyle name="Normal 21 3 2" xfId="547"/>
    <cellStyle name="Normal 21 3 3" xfId="548"/>
    <cellStyle name="Normal 21 3 4" xfId="549"/>
    <cellStyle name="Normal 21 3_DALYVIAI" xfId="550"/>
    <cellStyle name="Normal 21 4" xfId="551"/>
    <cellStyle name="Normal 21 5" xfId="552"/>
    <cellStyle name="Normal 21_4x200 V" xfId="553"/>
    <cellStyle name="Normal 22" xfId="554"/>
    <cellStyle name="Normal 22 2" xfId="555"/>
    <cellStyle name="Normal 22 2 2" xfId="556"/>
    <cellStyle name="Normal 22 2 2 2" xfId="557"/>
    <cellStyle name="Normal 22 2 2 3" xfId="558"/>
    <cellStyle name="Normal 22 2 2 4" xfId="559"/>
    <cellStyle name="Normal 22 2 2_4x200 M" xfId="560"/>
    <cellStyle name="Normal 22 2 3" xfId="561"/>
    <cellStyle name="Normal 22 2 4" xfId="562"/>
    <cellStyle name="Normal 22 2 5" xfId="563"/>
    <cellStyle name="Normal 22 2_DALYVIAI" xfId="564"/>
    <cellStyle name="Normal 22 3" xfId="565"/>
    <cellStyle name="Normal 22 3 2" xfId="566"/>
    <cellStyle name="Normal 22 3 3" xfId="567"/>
    <cellStyle name="Normal 22 3 4" xfId="568"/>
    <cellStyle name="Normal 22 3_DALYVIAI" xfId="569"/>
    <cellStyle name="Normal 22 4" xfId="570"/>
    <cellStyle name="Normal 22 5" xfId="571"/>
    <cellStyle name="Normal 22_4x200 M" xfId="572"/>
    <cellStyle name="Normal 23" xfId="573"/>
    <cellStyle name="Normal 23 2" xfId="574"/>
    <cellStyle name="Normal 23 3" xfId="575"/>
    <cellStyle name="Normal 24" xfId="576"/>
    <cellStyle name="Normal 24 2" xfId="577"/>
    <cellStyle name="Normal 24 3" xfId="578"/>
    <cellStyle name="Normal 24 4" xfId="579"/>
    <cellStyle name="Normal 24 5" xfId="580"/>
    <cellStyle name="Normal 24_DALYVIAI" xfId="581"/>
    <cellStyle name="Normal 25" xfId="582"/>
    <cellStyle name="Normal 25 2" xfId="583"/>
    <cellStyle name="Normal 25 3" xfId="584"/>
    <cellStyle name="Normal 25_4x200 M" xfId="585"/>
    <cellStyle name="Normal 26" xfId="586"/>
    <cellStyle name="Normal 26 2" xfId="587"/>
    <cellStyle name="Normal 26 3" xfId="588"/>
    <cellStyle name="Normal 26 4" xfId="589"/>
    <cellStyle name="Normal 26_DALYVIAI" xfId="590"/>
    <cellStyle name="Normal 27" xfId="591"/>
    <cellStyle name="Normal 28" xfId="592"/>
    <cellStyle name="Normal 29" xfId="593"/>
    <cellStyle name="Normal 3" xfId="594"/>
    <cellStyle name="Normal 3 10" xfId="595"/>
    <cellStyle name="Normal 3 11" xfId="596"/>
    <cellStyle name="Normal 3 12" xfId="597"/>
    <cellStyle name="Normal 3 12 2" xfId="598"/>
    <cellStyle name="Normal 3 12 3" xfId="599"/>
    <cellStyle name="Normal 3 12 4" xfId="600"/>
    <cellStyle name="Normal 3 12_DALYVIAI" xfId="601"/>
    <cellStyle name="Normal 3 13" xfId="602"/>
    <cellStyle name="Normal 3 14" xfId="603"/>
    <cellStyle name="Normal 3 2" xfId="604"/>
    <cellStyle name="Normal 3 3" xfId="605"/>
    <cellStyle name="Normal 3 3 2" xfId="606"/>
    <cellStyle name="Normal 3 3 3" xfId="607"/>
    <cellStyle name="Normal 3 3_4x200 V" xfId="608"/>
    <cellStyle name="Normal 3 4" xfId="609"/>
    <cellStyle name="Normal 3 4 2" xfId="610"/>
    <cellStyle name="Normal 3 4 3" xfId="611"/>
    <cellStyle name="Normal 3 4_4x200 V" xfId="612"/>
    <cellStyle name="Normal 3 5" xfId="613"/>
    <cellStyle name="Normal 3 5 2" xfId="614"/>
    <cellStyle name="Normal 3 5_4x200 V" xfId="615"/>
    <cellStyle name="Normal 3 6" xfId="616"/>
    <cellStyle name="Normal 3 7" xfId="617"/>
    <cellStyle name="Normal 3 8" xfId="618"/>
    <cellStyle name="Normal 3 8 2" xfId="619"/>
    <cellStyle name="Normal 3 8_4x200 V" xfId="620"/>
    <cellStyle name="Normal 3 9" xfId="621"/>
    <cellStyle name="Normal 3 9 2" xfId="622"/>
    <cellStyle name="Normal 3 9_4x200 V" xfId="623"/>
    <cellStyle name="Normal 3_1500 V" xfId="624"/>
    <cellStyle name="Normal 30" xfId="625"/>
    <cellStyle name="Normal 31" xfId="626"/>
    <cellStyle name="Normal 32" xfId="627"/>
    <cellStyle name="Normal 4" xfId="628"/>
    <cellStyle name="Normal 4 10" xfId="629"/>
    <cellStyle name="Normal 4 11" xfId="630"/>
    <cellStyle name="Normal 4 11 2" xfId="631"/>
    <cellStyle name="Normal 4 11 3" xfId="632"/>
    <cellStyle name="Normal 4 11 4" xfId="633"/>
    <cellStyle name="Normal 4 11_DALYVIAI" xfId="634"/>
    <cellStyle name="Normal 4 12" xfId="635"/>
    <cellStyle name="Normal 4 13" xfId="636"/>
    <cellStyle name="Normal 4 2" xfId="637"/>
    <cellStyle name="Normal 4 2 2" xfId="638"/>
    <cellStyle name="Normal 4 2 2 2" xfId="639"/>
    <cellStyle name="Normal 4 2 2 3" xfId="640"/>
    <cellStyle name="Normal 4 2 2 4" xfId="641"/>
    <cellStyle name="Normal 4 2 2_4x200 M" xfId="642"/>
    <cellStyle name="Normal 4 2 3" xfId="643"/>
    <cellStyle name="Normal 4 2 3 2" xfId="644"/>
    <cellStyle name="Normal 4 2 3 3" xfId="645"/>
    <cellStyle name="Normal 4 2 3 4" xfId="646"/>
    <cellStyle name="Normal 4 2 3_4x200 M" xfId="647"/>
    <cellStyle name="Normal 4 2 4" xfId="648"/>
    <cellStyle name="Normal 4 2 5" xfId="649"/>
    <cellStyle name="Normal 4 2 6" xfId="650"/>
    <cellStyle name="Normal 4 2_4x200 M" xfId="651"/>
    <cellStyle name="Normal 4 3" xfId="652"/>
    <cellStyle name="Normal 4 3 2" xfId="653"/>
    <cellStyle name="Normal 4 3 3" xfId="654"/>
    <cellStyle name="Normal 4 3 4" xfId="655"/>
    <cellStyle name="Normal 4 3_4x200 M" xfId="656"/>
    <cellStyle name="Normal 4 4" xfId="657"/>
    <cellStyle name="Normal 4 4 2" xfId="658"/>
    <cellStyle name="Normal 4 4 3" xfId="659"/>
    <cellStyle name="Normal 4 4 4" xfId="660"/>
    <cellStyle name="Normal 4 4_4x200 M" xfId="661"/>
    <cellStyle name="Normal 4 5" xfId="662"/>
    <cellStyle name="Normal 4 5 2" xfId="663"/>
    <cellStyle name="Normal 4 5 3" xfId="664"/>
    <cellStyle name="Normal 4 5 4" xfId="665"/>
    <cellStyle name="Normal 4 5_4x200 M" xfId="666"/>
    <cellStyle name="Normal 4 6" xfId="667"/>
    <cellStyle name="Normal 4 6 2" xfId="668"/>
    <cellStyle name="Normal 4 6 3" xfId="669"/>
    <cellStyle name="Normal 4 6 4" xfId="670"/>
    <cellStyle name="Normal 4 6_4x200 M" xfId="671"/>
    <cellStyle name="Normal 4 7" xfId="672"/>
    <cellStyle name="Normal 4 7 2" xfId="673"/>
    <cellStyle name="Normal 4 7 3" xfId="674"/>
    <cellStyle name="Normal 4 7 4" xfId="675"/>
    <cellStyle name="Normal 4 7_4x200 M" xfId="676"/>
    <cellStyle name="Normal 4 8" xfId="677"/>
    <cellStyle name="Normal 4 8 2" xfId="678"/>
    <cellStyle name="Normal 4 8 3" xfId="679"/>
    <cellStyle name="Normal 4 8 4" xfId="680"/>
    <cellStyle name="Normal 4 8_4x200 M" xfId="681"/>
    <cellStyle name="Normal 4 9" xfId="682"/>
    <cellStyle name="Normal 4 9 2" xfId="683"/>
    <cellStyle name="Normal 4 9 2 2" xfId="684"/>
    <cellStyle name="Normal 4 9 2 3" xfId="685"/>
    <cellStyle name="Normal 4 9 2 4" xfId="686"/>
    <cellStyle name="Normal 4 9 2_4x200 M" xfId="687"/>
    <cellStyle name="Normal 4 9 3" xfId="688"/>
    <cellStyle name="Normal 4 9 3 2" xfId="689"/>
    <cellStyle name="Normal 4 9 3 3" xfId="690"/>
    <cellStyle name="Normal 4 9 3 4" xfId="691"/>
    <cellStyle name="Normal 4 9 3_4x200 M" xfId="692"/>
    <cellStyle name="Normal 4 9 4" xfId="693"/>
    <cellStyle name="Normal 4 9 4 2" xfId="694"/>
    <cellStyle name="Normal 4 9 4 3" xfId="695"/>
    <cellStyle name="Normal 4 9 4 4" xfId="696"/>
    <cellStyle name="Normal 4 9 4_4x200 M" xfId="697"/>
    <cellStyle name="Normal 4 9 5" xfId="698"/>
    <cellStyle name="Normal 4 9 5 2" xfId="699"/>
    <cellStyle name="Normal 4 9 5 3" xfId="700"/>
    <cellStyle name="Normal 4 9 5 4" xfId="701"/>
    <cellStyle name="Normal 4 9 5_4x200 M" xfId="702"/>
    <cellStyle name="Normal 4 9 6" xfId="703"/>
    <cellStyle name="Normal 4 9 6 2" xfId="704"/>
    <cellStyle name="Normal 4 9 6 3" xfId="705"/>
    <cellStyle name="Normal 4 9 6 4" xfId="706"/>
    <cellStyle name="Normal 4 9 6_4x200 M" xfId="707"/>
    <cellStyle name="Normal 4 9 7" xfId="708"/>
    <cellStyle name="Normal 4 9 8" xfId="709"/>
    <cellStyle name="Normal 4 9 9" xfId="710"/>
    <cellStyle name="Normal 4 9_4x200 M" xfId="711"/>
    <cellStyle name="Normal 4_4x200 M" xfId="712"/>
    <cellStyle name="Normal 5" xfId="713"/>
    <cellStyle name="Normal 5 2" xfId="714"/>
    <cellStyle name="Normal 5 2 2" xfId="715"/>
    <cellStyle name="Normal 5 2 2 2" xfId="716"/>
    <cellStyle name="Normal 5 2 2 3" xfId="717"/>
    <cellStyle name="Normal 5 2 2 4" xfId="718"/>
    <cellStyle name="Normal 5 2 2_4x200 M" xfId="719"/>
    <cellStyle name="Normal 5 2 3" xfId="720"/>
    <cellStyle name="Normal 5 2 4" xfId="721"/>
    <cellStyle name="Normal 5 2 5" xfId="722"/>
    <cellStyle name="Normal 5 2_DALYVIAI" xfId="723"/>
    <cellStyle name="Normal 5 3" xfId="724"/>
    <cellStyle name="Normal 5 3 2" xfId="725"/>
    <cellStyle name="Normal 5 3 3" xfId="726"/>
    <cellStyle name="Normal 5 3 4" xfId="727"/>
    <cellStyle name="Normal 5 3_DALYVIAI" xfId="728"/>
    <cellStyle name="Normal 5 4" xfId="729"/>
    <cellStyle name="Normal 5 5" xfId="730"/>
    <cellStyle name="Normal 5_4x200 M" xfId="731"/>
    <cellStyle name="Normal 6" xfId="732"/>
    <cellStyle name="Normal 6 2" xfId="733"/>
    <cellStyle name="Normal 6 2 2" xfId="734"/>
    <cellStyle name="Normal 6 2 3" xfId="735"/>
    <cellStyle name="Normal 6 2 4" xfId="736"/>
    <cellStyle name="Normal 6 2_4x200 M" xfId="737"/>
    <cellStyle name="Normal 6 3" xfId="738"/>
    <cellStyle name="Normal 6 3 2" xfId="739"/>
    <cellStyle name="Normal 6 3 3" xfId="740"/>
    <cellStyle name="Normal 6 3 4" xfId="741"/>
    <cellStyle name="Normal 6 3_4x200 M" xfId="742"/>
    <cellStyle name="Normal 6 4" xfId="743"/>
    <cellStyle name="Normal 6 4 2" xfId="744"/>
    <cellStyle name="Normal 6 4 3" xfId="745"/>
    <cellStyle name="Normal 6 4 4" xfId="746"/>
    <cellStyle name="Normal 6 4_4x200 M" xfId="747"/>
    <cellStyle name="Normal 6 5" xfId="748"/>
    <cellStyle name="Normal 6 6" xfId="749"/>
    <cellStyle name="Normal 6 6 2" xfId="750"/>
    <cellStyle name="Normal 6 6 3" xfId="751"/>
    <cellStyle name="Normal 6 6 4" xfId="752"/>
    <cellStyle name="Normal 6 6_DALYVIAI" xfId="753"/>
    <cellStyle name="Normal 6 7" xfId="754"/>
    <cellStyle name="Normal 6 8" xfId="755"/>
    <cellStyle name="Normal 6_4x200 M" xfId="756"/>
    <cellStyle name="Normal 7" xfId="757"/>
    <cellStyle name="Normal 7 2" xfId="758"/>
    <cellStyle name="Normal 7 2 2" xfId="759"/>
    <cellStyle name="Normal 7 2 2 2" xfId="760"/>
    <cellStyle name="Normal 7 2 2 3" xfId="761"/>
    <cellStyle name="Normal 7 2 2 4" xfId="762"/>
    <cellStyle name="Normal 7 2 2_DALYVIAI" xfId="763"/>
    <cellStyle name="Normal 7 2 3" xfId="764"/>
    <cellStyle name="Normal 7 2 4" xfId="765"/>
    <cellStyle name="Normal 7 2 5" xfId="766"/>
    <cellStyle name="Normal 7 2_4x200 M" xfId="767"/>
    <cellStyle name="Normal 7 3" xfId="768"/>
    <cellStyle name="Normal 7 4" xfId="769"/>
    <cellStyle name="Normal 7 5" xfId="770"/>
    <cellStyle name="Normal 7 6" xfId="771"/>
    <cellStyle name="Normal 7_DALYVIAI" xfId="772"/>
    <cellStyle name="Normal 8" xfId="773"/>
    <cellStyle name="Normal 8 2" xfId="774"/>
    <cellStyle name="Normal 8 2 2" xfId="775"/>
    <cellStyle name="Normal 8 2 2 2" xfId="776"/>
    <cellStyle name="Normal 8 2 2 3" xfId="777"/>
    <cellStyle name="Normal 8 2 2 4" xfId="778"/>
    <cellStyle name="Normal 8 2 2_4x200 M" xfId="779"/>
    <cellStyle name="Normal 8 2 3" xfId="780"/>
    <cellStyle name="Normal 8 2 4" xfId="781"/>
    <cellStyle name="Normal 8 2 5" xfId="782"/>
    <cellStyle name="Normal 8 2_4x200 M" xfId="783"/>
    <cellStyle name="Normal 8 3" xfId="784"/>
    <cellStyle name="Normal 8 4" xfId="785"/>
    <cellStyle name="Normal 8 4 2" xfId="786"/>
    <cellStyle name="Normal 8 4 3" xfId="787"/>
    <cellStyle name="Normal 8 4 4" xfId="788"/>
    <cellStyle name="Normal 8 4_DALYVIAI" xfId="789"/>
    <cellStyle name="Normal 8 5" xfId="790"/>
    <cellStyle name="Normal 8 6" xfId="791"/>
    <cellStyle name="Normal 8_4x200 M" xfId="792"/>
    <cellStyle name="Normal 9" xfId="793"/>
    <cellStyle name="Normal 9 2" xfId="794"/>
    <cellStyle name="Normal 9 2 2" xfId="795"/>
    <cellStyle name="Normal 9 2 3" xfId="796"/>
    <cellStyle name="Normal 9 2 4" xfId="797"/>
    <cellStyle name="Normal 9 2_4x200 M" xfId="798"/>
    <cellStyle name="Normal 9 3" xfId="799"/>
    <cellStyle name="Normal 9 3 2" xfId="800"/>
    <cellStyle name="Normal 9 3 2 2" xfId="801"/>
    <cellStyle name="Normal 9 3 2 3" xfId="802"/>
    <cellStyle name="Normal 9 3 2 4" xfId="803"/>
    <cellStyle name="Normal 9 3 2_4x200 M" xfId="804"/>
    <cellStyle name="Normal 9 3 3" xfId="805"/>
    <cellStyle name="Normal 9 3 4" xfId="806"/>
    <cellStyle name="Normal 9 3 5" xfId="807"/>
    <cellStyle name="Normal 9 3_4x200 M" xfId="808"/>
    <cellStyle name="Normal 9 4" xfId="809"/>
    <cellStyle name="Normal 9 4 2" xfId="810"/>
    <cellStyle name="Normal 9 4 3" xfId="811"/>
    <cellStyle name="Normal 9 4 4" xfId="812"/>
    <cellStyle name="Normal 9 4_4x200 M" xfId="813"/>
    <cellStyle name="Normal 9 5" xfId="814"/>
    <cellStyle name="Normal 9 5 2" xfId="815"/>
    <cellStyle name="Normal 9 5 3" xfId="816"/>
    <cellStyle name="Normal 9 5 4" xfId="817"/>
    <cellStyle name="Normal 9 5_4x200 M" xfId="818"/>
    <cellStyle name="Normal 9 6" xfId="819"/>
    <cellStyle name="Normal 9 7" xfId="820"/>
    <cellStyle name="Normal 9 7 2" xfId="821"/>
    <cellStyle name="Normal 9 7 3" xfId="822"/>
    <cellStyle name="Normal 9 7 4" xfId="823"/>
    <cellStyle name="Normal 9 7_DALYVIAI" xfId="824"/>
    <cellStyle name="Normal 9 8" xfId="825"/>
    <cellStyle name="Normal 9 9" xfId="826"/>
    <cellStyle name="Normal 9_4x200 M" xfId="827"/>
    <cellStyle name="Normal_60 M1" xfId="828"/>
    <cellStyle name="Normal_Rungtys" xfId="829"/>
    <cellStyle name="Note" xfId="830"/>
    <cellStyle name="Output" xfId="831"/>
    <cellStyle name="Paprastas 2" xfId="832"/>
    <cellStyle name="Paprastas_Lapas1" xfId="833"/>
    <cellStyle name="Pavadinimas" xfId="834"/>
    <cellStyle name="Percent" xfId="835"/>
    <cellStyle name="Percent [0]" xfId="836"/>
    <cellStyle name="Percent [00]" xfId="837"/>
    <cellStyle name="Percent [2]" xfId="838"/>
    <cellStyle name="PrePop Currency (0)" xfId="839"/>
    <cellStyle name="PrePop Currency (2)" xfId="840"/>
    <cellStyle name="PrePop Units (0)" xfId="841"/>
    <cellStyle name="PrePop Units (1)" xfId="842"/>
    <cellStyle name="PrePop Units (2)" xfId="843"/>
    <cellStyle name="Suma" xfId="844"/>
    <cellStyle name="Text Indent A" xfId="845"/>
    <cellStyle name="Text Indent B" xfId="846"/>
    <cellStyle name="Text Indent C" xfId="847"/>
    <cellStyle name="Title" xfId="848"/>
    <cellStyle name="Total" xfId="849"/>
    <cellStyle name="Walutowy [0]_PLDT" xfId="850"/>
    <cellStyle name="Walutowy_PLDT" xfId="851"/>
    <cellStyle name="Warning Text" xfId="852"/>
    <cellStyle name="Обычный_Итоговый спартакиады 1991-92 г" xfId="8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19050</xdr:rowOff>
    </xdr:from>
    <xdr:to>
      <xdr:col>12</xdr:col>
      <xdr:colOff>476250</xdr:colOff>
      <xdr:row>4</xdr:row>
      <xdr:rowOff>38100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90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0</xdr:rowOff>
    </xdr:from>
    <xdr:to>
      <xdr:col>14</xdr:col>
      <xdr:colOff>466725</xdr:colOff>
      <xdr:row>3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</xdr:colOff>
      <xdr:row>0</xdr:row>
      <xdr:rowOff>0</xdr:rowOff>
    </xdr:from>
    <xdr:to>
      <xdr:col>14</xdr:col>
      <xdr:colOff>485775</xdr:colOff>
      <xdr:row>3</xdr:row>
      <xdr:rowOff>114300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19050</xdr:colOff>
      <xdr:row>0</xdr:row>
      <xdr:rowOff>0</xdr:rowOff>
    </xdr:from>
    <xdr:to>
      <xdr:col>27</xdr:col>
      <xdr:colOff>485775</xdr:colOff>
      <xdr:row>3</xdr:row>
      <xdr:rowOff>38100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46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19050</xdr:rowOff>
    </xdr:from>
    <xdr:to>
      <xdr:col>12</xdr:col>
      <xdr:colOff>476250</xdr:colOff>
      <xdr:row>4</xdr:row>
      <xdr:rowOff>38100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90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114300</xdr:colOff>
      <xdr:row>0</xdr:row>
      <xdr:rowOff>28575</xdr:rowOff>
    </xdr:from>
    <xdr:to>
      <xdr:col>23</xdr:col>
      <xdr:colOff>85725</xdr:colOff>
      <xdr:row>3</xdr:row>
      <xdr:rowOff>57150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457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19050</xdr:rowOff>
    </xdr:from>
    <xdr:to>
      <xdr:col>11</xdr:col>
      <xdr:colOff>476250</xdr:colOff>
      <xdr:row>4</xdr:row>
      <xdr:rowOff>38100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9050"/>
          <a:ext cx="457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552450</xdr:colOff>
      <xdr:row>0</xdr:row>
      <xdr:rowOff>19050</xdr:rowOff>
    </xdr:from>
    <xdr:to>
      <xdr:col>16</xdr:col>
      <xdr:colOff>447675</xdr:colOff>
      <xdr:row>3</xdr:row>
      <xdr:rowOff>171450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905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0</xdr:row>
      <xdr:rowOff>19050</xdr:rowOff>
    </xdr:from>
    <xdr:to>
      <xdr:col>15</xdr:col>
      <xdr:colOff>447675</xdr:colOff>
      <xdr:row>3</xdr:row>
      <xdr:rowOff>171450</xdr:rowOff>
    </xdr:to>
    <xdr:pic>
      <xdr:nvPicPr>
        <xdr:cNvPr id="1" name="Picture 2" descr="laf-logo_atletika-s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19050"/>
          <a:ext cx="457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"/>
  <sheetViews>
    <sheetView zoomScale="120" zoomScaleNormal="120" zoomScalePageLayoutView="0" workbookViewId="0" topLeftCell="A1">
      <selection activeCell="A4" sqref="A4"/>
    </sheetView>
  </sheetViews>
  <sheetFormatPr defaultColWidth="9.140625" defaultRowHeight="12.75"/>
  <cols>
    <col min="1" max="1" width="5.421875" style="7" customWidth="1"/>
    <col min="2" max="2" width="5.00390625" style="7" hidden="1" customWidth="1"/>
    <col min="3" max="3" width="10.28125" style="7" customWidth="1"/>
    <col min="4" max="4" width="12.8515625" style="7" customWidth="1"/>
    <col min="5" max="5" width="8.7109375" style="12" customWidth="1"/>
    <col min="6" max="6" width="10.00390625" style="11" customWidth="1"/>
    <col min="7" max="7" width="7.28125" style="11" customWidth="1"/>
    <col min="8" max="8" width="9.8515625" style="11" customWidth="1"/>
    <col min="9" max="9" width="5.421875" style="10" customWidth="1"/>
    <col min="10" max="10" width="8.140625" style="9" customWidth="1"/>
    <col min="11" max="11" width="5.140625" style="8" hidden="1" customWidth="1"/>
    <col min="12" max="12" width="5.140625" style="8" customWidth="1"/>
    <col min="13" max="13" width="21.8515625" style="7" customWidth="1"/>
    <col min="14" max="14" width="9.140625" style="7" hidden="1" customWidth="1"/>
    <col min="15" max="244" width="9.140625" style="7" customWidth="1"/>
    <col min="245" max="16384" width="9.140625" style="6" customWidth="1"/>
  </cols>
  <sheetData>
    <row r="1" spans="1:245" s="52" customFormat="1" ht="17.25">
      <c r="A1" s="57" t="s">
        <v>69</v>
      </c>
      <c r="E1" s="56"/>
      <c r="F1" s="55"/>
      <c r="G1" s="55"/>
      <c r="H1" s="55"/>
      <c r="I1" s="54"/>
      <c r="J1" s="9"/>
      <c r="K1" s="8"/>
      <c r="L1" s="8"/>
      <c r="IK1" s="6"/>
    </row>
    <row r="2" spans="5:245" s="52" customFormat="1" ht="13.5" customHeight="1">
      <c r="E2" s="56"/>
      <c r="F2" s="55"/>
      <c r="G2" s="55"/>
      <c r="H2" s="55"/>
      <c r="I2" s="54"/>
      <c r="J2" s="9"/>
      <c r="K2" s="8"/>
      <c r="L2" s="8"/>
      <c r="M2" s="53" t="s">
        <v>24</v>
      </c>
      <c r="IK2" s="6"/>
    </row>
    <row r="3" spans="2:13" s="3" customFormat="1" ht="4.5" customHeight="1">
      <c r="B3" s="7"/>
      <c r="C3" s="46"/>
      <c r="E3" s="45"/>
      <c r="F3" s="44"/>
      <c r="G3" s="44"/>
      <c r="H3" s="44"/>
      <c r="I3" s="37"/>
      <c r="J3" s="40"/>
      <c r="K3" s="35"/>
      <c r="L3" s="35"/>
      <c r="M3" s="51"/>
    </row>
    <row r="4" spans="3:13" ht="15">
      <c r="C4" s="50" t="s">
        <v>68</v>
      </c>
      <c r="E4" s="49"/>
      <c r="F4" s="48" t="s">
        <v>66</v>
      </c>
      <c r="G4" s="48"/>
      <c r="H4" s="48"/>
      <c r="M4" s="47" t="s">
        <v>67</v>
      </c>
    </row>
    <row r="5" spans="2:13" s="3" customFormat="1" ht="4.5" customHeight="1">
      <c r="B5" s="7"/>
      <c r="C5" s="46"/>
      <c r="E5" s="45"/>
      <c r="F5" s="44"/>
      <c r="G5" s="44"/>
      <c r="H5" s="44"/>
      <c r="I5" s="37"/>
      <c r="J5" s="40"/>
      <c r="K5" s="35"/>
      <c r="L5" s="35"/>
      <c r="M5" s="34"/>
    </row>
    <row r="6" spans="2:13" s="3" customFormat="1" ht="12.75" customHeight="1">
      <c r="B6" s="7"/>
      <c r="C6" s="7"/>
      <c r="D6" s="43" t="s">
        <v>66</v>
      </c>
      <c r="E6" s="42"/>
      <c r="F6" s="41"/>
      <c r="G6" s="41"/>
      <c r="H6" s="41"/>
      <c r="I6" s="37"/>
      <c r="J6" s="40"/>
      <c r="K6" s="35"/>
      <c r="L6" s="35"/>
      <c r="M6" s="34"/>
    </row>
    <row r="7" spans="2:13" s="3" customFormat="1" ht="6" customHeight="1">
      <c r="B7" s="7"/>
      <c r="E7" s="39"/>
      <c r="F7" s="38"/>
      <c r="G7" s="38"/>
      <c r="H7" s="38"/>
      <c r="I7" s="37"/>
      <c r="J7" s="36"/>
      <c r="K7" s="35"/>
      <c r="L7" s="35"/>
      <c r="M7" s="34"/>
    </row>
    <row r="8" spans="1:14" ht="11.25" customHeight="1">
      <c r="A8" s="26" t="s">
        <v>0</v>
      </c>
      <c r="B8" s="26" t="s">
        <v>65</v>
      </c>
      <c r="C8" s="33" t="s">
        <v>1</v>
      </c>
      <c r="D8" s="32" t="s">
        <v>2</v>
      </c>
      <c r="E8" s="31" t="s">
        <v>64</v>
      </c>
      <c r="F8" s="30" t="s">
        <v>4</v>
      </c>
      <c r="G8" s="30" t="s">
        <v>13</v>
      </c>
      <c r="H8" s="30" t="s">
        <v>14</v>
      </c>
      <c r="I8" s="29" t="s">
        <v>20</v>
      </c>
      <c r="J8" s="28" t="s">
        <v>21</v>
      </c>
      <c r="K8" s="27" t="s">
        <v>63</v>
      </c>
      <c r="L8" s="27" t="s">
        <v>62</v>
      </c>
      <c r="M8" s="26" t="s">
        <v>12</v>
      </c>
      <c r="N8" s="26" t="s">
        <v>61</v>
      </c>
    </row>
    <row r="9" spans="1:244" s="13" customFormat="1" ht="15.75" customHeight="1">
      <c r="A9" s="15">
        <v>1</v>
      </c>
      <c r="B9" s="25">
        <v>443</v>
      </c>
      <c r="C9" s="24" t="s">
        <v>26</v>
      </c>
      <c r="D9" s="23" t="s">
        <v>27</v>
      </c>
      <c r="E9" s="22" t="s">
        <v>28</v>
      </c>
      <c r="F9" s="21" t="s">
        <v>29</v>
      </c>
      <c r="G9" s="21" t="s">
        <v>30</v>
      </c>
      <c r="H9" s="21" t="s">
        <v>31</v>
      </c>
      <c r="I9" s="20">
        <f>IF(ISBLANK(J9),"",TRUNC(58.015*(11.5-J9)^1.81))</f>
        <v>799</v>
      </c>
      <c r="J9" s="19">
        <v>7.24</v>
      </c>
      <c r="K9" s="18"/>
      <c r="L9" s="17" t="str">
        <f>IF(ISBLANK(J9),"",IF(J9&gt;7.94,"",IF(J9&lt;=6.69,"TSM",IF(J9&lt;=6.84,"SM",IF(J9&lt;=7,"KSM",IF(J9&lt;=7.24,"I A",IF(J9&lt;=7.54,"II A",IF(J9&lt;=7.94,"III A"))))))))</f>
        <v>I A</v>
      </c>
      <c r="M9" s="16" t="s">
        <v>32</v>
      </c>
      <c r="N9" s="15">
        <v>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</row>
    <row r="10" spans="1:244" s="13" customFormat="1" ht="15.75" customHeight="1">
      <c r="A10" s="15">
        <v>2</v>
      </c>
      <c r="B10" s="25">
        <v>449</v>
      </c>
      <c r="C10" s="24" t="s">
        <v>40</v>
      </c>
      <c r="D10" s="23" t="s">
        <v>41</v>
      </c>
      <c r="E10" s="22" t="s">
        <v>42</v>
      </c>
      <c r="F10" s="21" t="s">
        <v>43</v>
      </c>
      <c r="G10" s="21" t="s">
        <v>44</v>
      </c>
      <c r="H10" s="21"/>
      <c r="I10" s="20">
        <f>IF(ISBLANK(J10),"",TRUNC(58.015*(11.5-J10)^1.81))</f>
        <v>690</v>
      </c>
      <c r="J10" s="19">
        <v>7.57</v>
      </c>
      <c r="K10" s="18"/>
      <c r="L10" s="17" t="str">
        <f>IF(ISBLANK(J10),"",IF(J10&gt;7.94,"",IF(J10&lt;=6.69,"TSM",IF(J10&lt;=6.84,"SM",IF(J10&lt;=7,"KSM",IF(J10&lt;=7.24,"I A",IF(J10&lt;=7.54,"II A",IF(J10&lt;=7.94,"III A"))))))))</f>
        <v>III A</v>
      </c>
      <c r="M10" s="16" t="s">
        <v>60</v>
      </c>
      <c r="N10" s="15">
        <v>3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</row>
    <row r="11" spans="1:244" s="13" customFormat="1" ht="15.75" customHeight="1">
      <c r="A11" s="15">
        <v>3</v>
      </c>
      <c r="B11" s="25">
        <v>448</v>
      </c>
      <c r="C11" s="24" t="s">
        <v>45</v>
      </c>
      <c r="D11" s="23" t="s">
        <v>46</v>
      </c>
      <c r="E11" s="22" t="s">
        <v>47</v>
      </c>
      <c r="F11" s="21" t="s">
        <v>48</v>
      </c>
      <c r="G11" s="21" t="s">
        <v>49</v>
      </c>
      <c r="H11" s="21"/>
      <c r="I11" s="20">
        <f>IF(ISBLANK(J11),"",TRUNC(58.015*(11.5-J11)^1.81))</f>
        <v>646</v>
      </c>
      <c r="J11" s="19">
        <v>7.71</v>
      </c>
      <c r="K11" s="18"/>
      <c r="L11" s="17" t="str">
        <f>IF(ISBLANK(J11),"",IF(J11&gt;7.94,"",IF(J11&lt;=6.69,"TSM",IF(J11&lt;=6.84,"SM",IF(J11&lt;=7,"KSM",IF(J11&lt;=7.24,"I A",IF(J11&lt;=7.54,"II A",IF(J11&lt;=7.94,"III A"))))))))</f>
        <v>III A</v>
      </c>
      <c r="M11" s="16" t="s">
        <v>50</v>
      </c>
      <c r="N11" s="15">
        <v>4</v>
      </c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</row>
    <row r="12" spans="1:244" s="13" customFormat="1" ht="15.75" customHeight="1">
      <c r="A12" s="15">
        <v>4</v>
      </c>
      <c r="B12" s="25">
        <v>445</v>
      </c>
      <c r="C12" s="24" t="s">
        <v>51</v>
      </c>
      <c r="D12" s="23" t="s">
        <v>52</v>
      </c>
      <c r="E12" s="22" t="s">
        <v>53</v>
      </c>
      <c r="F12" s="21" t="s">
        <v>54</v>
      </c>
      <c r="G12" s="21" t="s">
        <v>55</v>
      </c>
      <c r="H12" s="21" t="s">
        <v>56</v>
      </c>
      <c r="I12" s="20">
        <f>IF(ISBLANK(J12),"",TRUNC(58.015*(11.5-J12)^1.81))</f>
        <v>643</v>
      </c>
      <c r="J12" s="19">
        <v>7.72</v>
      </c>
      <c r="K12" s="18"/>
      <c r="L12" s="17" t="str">
        <f>IF(ISBLANK(J12),"",IF(J12&gt;7.94,"",IF(J12&lt;=6.69,"TSM",IF(J12&lt;=6.84,"SM",IF(J12&lt;=7,"KSM",IF(J12&lt;=7.24,"I A",IF(J12&lt;=7.54,"II A",IF(J12&lt;=7.94,"III A"))))))))</f>
        <v>III A</v>
      </c>
      <c r="M12" s="16" t="s">
        <v>57</v>
      </c>
      <c r="N12" s="15">
        <v>5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</row>
    <row r="13" spans="1:244" s="13" customFormat="1" ht="15.75" customHeight="1">
      <c r="A13" s="15">
        <v>5</v>
      </c>
      <c r="B13" s="25">
        <v>446</v>
      </c>
      <c r="C13" s="24" t="s">
        <v>33</v>
      </c>
      <c r="D13" s="23" t="s">
        <v>34</v>
      </c>
      <c r="E13" s="22" t="s">
        <v>35</v>
      </c>
      <c r="F13" s="21" t="s">
        <v>36</v>
      </c>
      <c r="G13" s="21" t="s">
        <v>37</v>
      </c>
      <c r="H13" s="21" t="s">
        <v>38</v>
      </c>
      <c r="I13" s="20">
        <f>IF(ISBLANK(J13),"",TRUNC(58.015*(11.5-J13)^1.81))</f>
        <v>640</v>
      </c>
      <c r="J13" s="19">
        <v>7.73</v>
      </c>
      <c r="K13" s="18"/>
      <c r="L13" s="17" t="str">
        <f>IF(ISBLANK(J13),"",IF(J13&gt;7.94,"",IF(J13&lt;=6.69,"TSM",IF(J13&lt;=6.84,"SM",IF(J13&lt;=7,"KSM",IF(J13&lt;=7.24,"I A",IF(J13&lt;=7.54,"II A",IF(J13&lt;=7.94,"III A"))))))))</f>
        <v>III A</v>
      </c>
      <c r="M13" s="16" t="s">
        <v>39</v>
      </c>
      <c r="N13" s="15">
        <v>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5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3.8515625" style="2" customWidth="1"/>
    <col min="3" max="3" width="10.57421875" style="2" customWidth="1"/>
    <col min="4" max="4" width="11.28125" style="2" customWidth="1"/>
    <col min="5" max="5" width="8.421875" style="62" customWidth="1"/>
    <col min="6" max="6" width="12.00390625" style="61" customWidth="1"/>
    <col min="7" max="7" width="9.57421875" style="61" customWidth="1"/>
    <col min="8" max="8" width="8.7109375" style="61" customWidth="1"/>
    <col min="9" max="9" width="6.57421875" style="60" bestFit="1" customWidth="1"/>
    <col min="10" max="12" width="5.28125" style="59" customWidth="1"/>
    <col min="13" max="13" width="5.421875" style="9" bestFit="1" customWidth="1"/>
    <col min="14" max="14" width="4.57421875" style="58" customWidth="1"/>
    <col min="15" max="15" width="22.421875" style="2" customWidth="1"/>
    <col min="16" max="16384" width="9.140625" style="2" customWidth="1"/>
  </cols>
  <sheetData>
    <row r="1" spans="1:15" s="83" customFormat="1" ht="20.25">
      <c r="A1" s="4" t="s">
        <v>69</v>
      </c>
      <c r="B1" s="91"/>
      <c r="C1" s="93"/>
      <c r="D1" s="91"/>
      <c r="E1" s="92"/>
      <c r="F1" s="77"/>
      <c r="G1" s="77"/>
      <c r="H1" s="77"/>
      <c r="I1" s="88"/>
      <c r="J1" s="87"/>
      <c r="K1" s="87"/>
      <c r="L1" s="87"/>
      <c r="M1" s="86"/>
      <c r="N1" s="85"/>
      <c r="O1" s="91"/>
    </row>
    <row r="2" spans="1:15" s="83" customFormat="1" ht="12" customHeight="1">
      <c r="A2" s="91"/>
      <c r="B2" s="91"/>
      <c r="C2" s="91"/>
      <c r="D2" s="91"/>
      <c r="E2" s="90"/>
      <c r="F2" s="89"/>
      <c r="G2" s="89"/>
      <c r="H2" s="89"/>
      <c r="I2" s="88"/>
      <c r="J2" s="87"/>
      <c r="K2" s="87"/>
      <c r="L2" s="87"/>
      <c r="M2" s="86"/>
      <c r="N2" s="85"/>
      <c r="O2" s="84" t="s">
        <v>29</v>
      </c>
    </row>
    <row r="3" spans="3:15" ht="12.75" customHeight="1">
      <c r="C3" s="5"/>
      <c r="O3" s="82" t="s">
        <v>67</v>
      </c>
    </row>
    <row r="4" spans="3:15" ht="16.5" customHeight="1">
      <c r="C4" s="4" t="s">
        <v>76</v>
      </c>
      <c r="E4" s="78"/>
      <c r="F4" s="77" t="s">
        <v>66</v>
      </c>
      <c r="O4" s="76"/>
    </row>
    <row r="5" spans="6:12" ht="12.75">
      <c r="F5" s="77"/>
      <c r="J5" s="278" t="s">
        <v>74</v>
      </c>
      <c r="K5" s="279"/>
      <c r="L5" s="280"/>
    </row>
    <row r="6" spans="1:15" ht="22.5" customHeight="1">
      <c r="A6" s="74" t="s">
        <v>0</v>
      </c>
      <c r="B6" s="1" t="s">
        <v>65</v>
      </c>
      <c r="C6" s="73" t="s">
        <v>1</v>
      </c>
      <c r="D6" s="72" t="s">
        <v>2</v>
      </c>
      <c r="E6" s="71" t="s">
        <v>64</v>
      </c>
      <c r="F6" s="70" t="s">
        <v>4</v>
      </c>
      <c r="G6" s="70" t="s">
        <v>13</v>
      </c>
      <c r="H6" s="70" t="s">
        <v>14</v>
      </c>
      <c r="I6" s="81" t="s">
        <v>73</v>
      </c>
      <c r="J6" s="80">
        <v>1</v>
      </c>
      <c r="K6" s="80">
        <v>2</v>
      </c>
      <c r="L6" s="80">
        <v>3</v>
      </c>
      <c r="M6" s="67" t="s">
        <v>72</v>
      </c>
      <c r="N6" s="66" t="s">
        <v>71</v>
      </c>
      <c r="O6" s="1" t="s">
        <v>12</v>
      </c>
    </row>
    <row r="7" spans="1:245" s="13" customFormat="1" ht="15.75" customHeight="1">
      <c r="A7" s="15">
        <v>1</v>
      </c>
      <c r="B7" s="25">
        <v>445</v>
      </c>
      <c r="C7" s="24" t="s">
        <v>51</v>
      </c>
      <c r="D7" s="23" t="s">
        <v>52</v>
      </c>
      <c r="E7" s="22" t="s">
        <v>53</v>
      </c>
      <c r="F7" s="21" t="s">
        <v>54</v>
      </c>
      <c r="G7" s="21" t="s">
        <v>55</v>
      </c>
      <c r="H7" s="21" t="s">
        <v>56</v>
      </c>
      <c r="I7" s="65">
        <f>IF(ISBLANK(M7),"",TRUNC(0.14354*(M7*100-220)^1.4))</f>
        <v>571</v>
      </c>
      <c r="J7" s="64">
        <v>5.86</v>
      </c>
      <c r="K7" s="64">
        <v>5.73</v>
      </c>
      <c r="L7" s="64">
        <v>5.93</v>
      </c>
      <c r="M7" s="19">
        <f>MAX(J7:L7)</f>
        <v>5.93</v>
      </c>
      <c r="N7" s="63" t="str">
        <f>IF(ISBLANK(M7),"",IF(M7&lt;5.6,"",IF(M7&gt;=8.05,"TSM",IF(M7&gt;=7.65,"SM",IF(M7&gt;=7.2,"KSM",IF(M7&gt;=6.7,"I A",IF(M7&gt;=6.2,"II A",IF(M7&gt;=5.6,"III A"))))))))</f>
        <v>III A</v>
      </c>
      <c r="O7" s="16" t="s">
        <v>57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</row>
    <row r="8" spans="1:245" s="13" customFormat="1" ht="15.75" customHeight="1">
      <c r="A8" s="15">
        <v>2</v>
      </c>
      <c r="B8" s="25">
        <v>448</v>
      </c>
      <c r="C8" s="24" t="s">
        <v>45</v>
      </c>
      <c r="D8" s="23" t="s">
        <v>46</v>
      </c>
      <c r="E8" s="22" t="s">
        <v>47</v>
      </c>
      <c r="F8" s="21" t="s">
        <v>48</v>
      </c>
      <c r="G8" s="21" t="s">
        <v>49</v>
      </c>
      <c r="H8" s="21"/>
      <c r="I8" s="65">
        <f>IF(ISBLANK(M8),"",TRUNC(0.14354*(M8*100-220)^1.4))</f>
        <v>548</v>
      </c>
      <c r="J8" s="64">
        <v>5.77</v>
      </c>
      <c r="K8" s="64" t="s">
        <v>70</v>
      </c>
      <c r="L8" s="64">
        <v>5.82</v>
      </c>
      <c r="M8" s="19">
        <f>MAX(J8:L8)</f>
        <v>5.82</v>
      </c>
      <c r="N8" s="63" t="str">
        <f>IF(ISBLANK(M8),"",IF(M8&lt;5.6,"",IF(M8&gt;=8.05,"TSM",IF(M8&gt;=7.65,"SM",IF(M8&gt;=7.2,"KSM",IF(M8&gt;=6.7,"I A",IF(M8&gt;=6.2,"II A",IF(M8&gt;=5.6,"III A"))))))))</f>
        <v>III A</v>
      </c>
      <c r="O8" s="16" t="s">
        <v>50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</row>
    <row r="9" spans="1:245" s="13" customFormat="1" ht="15.75" customHeight="1">
      <c r="A9" s="15">
        <v>3</v>
      </c>
      <c r="B9" s="25">
        <v>446</v>
      </c>
      <c r="C9" s="24" t="s">
        <v>33</v>
      </c>
      <c r="D9" s="23" t="s">
        <v>34</v>
      </c>
      <c r="E9" s="22" t="s">
        <v>35</v>
      </c>
      <c r="F9" s="21" t="s">
        <v>36</v>
      </c>
      <c r="G9" s="21" t="s">
        <v>37</v>
      </c>
      <c r="H9" s="21" t="s">
        <v>38</v>
      </c>
      <c r="I9" s="65">
        <f>IF(ISBLANK(M9),"",TRUNC(0.14354*(M9*100-220)^1.4))</f>
        <v>510</v>
      </c>
      <c r="J9" s="64">
        <v>5.17</v>
      </c>
      <c r="K9" s="64">
        <v>5.64</v>
      </c>
      <c r="L9" s="64" t="s">
        <v>70</v>
      </c>
      <c r="M9" s="19">
        <f>MAX(J9:L9)</f>
        <v>5.64</v>
      </c>
      <c r="N9" s="63" t="str">
        <f>IF(ISBLANK(M9),"",IF(M9&lt;5.6,"",IF(M9&gt;=8.05,"TSM",IF(M9&gt;=7.65,"SM",IF(M9&gt;=7.2,"KSM",IF(M9&gt;=6.7,"I A",IF(M9&gt;=6.2,"II A",IF(M9&gt;=5.6,"III A"))))))))</f>
        <v>III A</v>
      </c>
      <c r="O9" s="16" t="s">
        <v>39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</row>
    <row r="10" spans="9:12" ht="12.75">
      <c r="I10" s="75"/>
      <c r="J10" s="79"/>
      <c r="K10" s="79"/>
      <c r="L10" s="79"/>
    </row>
    <row r="11" spans="3:15" ht="16.5" customHeight="1">
      <c r="C11" s="4" t="s">
        <v>75</v>
      </c>
      <c r="E11" s="78"/>
      <c r="F11" s="77" t="s">
        <v>66</v>
      </c>
      <c r="O11" s="76"/>
    </row>
    <row r="12" spans="9:12" ht="12.75">
      <c r="I12" s="75"/>
      <c r="J12" s="281" t="s">
        <v>74</v>
      </c>
      <c r="K12" s="282"/>
      <c r="L12" s="283"/>
    </row>
    <row r="13" spans="1:15" ht="22.5" customHeight="1">
      <c r="A13" s="74" t="s">
        <v>0</v>
      </c>
      <c r="B13" s="1" t="s">
        <v>65</v>
      </c>
      <c r="C13" s="73" t="s">
        <v>1</v>
      </c>
      <c r="D13" s="72" t="s">
        <v>2</v>
      </c>
      <c r="E13" s="71" t="s">
        <v>64</v>
      </c>
      <c r="F13" s="70" t="s">
        <v>4</v>
      </c>
      <c r="G13" s="70" t="s">
        <v>13</v>
      </c>
      <c r="H13" s="70" t="s">
        <v>14</v>
      </c>
      <c r="I13" s="69" t="s">
        <v>73</v>
      </c>
      <c r="J13" s="68">
        <v>1</v>
      </c>
      <c r="K13" s="68">
        <v>2</v>
      </c>
      <c r="L13" s="68">
        <v>3</v>
      </c>
      <c r="M13" s="67" t="s">
        <v>72</v>
      </c>
      <c r="N13" s="66" t="s">
        <v>71</v>
      </c>
      <c r="O13" s="1" t="s">
        <v>12</v>
      </c>
    </row>
    <row r="14" spans="1:245" s="13" customFormat="1" ht="15.75" customHeight="1">
      <c r="A14" s="15">
        <v>1</v>
      </c>
      <c r="B14" s="25">
        <v>443</v>
      </c>
      <c r="C14" s="24" t="s">
        <v>26</v>
      </c>
      <c r="D14" s="23" t="s">
        <v>27</v>
      </c>
      <c r="E14" s="22" t="s">
        <v>28</v>
      </c>
      <c r="F14" s="21" t="s">
        <v>29</v>
      </c>
      <c r="G14" s="21" t="s">
        <v>30</v>
      </c>
      <c r="H14" s="21" t="s">
        <v>31</v>
      </c>
      <c r="I14" s="65">
        <f>IF(ISBLANK(M14),"",TRUNC(0.14354*(M14*100-220)^1.4))</f>
        <v>783</v>
      </c>
      <c r="J14" s="64">
        <v>6.87</v>
      </c>
      <c r="K14" s="64">
        <v>6.83</v>
      </c>
      <c r="L14" s="64" t="s">
        <v>70</v>
      </c>
      <c r="M14" s="19">
        <f>MAX(J14:L14)</f>
        <v>6.87</v>
      </c>
      <c r="N14" s="63" t="str">
        <f>IF(ISBLANK(M14),"",IF(M14&lt;5.6,"",IF(M14&gt;=8.05,"TSM",IF(M14&gt;=7.65,"SM",IF(M14&gt;=7.2,"KSM",IF(M14&gt;=6.7,"I A",IF(M14&gt;=6.2,"II A",IF(M14&gt;=5.6,"III A"))))))))</f>
        <v>I A</v>
      </c>
      <c r="O14" s="16" t="s">
        <v>32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</row>
    <row r="15" spans="1:245" s="13" customFormat="1" ht="15.75" customHeight="1">
      <c r="A15" s="15">
        <v>2</v>
      </c>
      <c r="B15" s="25">
        <v>449</v>
      </c>
      <c r="C15" s="24" t="s">
        <v>40</v>
      </c>
      <c r="D15" s="23" t="s">
        <v>41</v>
      </c>
      <c r="E15" s="22" t="s">
        <v>42</v>
      </c>
      <c r="F15" s="21" t="s">
        <v>43</v>
      </c>
      <c r="G15" s="21" t="s">
        <v>44</v>
      </c>
      <c r="H15" s="21"/>
      <c r="I15" s="65">
        <f>IF(ISBLANK(M15),"",TRUNC(0.14354*(M15*100-220)^1.4))</f>
        <v>702</v>
      </c>
      <c r="J15" s="64">
        <v>5.73</v>
      </c>
      <c r="K15" s="64">
        <v>6.27</v>
      </c>
      <c r="L15" s="64">
        <v>6.52</v>
      </c>
      <c r="M15" s="19">
        <f>MAX(J15:L15)</f>
        <v>6.52</v>
      </c>
      <c r="N15" s="63" t="str">
        <f>IF(ISBLANK(M15),"",IF(M15&lt;5.6,"",IF(M15&gt;=8.05,"TSM",IF(M15&gt;=7.65,"SM",IF(M15&gt;=7.2,"KSM",IF(M15&gt;=6.7,"I A",IF(M15&gt;=6.2,"II A",IF(M15&gt;=5.6,"III A"))))))))</f>
        <v>II A</v>
      </c>
      <c r="O15" s="16" t="s">
        <v>60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</row>
  </sheetData>
  <sheetProtection/>
  <mergeCells count="2">
    <mergeCell ref="J5:L5"/>
    <mergeCell ref="J12:L12"/>
  </mergeCells>
  <printOptions horizontalCentered="1"/>
  <pageMargins left="0.1968503937007874" right="0.1968503937007874" top="0.5905511811023623" bottom="0.1968503937007874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4.7109375" style="2" customWidth="1"/>
    <col min="2" max="2" width="3.8515625" style="2" hidden="1" customWidth="1"/>
    <col min="3" max="3" width="10.57421875" style="2" customWidth="1"/>
    <col min="4" max="4" width="11.28125" style="2" customWidth="1"/>
    <col min="5" max="5" width="8.421875" style="62" customWidth="1"/>
    <col min="6" max="6" width="12.00390625" style="61" customWidth="1"/>
    <col min="7" max="7" width="9.57421875" style="61" customWidth="1"/>
    <col min="8" max="8" width="8.7109375" style="61" customWidth="1"/>
    <col min="9" max="9" width="5.28125" style="60" customWidth="1"/>
    <col min="10" max="12" width="5.28125" style="59" customWidth="1"/>
    <col min="13" max="13" width="5.421875" style="9" bestFit="1" customWidth="1"/>
    <col min="14" max="14" width="4.57421875" style="58" customWidth="1"/>
    <col min="15" max="15" width="22.421875" style="2" customWidth="1"/>
    <col min="16" max="16" width="3.57421875" style="2" customWidth="1"/>
    <col min="17" max="16384" width="9.140625" style="2" customWidth="1"/>
  </cols>
  <sheetData>
    <row r="1" spans="1:15" s="83" customFormat="1" ht="20.25">
      <c r="A1" s="4" t="s">
        <v>69</v>
      </c>
      <c r="B1" s="91"/>
      <c r="C1" s="93"/>
      <c r="D1" s="91"/>
      <c r="E1" s="92"/>
      <c r="F1" s="77"/>
      <c r="G1" s="77"/>
      <c r="H1" s="77"/>
      <c r="I1" s="88"/>
      <c r="J1" s="87"/>
      <c r="K1" s="87"/>
      <c r="L1" s="87"/>
      <c r="M1" s="86"/>
      <c r="N1" s="85"/>
      <c r="O1" s="91"/>
    </row>
    <row r="2" spans="1:15" s="83" customFormat="1" ht="12" customHeight="1">
      <c r="A2" s="91"/>
      <c r="B2" s="91"/>
      <c r="C2" s="91"/>
      <c r="D2" s="91"/>
      <c r="E2" s="90"/>
      <c r="F2" s="89"/>
      <c r="G2" s="89"/>
      <c r="H2" s="89"/>
      <c r="I2" s="88"/>
      <c r="J2" s="87"/>
      <c r="K2" s="87"/>
      <c r="L2" s="87"/>
      <c r="M2" s="86"/>
      <c r="N2" s="85"/>
      <c r="O2" s="84" t="s">
        <v>24</v>
      </c>
    </row>
    <row r="3" spans="3:15" ht="12.75" customHeight="1">
      <c r="C3" s="5"/>
      <c r="O3" s="82" t="s">
        <v>67</v>
      </c>
    </row>
    <row r="4" spans="3:15" ht="16.5" customHeight="1">
      <c r="C4" s="112" t="s">
        <v>79</v>
      </c>
      <c r="E4" s="78"/>
      <c r="F4" s="77" t="s">
        <v>66</v>
      </c>
      <c r="I4" s="110"/>
      <c r="J4" s="111"/>
      <c r="K4" s="111"/>
      <c r="L4" s="111"/>
      <c r="M4" s="109"/>
      <c r="N4" s="108"/>
      <c r="O4" s="76"/>
    </row>
    <row r="5" spans="9:14" ht="12.75">
      <c r="I5" s="110"/>
      <c r="J5" s="284" t="s">
        <v>74</v>
      </c>
      <c r="K5" s="285"/>
      <c r="L5" s="286"/>
      <c r="M5" s="109"/>
      <c r="N5" s="108"/>
    </row>
    <row r="6" spans="1:16" ht="22.5" customHeight="1">
      <c r="A6" s="74" t="s">
        <v>0</v>
      </c>
      <c r="B6" s="1" t="s">
        <v>65</v>
      </c>
      <c r="C6" s="73" t="s">
        <v>1</v>
      </c>
      <c r="D6" s="72" t="s">
        <v>2</v>
      </c>
      <c r="E6" s="71" t="s">
        <v>64</v>
      </c>
      <c r="F6" s="70" t="s">
        <v>4</v>
      </c>
      <c r="G6" s="70" t="s">
        <v>13</v>
      </c>
      <c r="H6" s="70" t="s">
        <v>14</v>
      </c>
      <c r="I6" s="107" t="s">
        <v>73</v>
      </c>
      <c r="J6" s="106">
        <v>1</v>
      </c>
      <c r="K6" s="106">
        <v>2</v>
      </c>
      <c r="L6" s="106">
        <v>3</v>
      </c>
      <c r="M6" s="97" t="s">
        <v>72</v>
      </c>
      <c r="N6" s="105" t="s">
        <v>71</v>
      </c>
      <c r="O6" s="1" t="s">
        <v>12</v>
      </c>
      <c r="P6" s="101" t="s">
        <v>77</v>
      </c>
    </row>
    <row r="7" spans="1:16" s="94" customFormat="1" ht="19.5" customHeight="1">
      <c r="A7" s="100">
        <v>1</v>
      </c>
      <c r="B7" s="25">
        <v>445</v>
      </c>
      <c r="C7" s="24" t="s">
        <v>51</v>
      </c>
      <c r="D7" s="23" t="s">
        <v>52</v>
      </c>
      <c r="E7" s="22" t="s">
        <v>53</v>
      </c>
      <c r="F7" s="21" t="s">
        <v>54</v>
      </c>
      <c r="G7" s="21" t="s">
        <v>55</v>
      </c>
      <c r="H7" s="21" t="s">
        <v>56</v>
      </c>
      <c r="I7" s="104">
        <f>IF(ISBLANK(M7),"",TRUNC(51.39*(M7-1.5)^1.05))</f>
        <v>640</v>
      </c>
      <c r="J7" s="98">
        <v>12.48</v>
      </c>
      <c r="K7" s="98">
        <v>12.56</v>
      </c>
      <c r="L7" s="98" t="s">
        <v>70</v>
      </c>
      <c r="M7" s="97">
        <f>MAX(J7:L7)</f>
        <v>12.56</v>
      </c>
      <c r="N7" s="96" t="str">
        <f>IF(ISBLANK(M7),"",IF(M7&lt;9.8,"",IF(M7&gt;=17.2,"KSM",IF(M7&gt;=15,"I A",IF(M7&gt;=12.8,"II A",IF(M7&gt;=11.2,"III A",IF(M7&gt;=9.8,"I JA")))))))</f>
        <v>III A</v>
      </c>
      <c r="O7" s="16" t="s">
        <v>57</v>
      </c>
      <c r="P7" s="95"/>
    </row>
    <row r="8" spans="1:16" s="94" customFormat="1" ht="19.5" customHeight="1">
      <c r="A8" s="100">
        <v>2</v>
      </c>
      <c r="B8" s="25">
        <v>448</v>
      </c>
      <c r="C8" s="24" t="s">
        <v>45</v>
      </c>
      <c r="D8" s="23" t="s">
        <v>46</v>
      </c>
      <c r="E8" s="22" t="s">
        <v>47</v>
      </c>
      <c r="F8" s="21" t="s">
        <v>48</v>
      </c>
      <c r="G8" s="21" t="s">
        <v>49</v>
      </c>
      <c r="H8" s="21"/>
      <c r="I8" s="104">
        <f>IF(ISBLANK(M8),"",TRUNC(51.39*(M8-1.5)^1.05))</f>
        <v>551</v>
      </c>
      <c r="J8" s="98">
        <v>10.94</v>
      </c>
      <c r="K8" s="98">
        <v>11.09</v>
      </c>
      <c r="L8" s="98">
        <v>1.9</v>
      </c>
      <c r="M8" s="97">
        <f>MAX(J8:L8)</f>
        <v>11.09</v>
      </c>
      <c r="N8" s="96" t="str">
        <f>IF(ISBLANK(M8),"",IF(M8&lt;9.8,"",IF(M8&gt;=17.2,"KSM",IF(M8&gt;=15,"I A",IF(M8&gt;=12.8,"II A",IF(M8&gt;=11.2,"III A",IF(M8&gt;=9.8,"I JA")))))))</f>
        <v>I JA</v>
      </c>
      <c r="O8" s="16" t="s">
        <v>50</v>
      </c>
      <c r="P8" s="95"/>
    </row>
    <row r="9" spans="1:16" s="94" customFormat="1" ht="19.5" customHeight="1">
      <c r="A9" s="100"/>
      <c r="B9" s="25">
        <v>446</v>
      </c>
      <c r="C9" s="24" t="s">
        <v>33</v>
      </c>
      <c r="D9" s="23" t="s">
        <v>34</v>
      </c>
      <c r="E9" s="22" t="s">
        <v>35</v>
      </c>
      <c r="F9" s="21" t="s">
        <v>36</v>
      </c>
      <c r="G9" s="21" t="s">
        <v>37</v>
      </c>
      <c r="H9" s="21" t="s">
        <v>38</v>
      </c>
      <c r="I9" s="104"/>
      <c r="J9" s="98" t="s">
        <v>70</v>
      </c>
      <c r="K9" s="98" t="s">
        <v>70</v>
      </c>
      <c r="L9" s="98" t="s">
        <v>70</v>
      </c>
      <c r="M9" s="97" t="s">
        <v>58</v>
      </c>
      <c r="N9" s="96" t="str">
        <f>IF(ISBLANK(M9),"",IF(M9&lt;9.8,"",IF(M9&gt;=17.2,"KSM",IF(M9&gt;=15,"I A",IF(M9&gt;=12.8,"II A",IF(M9&gt;=11.2,"III A",IF(M9&gt;=9.8,"I JA")))))))</f>
        <v>KSM</v>
      </c>
      <c r="O9" s="16" t="s">
        <v>39</v>
      </c>
      <c r="P9" s="95"/>
    </row>
    <row r="11" spans="3:15" ht="16.5" customHeight="1">
      <c r="C11" s="4" t="s">
        <v>78</v>
      </c>
      <c r="E11" s="78"/>
      <c r="F11" s="77" t="s">
        <v>66</v>
      </c>
      <c r="O11" s="76"/>
    </row>
    <row r="12" spans="10:12" ht="12.75">
      <c r="J12" s="278" t="s">
        <v>74</v>
      </c>
      <c r="K12" s="279"/>
      <c r="L12" s="280"/>
    </row>
    <row r="13" spans="1:16" ht="22.5" customHeight="1">
      <c r="A13" s="74" t="s">
        <v>0</v>
      </c>
      <c r="B13" s="1" t="s">
        <v>65</v>
      </c>
      <c r="C13" s="73" t="s">
        <v>1</v>
      </c>
      <c r="D13" s="72" t="s">
        <v>2</v>
      </c>
      <c r="E13" s="71" t="s">
        <v>64</v>
      </c>
      <c r="F13" s="70" t="s">
        <v>4</v>
      </c>
      <c r="G13" s="70" t="s">
        <v>13</v>
      </c>
      <c r="H13" s="70" t="s">
        <v>14</v>
      </c>
      <c r="I13" s="103" t="s">
        <v>73</v>
      </c>
      <c r="J13" s="102">
        <v>1</v>
      </c>
      <c r="K13" s="102">
        <v>2</v>
      </c>
      <c r="L13" s="102">
        <v>3</v>
      </c>
      <c r="M13" s="19" t="s">
        <v>72</v>
      </c>
      <c r="N13" s="66" t="s">
        <v>71</v>
      </c>
      <c r="O13" s="1" t="s">
        <v>12</v>
      </c>
      <c r="P13" s="101" t="s">
        <v>77</v>
      </c>
    </row>
    <row r="14" spans="1:16" s="94" customFormat="1" ht="19.5" customHeight="1">
      <c r="A14" s="100">
        <v>1</v>
      </c>
      <c r="B14" s="25">
        <v>449</v>
      </c>
      <c r="C14" s="24" t="s">
        <v>40</v>
      </c>
      <c r="D14" s="23" t="s">
        <v>41</v>
      </c>
      <c r="E14" s="22" t="s">
        <v>42</v>
      </c>
      <c r="F14" s="21" t="s">
        <v>43</v>
      </c>
      <c r="G14" s="21" t="s">
        <v>44</v>
      </c>
      <c r="H14" s="21"/>
      <c r="I14" s="99">
        <f>IF(ISBLANK(M14),"",TRUNC(51.39*(M14-1.5)^1.05))</f>
        <v>678</v>
      </c>
      <c r="J14" s="98" t="s">
        <v>70</v>
      </c>
      <c r="K14" s="98">
        <v>13.18</v>
      </c>
      <c r="L14" s="98">
        <v>12.77</v>
      </c>
      <c r="M14" s="97">
        <f>MAX(J14:L14)</f>
        <v>13.18</v>
      </c>
      <c r="N14" s="96" t="str">
        <f>IF(ISBLANK(M14),"",IF(M14&lt;10.2,"",IF(M14&gt;=19.9,"TSM",IF(M14&gt;=17.5,"SM",IF(M14&gt;=15.6,"KSM",IF(M14&gt;=13.8,"I A",IF(M14&gt;=12,"II A",IF(M14&gt;=10.2,"III A"))))))))</f>
        <v>II A</v>
      </c>
      <c r="O14" s="16" t="s">
        <v>60</v>
      </c>
      <c r="P14" s="95"/>
    </row>
    <row r="15" spans="1:16" s="94" customFormat="1" ht="19.5" customHeight="1">
      <c r="A15" s="100">
        <v>2</v>
      </c>
      <c r="B15" s="25">
        <v>443</v>
      </c>
      <c r="C15" s="24" t="s">
        <v>26</v>
      </c>
      <c r="D15" s="23" t="s">
        <v>27</v>
      </c>
      <c r="E15" s="22" t="s">
        <v>28</v>
      </c>
      <c r="F15" s="21" t="s">
        <v>29</v>
      </c>
      <c r="G15" s="21" t="s">
        <v>30</v>
      </c>
      <c r="H15" s="21" t="s">
        <v>31</v>
      </c>
      <c r="I15" s="99">
        <f>IF(ISBLANK(M15),"",TRUNC(51.39*(M15-1.5)^1.05))</f>
        <v>491</v>
      </c>
      <c r="J15" s="98">
        <v>9.42</v>
      </c>
      <c r="K15" s="98">
        <v>10.09</v>
      </c>
      <c r="L15" s="98" t="s">
        <v>70</v>
      </c>
      <c r="M15" s="97">
        <f>MAX(J15:L15)</f>
        <v>10.09</v>
      </c>
      <c r="N15" s="96">
        <f>IF(ISBLANK(M15),"",IF(M15&lt;10.2,"",IF(M15&gt;=19.9,"TSM",IF(M15&gt;=17.5,"SM",IF(M15&gt;=15.6,"KSM",IF(M15&gt;=13.8,"I A",IF(M15&gt;=12,"II A",IF(M15&gt;=10.2,"III A"))))))))</f>
      </c>
      <c r="O15" s="16" t="s">
        <v>32</v>
      </c>
      <c r="P15" s="95"/>
    </row>
  </sheetData>
  <sheetProtection/>
  <mergeCells count="2">
    <mergeCell ref="J12:L12"/>
    <mergeCell ref="J5:L5"/>
  </mergeCells>
  <printOptions horizontalCentered="1"/>
  <pageMargins left="0.1968503937007874" right="0.1968503937007874" top="0.5905511811023623" bottom="0.1968503937007874" header="0.3937007874015748" footer="0.393700787401574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4.28125" style="113" customWidth="1"/>
    <col min="2" max="2" width="4.00390625" style="113" hidden="1" customWidth="1"/>
    <col min="3" max="3" width="9.8515625" style="113" customWidth="1"/>
    <col min="4" max="4" width="11.140625" style="113" customWidth="1"/>
    <col min="5" max="5" width="7.8515625" style="113" customWidth="1"/>
    <col min="6" max="7" width="7.421875" style="113" customWidth="1"/>
    <col min="8" max="8" width="7.140625" style="113" hidden="1" customWidth="1"/>
    <col min="9" max="9" width="3.8515625" style="113" customWidth="1"/>
    <col min="10" max="25" width="3.7109375" style="113" customWidth="1"/>
    <col min="26" max="26" width="5.00390625" style="113" customWidth="1"/>
    <col min="27" max="27" width="3.421875" style="113" customWidth="1"/>
    <col min="28" max="28" width="18.421875" style="145" customWidth="1"/>
    <col min="29" max="16384" width="9.140625" style="113" customWidth="1"/>
  </cols>
  <sheetData>
    <row r="1" spans="1:25" s="123" customFormat="1" ht="20.25">
      <c r="A1" s="130" t="s">
        <v>69</v>
      </c>
      <c r="B1" s="131"/>
      <c r="C1" s="132"/>
      <c r="D1" s="131"/>
      <c r="E1" s="158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</row>
    <row r="2" spans="3:28" ht="15.75">
      <c r="C2" s="134"/>
      <c r="AB2" s="135" t="s">
        <v>24</v>
      </c>
    </row>
    <row r="3" spans="3:28" s="122" customFormat="1" ht="15.75">
      <c r="C3" s="136"/>
      <c r="E3" s="113"/>
      <c r="I3" s="137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AB3" s="138" t="s">
        <v>67</v>
      </c>
    </row>
    <row r="4" spans="3:28" s="122" customFormat="1" ht="19.5" thickBot="1">
      <c r="C4" s="139" t="s">
        <v>103</v>
      </c>
      <c r="E4" s="158"/>
      <c r="G4" s="123" t="s">
        <v>66</v>
      </c>
      <c r="I4" s="140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AB4" s="141"/>
    </row>
    <row r="5" spans="3:25" ht="11.25" customHeight="1" thickBot="1">
      <c r="C5" s="132"/>
      <c r="J5" s="142"/>
      <c r="K5" s="143"/>
      <c r="L5" s="143"/>
      <c r="M5" s="143"/>
      <c r="N5" s="143"/>
      <c r="O5" s="143" t="s">
        <v>100</v>
      </c>
      <c r="P5" s="143"/>
      <c r="Q5" s="143"/>
      <c r="R5" s="143"/>
      <c r="S5" s="143"/>
      <c r="T5" s="143"/>
      <c r="U5" s="143"/>
      <c r="V5" s="143"/>
      <c r="W5" s="143"/>
      <c r="X5" s="143"/>
      <c r="Y5" s="144"/>
    </row>
    <row r="6" spans="1:28" ht="13.5" thickBot="1">
      <c r="A6" s="146" t="s">
        <v>0</v>
      </c>
      <c r="B6" s="121" t="s">
        <v>65</v>
      </c>
      <c r="C6" s="147" t="s">
        <v>1</v>
      </c>
      <c r="D6" s="148" t="s">
        <v>2</v>
      </c>
      <c r="E6" s="149" t="s">
        <v>64</v>
      </c>
      <c r="F6" s="149" t="s">
        <v>4</v>
      </c>
      <c r="G6" s="149" t="s">
        <v>13</v>
      </c>
      <c r="H6" s="149" t="s">
        <v>14</v>
      </c>
      <c r="I6" s="149" t="s">
        <v>73</v>
      </c>
      <c r="J6" s="150" t="s">
        <v>99</v>
      </c>
      <c r="K6" s="150" t="s">
        <v>98</v>
      </c>
      <c r="L6" s="150" t="s">
        <v>97</v>
      </c>
      <c r="M6" s="150" t="s">
        <v>96</v>
      </c>
      <c r="N6" s="150" t="s">
        <v>95</v>
      </c>
      <c r="O6" s="150" t="s">
        <v>94</v>
      </c>
      <c r="P6" s="150" t="s">
        <v>93</v>
      </c>
      <c r="Q6" s="150" t="s">
        <v>92</v>
      </c>
      <c r="R6" s="150" t="s">
        <v>91</v>
      </c>
      <c r="S6" s="150" t="s">
        <v>90</v>
      </c>
      <c r="T6" s="150" t="s">
        <v>89</v>
      </c>
      <c r="U6" s="150" t="s">
        <v>88</v>
      </c>
      <c r="V6" s="150" t="s">
        <v>87</v>
      </c>
      <c r="W6" s="150" t="s">
        <v>86</v>
      </c>
      <c r="X6" s="150" t="s">
        <v>85</v>
      </c>
      <c r="Y6" s="150" t="s">
        <v>84</v>
      </c>
      <c r="Z6" s="151" t="s">
        <v>72</v>
      </c>
      <c r="AA6" s="121" t="s">
        <v>71</v>
      </c>
      <c r="AB6" s="152" t="s">
        <v>12</v>
      </c>
    </row>
    <row r="7" spans="1:28" s="156" customFormat="1" ht="19.5" customHeight="1">
      <c r="A7" s="153">
        <v>1</v>
      </c>
      <c r="B7" s="120">
        <v>445</v>
      </c>
      <c r="C7" s="119" t="s">
        <v>51</v>
      </c>
      <c r="D7" s="118" t="s">
        <v>52</v>
      </c>
      <c r="E7" s="159" t="s">
        <v>53</v>
      </c>
      <c r="F7" s="117" t="s">
        <v>54</v>
      </c>
      <c r="G7" s="117" t="s">
        <v>55</v>
      </c>
      <c r="H7" s="117" t="s">
        <v>56</v>
      </c>
      <c r="I7" s="154">
        <f>IF(ISBLANK(Z7),"",TRUNC(0.8465*(Z7*100-75)^1.42))</f>
        <v>731</v>
      </c>
      <c r="J7" s="116"/>
      <c r="K7" s="116"/>
      <c r="L7" s="116"/>
      <c r="M7" s="116"/>
      <c r="N7" s="116"/>
      <c r="O7" s="116"/>
      <c r="P7" s="116"/>
      <c r="Q7" s="116"/>
      <c r="R7" s="116" t="s">
        <v>82</v>
      </c>
      <c r="S7" s="116" t="s">
        <v>83</v>
      </c>
      <c r="T7" s="116" t="s">
        <v>82</v>
      </c>
      <c r="U7" s="116" t="s">
        <v>83</v>
      </c>
      <c r="V7" s="116" t="s">
        <v>81</v>
      </c>
      <c r="W7" s="116" t="s">
        <v>82</v>
      </c>
      <c r="X7" s="116" t="s">
        <v>102</v>
      </c>
      <c r="Y7" s="116" t="s">
        <v>80</v>
      </c>
      <c r="Z7" s="115">
        <v>1.92</v>
      </c>
      <c r="AA7" s="155" t="str">
        <f>IF(ISBLANK(Z7),"",IF(Z7&lt;1.6,"",IF(Z7&gt;=2.28,"TSM",IF(Z7&gt;=2.15,"SM",IF(Z7&gt;=2.03,"KSM",IF(Z7&gt;=1.9,"I A",IF(Z7&gt;=1.75,"II A",IF(Z7&gt;=1.6,"III A"))))))))</f>
        <v>I A</v>
      </c>
      <c r="AB7" s="114" t="s">
        <v>57</v>
      </c>
    </row>
    <row r="8" spans="1:28" s="156" customFormat="1" ht="19.5" customHeight="1">
      <c r="A8" s="153">
        <v>2</v>
      </c>
      <c r="B8" s="120">
        <v>448</v>
      </c>
      <c r="C8" s="119" t="s">
        <v>45</v>
      </c>
      <c r="D8" s="118" t="s">
        <v>46</v>
      </c>
      <c r="E8" s="159" t="s">
        <v>47</v>
      </c>
      <c r="F8" s="117" t="s">
        <v>48</v>
      </c>
      <c r="G8" s="117" t="s">
        <v>49</v>
      </c>
      <c r="H8" s="117"/>
      <c r="I8" s="154">
        <f>IF(ISBLANK(Z8),"",TRUNC(0.8465*(Z8*100-75)^1.42))</f>
        <v>602</v>
      </c>
      <c r="J8" s="116" t="s">
        <v>82</v>
      </c>
      <c r="K8" s="116" t="s">
        <v>82</v>
      </c>
      <c r="L8" s="116" t="s">
        <v>82</v>
      </c>
      <c r="M8" s="116" t="s">
        <v>83</v>
      </c>
      <c r="N8" s="116" t="s">
        <v>83</v>
      </c>
      <c r="O8" s="116" t="s">
        <v>82</v>
      </c>
      <c r="P8" s="116" t="s">
        <v>82</v>
      </c>
      <c r="Q8" s="116" t="s">
        <v>82</v>
      </c>
      <c r="R8" s="116" t="s">
        <v>82</v>
      </c>
      <c r="S8" s="116" t="s">
        <v>82</v>
      </c>
      <c r="T8" s="116" t="s">
        <v>80</v>
      </c>
      <c r="U8" s="116"/>
      <c r="V8" s="116"/>
      <c r="W8" s="116"/>
      <c r="X8" s="116"/>
      <c r="Y8" s="116"/>
      <c r="Z8" s="115">
        <v>1.77</v>
      </c>
      <c r="AA8" s="155" t="str">
        <f>IF(ISBLANK(Z8),"",IF(Z8&lt;1.6,"",IF(Z8&gt;=2.28,"TSM",IF(Z8&gt;=2.15,"SM",IF(Z8&gt;=2.03,"KSM",IF(Z8&gt;=1.9,"I A",IF(Z8&gt;=1.75,"II A",IF(Z8&gt;=1.6,"III A"))))))))</f>
        <v>II A</v>
      </c>
      <c r="AB8" s="114" t="s">
        <v>50</v>
      </c>
    </row>
    <row r="9" spans="1:28" s="156" customFormat="1" ht="19.5" customHeight="1">
      <c r="A9" s="153">
        <v>3</v>
      </c>
      <c r="B9" s="120">
        <v>446</v>
      </c>
      <c r="C9" s="119" t="s">
        <v>33</v>
      </c>
      <c r="D9" s="118" t="s">
        <v>34</v>
      </c>
      <c r="E9" s="159" t="s">
        <v>35</v>
      </c>
      <c r="F9" s="117" t="s">
        <v>36</v>
      </c>
      <c r="G9" s="117" t="s">
        <v>37</v>
      </c>
      <c r="H9" s="117" t="s">
        <v>38</v>
      </c>
      <c r="I9" s="154">
        <f>IF(ISBLANK(Z9),"",TRUNC(0.8465*(Z9*100-75)^1.42))</f>
        <v>411</v>
      </c>
      <c r="J9" s="116" t="s">
        <v>82</v>
      </c>
      <c r="K9" s="116" t="s">
        <v>82</v>
      </c>
      <c r="L9" s="116" t="s">
        <v>82</v>
      </c>
      <c r="M9" s="116" t="s">
        <v>80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5">
        <v>1.53</v>
      </c>
      <c r="AA9" s="155">
        <f>IF(ISBLANK(Z9),"",IF(Z9&lt;1.6,"",IF(Z9&gt;=2.28,"TSM",IF(Z9&gt;=2.15,"SM",IF(Z9&gt;=2.03,"KSM",IF(Z9&gt;=1.9,"I A",IF(Z9&gt;=1.75,"II A",IF(Z9&gt;=1.6,"III A"))))))))</f>
      </c>
      <c r="AB9" s="114" t="s">
        <v>39</v>
      </c>
    </row>
    <row r="11" spans="3:28" s="122" customFormat="1" ht="18" thickBot="1">
      <c r="C11" s="139" t="s">
        <v>101</v>
      </c>
      <c r="E11" s="158"/>
      <c r="G11" s="123" t="s">
        <v>66</v>
      </c>
      <c r="I11" s="12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AB11" s="141"/>
    </row>
    <row r="12" spans="3:25" ht="11.25" customHeight="1" thickBot="1">
      <c r="C12" s="132"/>
      <c r="G12" s="157"/>
      <c r="J12" s="142"/>
      <c r="K12" s="143"/>
      <c r="L12" s="143"/>
      <c r="M12" s="143"/>
      <c r="N12" s="143"/>
      <c r="O12" s="143" t="s">
        <v>100</v>
      </c>
      <c r="P12" s="143"/>
      <c r="Q12" s="143"/>
      <c r="R12" s="143"/>
      <c r="S12" s="143"/>
      <c r="T12" s="143"/>
      <c r="U12" s="143"/>
      <c r="V12" s="143"/>
      <c r="W12" s="143"/>
      <c r="X12" s="143"/>
      <c r="Y12" s="144"/>
    </row>
    <row r="13" spans="1:28" ht="13.5" thickBot="1">
      <c r="A13" s="146" t="s">
        <v>0</v>
      </c>
      <c r="B13" s="121" t="s">
        <v>65</v>
      </c>
      <c r="C13" s="147" t="s">
        <v>1</v>
      </c>
      <c r="D13" s="148" t="s">
        <v>2</v>
      </c>
      <c r="E13" s="149" t="s">
        <v>64</v>
      </c>
      <c r="F13" s="149" t="s">
        <v>4</v>
      </c>
      <c r="G13" s="149" t="s">
        <v>13</v>
      </c>
      <c r="H13" s="149" t="s">
        <v>14</v>
      </c>
      <c r="I13" s="149" t="s">
        <v>73</v>
      </c>
      <c r="J13" s="150" t="s">
        <v>92</v>
      </c>
      <c r="K13" s="150" t="s">
        <v>91</v>
      </c>
      <c r="L13" s="150" t="s">
        <v>90</v>
      </c>
      <c r="M13" s="150" t="s">
        <v>89</v>
      </c>
      <c r="N13" s="150" t="s">
        <v>88</v>
      </c>
      <c r="O13" s="150" t="s">
        <v>87</v>
      </c>
      <c r="P13" s="150" t="s">
        <v>86</v>
      </c>
      <c r="Q13" s="150" t="s">
        <v>85</v>
      </c>
      <c r="R13" s="150" t="s">
        <v>84</v>
      </c>
      <c r="S13" s="150"/>
      <c r="T13" s="150"/>
      <c r="U13" s="150"/>
      <c r="V13" s="150"/>
      <c r="W13" s="150"/>
      <c r="X13" s="150"/>
      <c r="Y13" s="150"/>
      <c r="Z13" s="151" t="s">
        <v>72</v>
      </c>
      <c r="AA13" s="121" t="s">
        <v>71</v>
      </c>
      <c r="AB13" s="152" t="s">
        <v>12</v>
      </c>
    </row>
    <row r="14" spans="1:28" s="156" customFormat="1" ht="19.5" customHeight="1">
      <c r="A14" s="153">
        <v>1</v>
      </c>
      <c r="B14" s="120">
        <v>443</v>
      </c>
      <c r="C14" s="119" t="s">
        <v>26</v>
      </c>
      <c r="D14" s="118" t="s">
        <v>27</v>
      </c>
      <c r="E14" s="159" t="s">
        <v>28</v>
      </c>
      <c r="F14" s="117" t="s">
        <v>29</v>
      </c>
      <c r="G14" s="117" t="s">
        <v>30</v>
      </c>
      <c r="H14" s="117" t="s">
        <v>31</v>
      </c>
      <c r="I14" s="154">
        <f>IF(ISBLANK(Z14),"",TRUNC(0.8465*(Z14*100-75)^1.42))</f>
        <v>731</v>
      </c>
      <c r="J14" s="116" t="s">
        <v>82</v>
      </c>
      <c r="K14" s="116" t="s">
        <v>83</v>
      </c>
      <c r="L14" s="116" t="s">
        <v>82</v>
      </c>
      <c r="M14" s="116" t="s">
        <v>82</v>
      </c>
      <c r="N14" s="116" t="s">
        <v>82</v>
      </c>
      <c r="O14" s="116" t="s">
        <v>82</v>
      </c>
      <c r="P14" s="116" t="s">
        <v>82</v>
      </c>
      <c r="Q14" s="116" t="s">
        <v>82</v>
      </c>
      <c r="R14" s="116" t="s">
        <v>80</v>
      </c>
      <c r="S14" s="116"/>
      <c r="T14" s="116"/>
      <c r="U14" s="116"/>
      <c r="V14" s="116"/>
      <c r="W14" s="116"/>
      <c r="X14" s="116"/>
      <c r="Y14" s="116"/>
      <c r="Z14" s="115">
        <v>1.92</v>
      </c>
      <c r="AA14" s="155" t="str">
        <f>IF(ISBLANK(Z14),"",IF(Z14&lt;1.6,"",IF(Z14&gt;=2.28,"TSM",IF(Z14&gt;=2.15,"SM",IF(Z14&gt;=2.03,"KSM",IF(Z14&gt;=1.9,"I A",IF(Z14&gt;=1.75,"II A",IF(Z14&gt;=1.6,"III A"))))))))</f>
        <v>I A</v>
      </c>
      <c r="AB14" s="114" t="s">
        <v>32</v>
      </c>
    </row>
    <row r="15" spans="1:28" s="156" customFormat="1" ht="19.5" customHeight="1">
      <c r="A15" s="153">
        <v>2</v>
      </c>
      <c r="B15" s="120">
        <v>449</v>
      </c>
      <c r="C15" s="119" t="s">
        <v>40</v>
      </c>
      <c r="D15" s="118" t="s">
        <v>41</v>
      </c>
      <c r="E15" s="159" t="s">
        <v>42</v>
      </c>
      <c r="F15" s="117" t="s">
        <v>43</v>
      </c>
      <c r="G15" s="117" t="s">
        <v>44</v>
      </c>
      <c r="H15" s="117"/>
      <c r="I15" s="154">
        <f>IF(ISBLANK(Z15),"",TRUNC(0.8465*(Z15*100-75)^1.42))</f>
        <v>731</v>
      </c>
      <c r="J15" s="116"/>
      <c r="K15" s="116" t="s">
        <v>82</v>
      </c>
      <c r="L15" s="116" t="s">
        <v>82</v>
      </c>
      <c r="M15" s="116" t="s">
        <v>83</v>
      </c>
      <c r="N15" s="116" t="s">
        <v>81</v>
      </c>
      <c r="O15" s="116" t="s">
        <v>81</v>
      </c>
      <c r="P15" s="116" t="s">
        <v>82</v>
      </c>
      <c r="Q15" s="116" t="s">
        <v>81</v>
      </c>
      <c r="R15" s="116" t="s">
        <v>80</v>
      </c>
      <c r="S15" s="116"/>
      <c r="T15" s="116"/>
      <c r="U15" s="116"/>
      <c r="V15" s="116"/>
      <c r="W15" s="116"/>
      <c r="X15" s="116"/>
      <c r="Y15" s="116"/>
      <c r="Z15" s="115">
        <v>1.92</v>
      </c>
      <c r="AA15" s="155" t="str">
        <f>IF(ISBLANK(Z15),"",IF(Z15&lt;1.6,"",IF(Z15&gt;=2.28,"TSM",IF(Z15&gt;=2.15,"SM",IF(Z15&gt;=2.03,"KSM",IF(Z15&gt;=1.9,"I A",IF(Z15&gt;=1.75,"II A",IF(Z15&gt;=1.6,"III A"))))))))</f>
        <v>I A</v>
      </c>
      <c r="AB15" s="114" t="s">
        <v>60</v>
      </c>
    </row>
  </sheetData>
  <sheetProtection/>
  <printOptions horizontalCentered="1"/>
  <pageMargins left="0.3937007874015748" right="0.3937007874015748" top="0.7874015748031497" bottom="0.35433070866141736" header="0.6299212598425197" footer="0.2362204724409449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7" customWidth="1"/>
    <col min="2" max="2" width="5.00390625" style="7" hidden="1" customWidth="1"/>
    <col min="3" max="3" width="10.28125" style="7" customWidth="1"/>
    <col min="4" max="4" width="12.8515625" style="7" customWidth="1"/>
    <col min="5" max="5" width="8.7109375" style="12" customWidth="1"/>
    <col min="6" max="6" width="10.00390625" style="11" customWidth="1"/>
    <col min="7" max="7" width="7.28125" style="11" customWidth="1"/>
    <col min="8" max="8" width="9.8515625" style="11" customWidth="1"/>
    <col min="9" max="9" width="7.421875" style="9" customWidth="1"/>
    <col min="10" max="10" width="7.00390625" style="9" customWidth="1"/>
    <col min="11" max="11" width="5.140625" style="8" hidden="1" customWidth="1"/>
    <col min="12" max="12" width="5.140625" style="124" customWidth="1"/>
    <col min="13" max="13" width="21.8515625" style="7" customWidth="1"/>
    <col min="14" max="14" width="4.421875" style="162" customWidth="1"/>
    <col min="15" max="245" width="9.140625" style="7" customWidth="1"/>
    <col min="246" max="16384" width="9.140625" style="6" customWidth="1"/>
  </cols>
  <sheetData>
    <row r="1" spans="1:246" s="52" customFormat="1" ht="17.25">
      <c r="A1" s="57" t="s">
        <v>69</v>
      </c>
      <c r="E1" s="56"/>
      <c r="F1" s="55"/>
      <c r="G1" s="55"/>
      <c r="H1" s="55"/>
      <c r="I1" s="9"/>
      <c r="J1" s="9"/>
      <c r="K1" s="8"/>
      <c r="L1" s="56"/>
      <c r="N1" s="160"/>
      <c r="IL1" s="6"/>
    </row>
    <row r="2" spans="5:246" s="52" customFormat="1" ht="13.5" customHeight="1">
      <c r="E2" s="56"/>
      <c r="F2" s="55"/>
      <c r="G2" s="55"/>
      <c r="H2" s="55"/>
      <c r="I2" s="9"/>
      <c r="J2" s="9"/>
      <c r="K2" s="8"/>
      <c r="L2" s="56"/>
      <c r="M2" s="53" t="s">
        <v>24</v>
      </c>
      <c r="N2" s="160"/>
      <c r="IL2" s="6"/>
    </row>
    <row r="3" spans="3:14" s="3" customFormat="1" ht="4.5" customHeight="1">
      <c r="C3" s="46"/>
      <c r="E3" s="45"/>
      <c r="F3" s="44"/>
      <c r="G3" s="44"/>
      <c r="H3" s="44"/>
      <c r="I3" s="40"/>
      <c r="J3" s="40"/>
      <c r="K3" s="35"/>
      <c r="L3" s="128"/>
      <c r="M3" s="34"/>
      <c r="N3" s="161"/>
    </row>
    <row r="4" spans="3:13" ht="15">
      <c r="C4" s="50" t="s">
        <v>107</v>
      </c>
      <c r="E4" s="49"/>
      <c r="F4" s="48"/>
      <c r="G4" s="48"/>
      <c r="H4" s="48" t="s">
        <v>66</v>
      </c>
      <c r="M4" s="47" t="s">
        <v>106</v>
      </c>
    </row>
    <row r="5" spans="3:14" s="3" customFormat="1" ht="4.5" customHeight="1">
      <c r="C5" s="46"/>
      <c r="E5" s="45"/>
      <c r="F5" s="44"/>
      <c r="G5" s="44"/>
      <c r="H5" s="44"/>
      <c r="I5" s="40"/>
      <c r="J5" s="40"/>
      <c r="K5" s="35"/>
      <c r="L5" s="128"/>
      <c r="M5" s="34"/>
      <c r="N5" s="161"/>
    </row>
    <row r="6" spans="3:14" s="3" customFormat="1" ht="12.75" customHeight="1">
      <c r="C6" s="7"/>
      <c r="D6" s="43"/>
      <c r="E6" s="42"/>
      <c r="F6" s="41"/>
      <c r="G6" s="41"/>
      <c r="H6" s="41"/>
      <c r="I6" s="40"/>
      <c r="J6" s="40"/>
      <c r="K6" s="35"/>
      <c r="L6" s="128"/>
      <c r="M6" s="34"/>
      <c r="N6" s="161"/>
    </row>
    <row r="7" spans="5:14" s="3" customFormat="1" ht="6" customHeight="1">
      <c r="E7" s="39"/>
      <c r="F7" s="38"/>
      <c r="G7" s="38"/>
      <c r="H7" s="38"/>
      <c r="I7" s="36"/>
      <c r="J7" s="36"/>
      <c r="K7" s="35"/>
      <c r="L7" s="128"/>
      <c r="M7" s="34"/>
      <c r="N7" s="161"/>
    </row>
    <row r="8" spans="1:14" ht="11.25" customHeight="1">
      <c r="A8" s="26" t="s">
        <v>0</v>
      </c>
      <c r="B8" s="26" t="s">
        <v>65</v>
      </c>
      <c r="C8" s="33" t="s">
        <v>1</v>
      </c>
      <c r="D8" s="32" t="s">
        <v>2</v>
      </c>
      <c r="E8" s="31" t="s">
        <v>64</v>
      </c>
      <c r="F8" s="30" t="s">
        <v>4</v>
      </c>
      <c r="G8" s="30" t="s">
        <v>13</v>
      </c>
      <c r="H8" s="30" t="s">
        <v>14</v>
      </c>
      <c r="I8" s="28" t="s">
        <v>20</v>
      </c>
      <c r="J8" s="28" t="s">
        <v>104</v>
      </c>
      <c r="K8" s="27" t="s">
        <v>63</v>
      </c>
      <c r="L8" s="127" t="s">
        <v>62</v>
      </c>
      <c r="M8" s="26" t="s">
        <v>12</v>
      </c>
      <c r="N8" s="163"/>
    </row>
    <row r="9" spans="1:245" s="13" customFormat="1" ht="15.75" customHeight="1">
      <c r="A9" s="15">
        <v>1</v>
      </c>
      <c r="B9" s="25">
        <v>445</v>
      </c>
      <c r="C9" s="24" t="s">
        <v>51</v>
      </c>
      <c r="D9" s="23" t="s">
        <v>52</v>
      </c>
      <c r="E9" s="22" t="s">
        <v>53</v>
      </c>
      <c r="F9" s="21" t="s">
        <v>54</v>
      </c>
      <c r="G9" s="21" t="s">
        <v>55</v>
      </c>
      <c r="H9" s="21"/>
      <c r="I9" s="164">
        <f>IF(ISBLANK(J9),"",TRUNC(20.5173*(15.5-J9)^1.92))</f>
        <v>811</v>
      </c>
      <c r="J9" s="126">
        <v>8.71</v>
      </c>
      <c r="K9" s="18"/>
      <c r="L9" s="165" t="str">
        <f>IF(ISBLANK(J9),"",IF(J9&gt;10.64,"",IF(J9&lt;=8.34,"KSM",IF(J9&lt;=8.84,"I A",IF(J9&lt;=9.44,"II A",IF(J9&lt;=10.04,"III A",IF(J9&lt;=10.64,"I JA")))))))</f>
        <v>I A</v>
      </c>
      <c r="M9" s="16" t="s">
        <v>57</v>
      </c>
      <c r="N9" s="125"/>
      <c r="O9" s="166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</row>
    <row r="10" spans="1:245" s="13" customFormat="1" ht="15.75" customHeight="1">
      <c r="A10" s="15">
        <v>2</v>
      </c>
      <c r="B10" s="25">
        <v>448</v>
      </c>
      <c r="C10" s="24" t="s">
        <v>45</v>
      </c>
      <c r="D10" s="23" t="s">
        <v>46</v>
      </c>
      <c r="E10" s="22" t="s">
        <v>47</v>
      </c>
      <c r="F10" s="21" t="s">
        <v>48</v>
      </c>
      <c r="G10" s="21" t="s">
        <v>49</v>
      </c>
      <c r="H10" s="21"/>
      <c r="I10" s="164">
        <f>IF(ISBLANK(J10),"",TRUNC(20.5173*(15.5-J10)^1.92))</f>
        <v>621</v>
      </c>
      <c r="J10" s="126">
        <v>9.59</v>
      </c>
      <c r="K10" s="18"/>
      <c r="L10" s="165" t="str">
        <f>IF(ISBLANK(J10),"",IF(J10&gt;10.64,"",IF(J10&lt;=8.34,"KSM",IF(J10&lt;=8.84,"I A",IF(J10&lt;=9.44,"II A",IF(J10&lt;=10.04,"III A",IF(J10&lt;=10.64,"I JA")))))))</f>
        <v>III A</v>
      </c>
      <c r="M10" s="16" t="s">
        <v>50</v>
      </c>
      <c r="N10" s="125"/>
      <c r="O10" s="166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</row>
    <row r="11" spans="1:245" s="13" customFormat="1" ht="15.75" customHeight="1">
      <c r="A11" s="15">
        <v>3</v>
      </c>
      <c r="B11" s="25">
        <v>446</v>
      </c>
      <c r="C11" s="24" t="s">
        <v>33</v>
      </c>
      <c r="D11" s="23" t="s">
        <v>34</v>
      </c>
      <c r="E11" s="22" t="s">
        <v>35</v>
      </c>
      <c r="F11" s="21" t="s">
        <v>36</v>
      </c>
      <c r="G11" s="21" t="s">
        <v>37</v>
      </c>
      <c r="H11" s="21"/>
      <c r="I11" s="164">
        <f>IF(ISBLANK(J11),"",TRUNC(20.5173*(15.5-J11)^1.92))</f>
        <v>609</v>
      </c>
      <c r="J11" s="126">
        <v>9.65</v>
      </c>
      <c r="K11" s="18"/>
      <c r="L11" s="165" t="str">
        <f>IF(ISBLANK(J11),"",IF(J11&gt;10.64,"",IF(J11&lt;=8.34,"KSM",IF(J11&lt;=8.84,"I A",IF(J11&lt;=9.44,"II A",IF(J11&lt;=10.04,"III A",IF(J11&lt;=10.64,"I JA")))))))</f>
        <v>III A</v>
      </c>
      <c r="M11" s="129" t="s">
        <v>39</v>
      </c>
      <c r="N11" s="125"/>
      <c r="O11" s="16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</row>
    <row r="14" spans="3:245" ht="15">
      <c r="C14" s="50" t="s">
        <v>105</v>
      </c>
      <c r="E14" s="49"/>
      <c r="F14" s="48"/>
      <c r="G14" s="48"/>
      <c r="H14" s="48" t="s">
        <v>66</v>
      </c>
      <c r="M14" s="47"/>
      <c r="IK14" s="6"/>
    </row>
    <row r="15" spans="3:14" s="3" customFormat="1" ht="4.5" customHeight="1">
      <c r="C15" s="46"/>
      <c r="E15" s="45"/>
      <c r="F15" s="44"/>
      <c r="G15" s="44"/>
      <c r="H15" s="44"/>
      <c r="I15" s="40"/>
      <c r="J15" s="40"/>
      <c r="K15" s="35"/>
      <c r="L15" s="128"/>
      <c r="M15" s="34"/>
      <c r="N15" s="161"/>
    </row>
    <row r="16" spans="3:14" s="3" customFormat="1" ht="12.75" customHeight="1">
      <c r="C16" s="7"/>
      <c r="D16" s="43"/>
      <c r="E16" s="42"/>
      <c r="F16" s="41"/>
      <c r="G16" s="41"/>
      <c r="H16" s="41"/>
      <c r="I16" s="40"/>
      <c r="J16" s="40"/>
      <c r="K16" s="35"/>
      <c r="L16" s="128"/>
      <c r="M16" s="34"/>
      <c r="N16" s="161"/>
    </row>
    <row r="17" spans="5:14" s="3" customFormat="1" ht="6" customHeight="1">
      <c r="E17" s="39"/>
      <c r="F17" s="38"/>
      <c r="G17" s="38"/>
      <c r="H17" s="38"/>
      <c r="I17" s="36"/>
      <c r="J17" s="36"/>
      <c r="K17" s="35"/>
      <c r="L17" s="128"/>
      <c r="M17" s="34"/>
      <c r="N17" s="161"/>
    </row>
    <row r="18" spans="1:245" ht="11.25" customHeight="1">
      <c r="A18" s="26" t="s">
        <v>0</v>
      </c>
      <c r="B18" s="26" t="s">
        <v>65</v>
      </c>
      <c r="C18" s="33" t="s">
        <v>1</v>
      </c>
      <c r="D18" s="32" t="s">
        <v>2</v>
      </c>
      <c r="E18" s="31" t="s">
        <v>64</v>
      </c>
      <c r="F18" s="30" t="s">
        <v>4</v>
      </c>
      <c r="G18" s="30" t="s">
        <v>13</v>
      </c>
      <c r="H18" s="30" t="s">
        <v>14</v>
      </c>
      <c r="I18" s="28" t="s">
        <v>20</v>
      </c>
      <c r="J18" s="28" t="s">
        <v>104</v>
      </c>
      <c r="K18" s="27" t="s">
        <v>63</v>
      </c>
      <c r="L18" s="127" t="s">
        <v>62</v>
      </c>
      <c r="M18" s="26" t="s">
        <v>12</v>
      </c>
      <c r="N18" s="163"/>
      <c r="IK18" s="6"/>
    </row>
    <row r="19" spans="1:244" s="13" customFormat="1" ht="15.75" customHeight="1">
      <c r="A19" s="15">
        <v>1</v>
      </c>
      <c r="B19" s="25">
        <v>443</v>
      </c>
      <c r="C19" s="24" t="s">
        <v>26</v>
      </c>
      <c r="D19" s="23" t="s">
        <v>27</v>
      </c>
      <c r="E19" s="22" t="s">
        <v>28</v>
      </c>
      <c r="F19" s="21" t="s">
        <v>29</v>
      </c>
      <c r="G19" s="21" t="s">
        <v>30</v>
      </c>
      <c r="H19" s="21"/>
      <c r="I19" s="164">
        <f>IF(ISBLANK(J19),"",TRUNC(20.5173*(15.5-J19)^1.92))</f>
        <v>846</v>
      </c>
      <c r="J19" s="126">
        <v>8.56</v>
      </c>
      <c r="K19" s="18"/>
      <c r="L19" s="165" t="str">
        <f>IF(ISBLANK(J19),"",IF(J19&gt;10.24,"",IF(J19&lt;=7.74,"TSM",IF(J19&lt;=8.1,"SM",IF(J19&lt;=8.54,"KSM",IF(J19&lt;=9.04,"I A",IF(J19&lt;=9.64,"II A",IF(J19&lt;=10.24,"III A"))))))))</f>
        <v>I A</v>
      </c>
      <c r="M19" s="16" t="s">
        <v>32</v>
      </c>
      <c r="N19" s="125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</row>
    <row r="20" spans="1:244" s="13" customFormat="1" ht="15.75" customHeight="1">
      <c r="A20" s="15">
        <v>2</v>
      </c>
      <c r="B20" s="25">
        <v>449</v>
      </c>
      <c r="C20" s="24" t="s">
        <v>40</v>
      </c>
      <c r="D20" s="23" t="s">
        <v>41</v>
      </c>
      <c r="E20" s="22" t="s">
        <v>42</v>
      </c>
      <c r="F20" s="21" t="s">
        <v>43</v>
      </c>
      <c r="G20" s="21" t="s">
        <v>44</v>
      </c>
      <c r="H20" s="21"/>
      <c r="I20" s="164">
        <f>IF(ISBLANK(J20),"",TRUNC(20.5173*(15.5-J20)^1.92))</f>
        <v>802</v>
      </c>
      <c r="J20" s="126">
        <v>8.75</v>
      </c>
      <c r="K20" s="18"/>
      <c r="L20" s="165" t="str">
        <f>IF(ISBLANK(J20),"",IF(J20&gt;10.24,"",IF(J20&lt;=7.74,"TSM",IF(J20&lt;=8.1,"SM",IF(J20&lt;=8.54,"KSM",IF(J20&lt;=9.04,"I A",IF(J20&lt;=9.64,"II A",IF(J20&lt;=10.24,"III A"))))))))</f>
        <v>I A</v>
      </c>
      <c r="M20" s="16" t="s">
        <v>60</v>
      </c>
      <c r="N20" s="125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4.28125" style="167" customWidth="1"/>
    <col min="2" max="2" width="4.28125" style="167" hidden="1" customWidth="1"/>
    <col min="3" max="3" width="9.00390625" style="167" customWidth="1"/>
    <col min="4" max="4" width="11.140625" style="167" customWidth="1"/>
    <col min="5" max="5" width="8.57421875" style="167" customWidth="1"/>
    <col min="6" max="6" width="10.140625" style="167" customWidth="1"/>
    <col min="7" max="7" width="6.421875" style="167" customWidth="1"/>
    <col min="8" max="8" width="6.28125" style="167" customWidth="1"/>
    <col min="9" max="9" width="4.57421875" style="167" customWidth="1"/>
    <col min="10" max="22" width="3.7109375" style="167" customWidth="1"/>
    <col min="23" max="23" width="7.28125" style="167" customWidth="1"/>
    <col min="24" max="24" width="4.421875" style="167" bestFit="1" customWidth="1"/>
    <col min="25" max="25" width="9.8515625" style="168" customWidth="1"/>
    <col min="26" max="16384" width="9.140625" style="167" customWidth="1"/>
  </cols>
  <sheetData>
    <row r="1" spans="1:22" s="197" customFormat="1" ht="20.25">
      <c r="A1" s="208" t="s">
        <v>69</v>
      </c>
      <c r="B1" s="207"/>
      <c r="C1" s="193"/>
      <c r="D1" s="207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3:25" ht="15.75">
      <c r="C2" s="205"/>
      <c r="Y2" s="204" t="s">
        <v>24</v>
      </c>
    </row>
    <row r="3" spans="3:25" s="194" customFormat="1" ht="15.75">
      <c r="C3" s="203"/>
      <c r="I3" s="202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Y3" s="201" t="s">
        <v>106</v>
      </c>
    </row>
    <row r="4" spans="3:25" s="194" customFormat="1" ht="18.75">
      <c r="C4" s="198" t="s">
        <v>133</v>
      </c>
      <c r="E4" s="197"/>
      <c r="I4" s="19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Y4" s="195"/>
    </row>
    <row r="5" spans="3:22" ht="11.25" customHeight="1" thickBot="1">
      <c r="C5" s="193"/>
      <c r="J5" s="192"/>
      <c r="K5" s="191"/>
      <c r="L5" s="191"/>
      <c r="M5" s="191"/>
      <c r="N5" s="191"/>
      <c r="O5" s="191" t="s">
        <v>100</v>
      </c>
      <c r="P5" s="191"/>
      <c r="Q5" s="191"/>
      <c r="R5" s="191"/>
      <c r="S5" s="191"/>
      <c r="T5" s="191"/>
      <c r="U5" s="191"/>
      <c r="V5" s="190"/>
    </row>
    <row r="6" spans="1:25" ht="13.5" thickBot="1">
      <c r="A6" s="313" t="s">
        <v>0</v>
      </c>
      <c r="B6" s="183" t="s">
        <v>65</v>
      </c>
      <c r="C6" s="315" t="s">
        <v>1</v>
      </c>
      <c r="D6" s="317" t="s">
        <v>2</v>
      </c>
      <c r="E6" s="307" t="s">
        <v>64</v>
      </c>
      <c r="F6" s="307" t="s">
        <v>4</v>
      </c>
      <c r="G6" s="307" t="s">
        <v>13</v>
      </c>
      <c r="H6" s="307" t="s">
        <v>14</v>
      </c>
      <c r="I6" s="309" t="s">
        <v>73</v>
      </c>
      <c r="J6" s="185" t="s">
        <v>132</v>
      </c>
      <c r="K6" s="185" t="s">
        <v>131</v>
      </c>
      <c r="L6" s="185" t="s">
        <v>130</v>
      </c>
      <c r="M6" s="185" t="s">
        <v>129</v>
      </c>
      <c r="N6" s="185" t="s">
        <v>128</v>
      </c>
      <c r="O6" s="185" t="s">
        <v>127</v>
      </c>
      <c r="P6" s="185" t="s">
        <v>126</v>
      </c>
      <c r="Q6" s="185" t="s">
        <v>125</v>
      </c>
      <c r="R6" s="185" t="s">
        <v>124</v>
      </c>
      <c r="S6" s="185" t="s">
        <v>123</v>
      </c>
      <c r="T6" s="185" t="s">
        <v>122</v>
      </c>
      <c r="U6" s="185" t="s">
        <v>121</v>
      </c>
      <c r="V6" s="185" t="s">
        <v>120</v>
      </c>
      <c r="W6" s="200" t="s">
        <v>108</v>
      </c>
      <c r="X6" s="311" t="s">
        <v>71</v>
      </c>
      <c r="Y6" s="309" t="s">
        <v>12</v>
      </c>
    </row>
    <row r="7" spans="1:25" ht="13.5" thickBot="1">
      <c r="A7" s="314"/>
      <c r="B7" s="183"/>
      <c r="C7" s="316"/>
      <c r="D7" s="318"/>
      <c r="E7" s="308"/>
      <c r="F7" s="308"/>
      <c r="G7" s="308"/>
      <c r="H7" s="308"/>
      <c r="I7" s="310"/>
      <c r="J7" s="185" t="s">
        <v>119</v>
      </c>
      <c r="K7" s="185" t="s">
        <v>115</v>
      </c>
      <c r="L7" s="185" t="s">
        <v>114</v>
      </c>
      <c r="M7" s="185" t="s">
        <v>113</v>
      </c>
      <c r="N7" s="185" t="s">
        <v>112</v>
      </c>
      <c r="O7" s="185"/>
      <c r="P7" s="185"/>
      <c r="Q7" s="185"/>
      <c r="R7" s="185"/>
      <c r="S7" s="185"/>
      <c r="T7" s="185"/>
      <c r="U7" s="185"/>
      <c r="V7" s="185"/>
      <c r="W7" s="199"/>
      <c r="X7" s="312"/>
      <c r="Y7" s="310"/>
    </row>
    <row r="8" spans="1:25" s="169" customFormat="1" ht="23.25" customHeight="1">
      <c r="A8" s="293">
        <v>1</v>
      </c>
      <c r="B8" s="209">
        <v>446</v>
      </c>
      <c r="C8" s="295" t="s">
        <v>33</v>
      </c>
      <c r="D8" s="297" t="s">
        <v>34</v>
      </c>
      <c r="E8" s="299" t="s">
        <v>35</v>
      </c>
      <c r="F8" s="301" t="s">
        <v>36</v>
      </c>
      <c r="G8" s="301" t="s">
        <v>37</v>
      </c>
      <c r="H8" s="303"/>
      <c r="I8" s="305">
        <f>IF(ISBLANK(W8),"",TRUNC(0.2797*(W8*100-100)^1.35))</f>
        <v>509</v>
      </c>
      <c r="J8" s="210"/>
      <c r="K8" s="210"/>
      <c r="L8" s="210"/>
      <c r="M8" s="210"/>
      <c r="N8" s="210"/>
      <c r="O8" s="210"/>
      <c r="P8" s="210"/>
      <c r="Q8" s="210" t="s">
        <v>82</v>
      </c>
      <c r="R8" s="210" t="s">
        <v>82</v>
      </c>
      <c r="S8" s="210" t="s">
        <v>83</v>
      </c>
      <c r="T8" s="210" t="s">
        <v>82</v>
      </c>
      <c r="U8" s="210" t="s">
        <v>83</v>
      </c>
      <c r="V8" s="210" t="s">
        <v>82</v>
      </c>
      <c r="W8" s="287">
        <v>3.6</v>
      </c>
      <c r="X8" s="289" t="str">
        <f>IF(ISBLANK(W8),"",IF(W8&lt;3.05,"",IF(W8&gt;=5.55,"TSM",IF(W8&gt;=5.1,"SM",IF(W8&gt;=4.6,"KSM",IF(W8&gt;=4.1,"I A",IF(W8&gt;=3.5,"II A",IF(W8&gt;=3.05,"III A"))))))))</f>
        <v>II A</v>
      </c>
      <c r="Y8" s="291" t="s">
        <v>118</v>
      </c>
    </row>
    <row r="9" spans="1:25" s="169" customFormat="1" ht="23.25" customHeight="1" thickBot="1">
      <c r="A9" s="294"/>
      <c r="B9" s="211"/>
      <c r="C9" s="296"/>
      <c r="D9" s="298"/>
      <c r="E9" s="300"/>
      <c r="F9" s="302"/>
      <c r="G9" s="302"/>
      <c r="H9" s="304"/>
      <c r="I9" s="306"/>
      <c r="J9" s="212" t="s">
        <v>81</v>
      </c>
      <c r="K9" s="212" t="s">
        <v>82</v>
      </c>
      <c r="L9" s="212" t="s">
        <v>82</v>
      </c>
      <c r="M9" s="212" t="s">
        <v>81</v>
      </c>
      <c r="N9" s="212" t="s">
        <v>80</v>
      </c>
      <c r="O9" s="212"/>
      <c r="P9" s="212"/>
      <c r="Q9" s="212"/>
      <c r="R9" s="212"/>
      <c r="S9" s="212"/>
      <c r="T9" s="212"/>
      <c r="U9" s="213"/>
      <c r="V9" s="213"/>
      <c r="W9" s="288"/>
      <c r="X9" s="290"/>
      <c r="Y9" s="292"/>
    </row>
    <row r="10" spans="1:25" s="169" customFormat="1" ht="23.25" customHeight="1">
      <c r="A10" s="293">
        <v>2</v>
      </c>
      <c r="B10" s="209">
        <v>445</v>
      </c>
      <c r="C10" s="295" t="s">
        <v>51</v>
      </c>
      <c r="D10" s="297" t="s">
        <v>52</v>
      </c>
      <c r="E10" s="299" t="s">
        <v>53</v>
      </c>
      <c r="F10" s="301" t="s">
        <v>54</v>
      </c>
      <c r="G10" s="301" t="s">
        <v>55</v>
      </c>
      <c r="H10" s="303"/>
      <c r="I10" s="305">
        <f>IF(ISBLANK(W10),"",TRUNC(0.2797*(W10*100-100)^1.35))</f>
        <v>431</v>
      </c>
      <c r="J10" s="210" t="s">
        <v>81</v>
      </c>
      <c r="K10" s="210" t="s">
        <v>82</v>
      </c>
      <c r="L10" s="210" t="s">
        <v>102</v>
      </c>
      <c r="M10" s="210" t="s">
        <v>83</v>
      </c>
      <c r="N10" s="210" t="s">
        <v>82</v>
      </c>
      <c r="O10" s="210" t="s">
        <v>81</v>
      </c>
      <c r="P10" s="210" t="s">
        <v>102</v>
      </c>
      <c r="Q10" s="210" t="s">
        <v>81</v>
      </c>
      <c r="R10" s="210" t="s">
        <v>82</v>
      </c>
      <c r="S10" s="210" t="s">
        <v>81</v>
      </c>
      <c r="T10" s="210" t="s">
        <v>82</v>
      </c>
      <c r="U10" s="210" t="s">
        <v>81</v>
      </c>
      <c r="V10" s="210" t="s">
        <v>82</v>
      </c>
      <c r="W10" s="287">
        <v>3.3</v>
      </c>
      <c r="X10" s="289" t="str">
        <f>IF(ISBLANK(W10),"",IF(W10&lt;3.05,"",IF(W10&gt;=5.55,"TSM",IF(W10&gt;=5.1,"SM",IF(W10&gt;=4.6,"KSM",IF(W10&gt;=4.1,"I A",IF(W10&gt;=3.5,"II A",IF(W10&gt;=3.05,"III A"))))))))</f>
        <v>III A</v>
      </c>
      <c r="Y10" s="291" t="s">
        <v>57</v>
      </c>
    </row>
    <row r="11" spans="1:25" s="169" customFormat="1" ht="23.25" customHeight="1" thickBot="1">
      <c r="A11" s="294"/>
      <c r="B11" s="211"/>
      <c r="C11" s="296"/>
      <c r="D11" s="298"/>
      <c r="E11" s="300"/>
      <c r="F11" s="302"/>
      <c r="G11" s="302"/>
      <c r="H11" s="304"/>
      <c r="I11" s="306"/>
      <c r="J11" s="212" t="s">
        <v>82</v>
      </c>
      <c r="K11" s="212" t="s">
        <v>80</v>
      </c>
      <c r="L11" s="212"/>
      <c r="M11" s="212"/>
      <c r="N11" s="212"/>
      <c r="O11" s="212"/>
      <c r="P11" s="212"/>
      <c r="Q11" s="212"/>
      <c r="R11" s="212"/>
      <c r="S11" s="212"/>
      <c r="T11" s="212"/>
      <c r="U11" s="213"/>
      <c r="V11" s="213"/>
      <c r="W11" s="288"/>
      <c r="X11" s="290"/>
      <c r="Y11" s="292"/>
    </row>
    <row r="12" spans="1:25" s="169" customFormat="1" ht="23.25" customHeight="1">
      <c r="A12" s="293">
        <v>3</v>
      </c>
      <c r="B12" s="209">
        <v>448</v>
      </c>
      <c r="C12" s="295" t="s">
        <v>45</v>
      </c>
      <c r="D12" s="297" t="s">
        <v>46</v>
      </c>
      <c r="E12" s="299" t="s">
        <v>47</v>
      </c>
      <c r="F12" s="301" t="s">
        <v>48</v>
      </c>
      <c r="G12" s="301" t="s">
        <v>49</v>
      </c>
      <c r="H12" s="303"/>
      <c r="I12" s="305">
        <f>IF(ISBLANK(W12),"",TRUNC(0.2797*(W12*100-100)^1.35))</f>
        <v>381</v>
      </c>
      <c r="J12" s="210" t="s">
        <v>82</v>
      </c>
      <c r="K12" s="210" t="s">
        <v>83</v>
      </c>
      <c r="L12" s="210" t="s">
        <v>83</v>
      </c>
      <c r="M12" s="210" t="s">
        <v>83</v>
      </c>
      <c r="N12" s="210" t="s">
        <v>81</v>
      </c>
      <c r="O12" s="210" t="s">
        <v>83</v>
      </c>
      <c r="P12" s="210" t="s">
        <v>82</v>
      </c>
      <c r="Q12" s="210" t="s">
        <v>83</v>
      </c>
      <c r="R12" s="210" t="s">
        <v>81</v>
      </c>
      <c r="S12" s="210" t="s">
        <v>83</v>
      </c>
      <c r="T12" s="210" t="s">
        <v>81</v>
      </c>
      <c r="U12" s="210" t="s">
        <v>102</v>
      </c>
      <c r="V12" s="210" t="s">
        <v>83</v>
      </c>
      <c r="W12" s="287">
        <v>3.1</v>
      </c>
      <c r="X12" s="289" t="str">
        <f>IF(ISBLANK(W12),"",IF(W12&lt;3.05,"",IF(W12&gt;=5.55,"TSM",IF(W12&gt;=5.1,"SM",IF(W12&gt;=4.6,"KSM",IF(W12&gt;=4.1,"I A",IF(W12&gt;=3.5,"II A",IF(W12&gt;=3.05,"III A"))))))))</f>
        <v>III A</v>
      </c>
      <c r="Y12" s="291" t="s">
        <v>117</v>
      </c>
    </row>
    <row r="13" spans="1:25" s="169" customFormat="1" ht="23.25" customHeight="1" thickBot="1">
      <c r="A13" s="294"/>
      <c r="B13" s="211"/>
      <c r="C13" s="296"/>
      <c r="D13" s="298"/>
      <c r="E13" s="300"/>
      <c r="F13" s="302"/>
      <c r="G13" s="302"/>
      <c r="H13" s="304"/>
      <c r="I13" s="306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3"/>
      <c r="V13" s="213"/>
      <c r="W13" s="288"/>
      <c r="X13" s="290"/>
      <c r="Y13" s="292"/>
    </row>
    <row r="15" spans="3:25" s="194" customFormat="1" ht="17.25">
      <c r="C15" s="198" t="s">
        <v>116</v>
      </c>
      <c r="E15" s="197"/>
      <c r="I15" s="196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Y15" s="195"/>
    </row>
    <row r="16" spans="3:22" ht="11.25" customHeight="1" thickBot="1">
      <c r="C16" s="193"/>
      <c r="J16" s="192"/>
      <c r="K16" s="191"/>
      <c r="L16" s="191"/>
      <c r="M16" s="191"/>
      <c r="N16" s="191"/>
      <c r="O16" s="191" t="s">
        <v>100</v>
      </c>
      <c r="P16" s="191"/>
      <c r="Q16" s="191"/>
      <c r="R16" s="191"/>
      <c r="S16" s="191"/>
      <c r="T16" s="191"/>
      <c r="U16" s="191"/>
      <c r="V16" s="190"/>
    </row>
    <row r="17" spans="1:25" ht="13.5" thickBot="1">
      <c r="A17" s="189" t="s">
        <v>0</v>
      </c>
      <c r="B17" s="183" t="s">
        <v>65</v>
      </c>
      <c r="C17" s="188" t="s">
        <v>1</v>
      </c>
      <c r="D17" s="187" t="s">
        <v>2</v>
      </c>
      <c r="E17" s="186" t="s">
        <v>64</v>
      </c>
      <c r="F17" s="186" t="s">
        <v>4</v>
      </c>
      <c r="G17" s="186" t="s">
        <v>13</v>
      </c>
      <c r="H17" s="186" t="s">
        <v>14</v>
      </c>
      <c r="I17" s="186" t="s">
        <v>73</v>
      </c>
      <c r="J17" s="185" t="s">
        <v>115</v>
      </c>
      <c r="K17" s="185" t="s">
        <v>114</v>
      </c>
      <c r="L17" s="185" t="s">
        <v>113</v>
      </c>
      <c r="M17" s="185" t="s">
        <v>112</v>
      </c>
      <c r="N17" s="185" t="s">
        <v>111</v>
      </c>
      <c r="O17" s="185" t="s">
        <v>110</v>
      </c>
      <c r="P17" s="185" t="s">
        <v>109</v>
      </c>
      <c r="Q17" s="185"/>
      <c r="R17" s="185"/>
      <c r="S17" s="185"/>
      <c r="T17" s="185"/>
      <c r="U17" s="185"/>
      <c r="V17" s="185"/>
      <c r="W17" s="184" t="s">
        <v>108</v>
      </c>
      <c r="X17" s="183" t="s">
        <v>71</v>
      </c>
      <c r="Y17" s="182" t="s">
        <v>12</v>
      </c>
    </row>
    <row r="18" spans="1:25" s="169" customFormat="1" ht="23.25" customHeight="1">
      <c r="A18" s="181">
        <v>1</v>
      </c>
      <c r="B18" s="180">
        <v>449</v>
      </c>
      <c r="C18" s="179" t="s">
        <v>40</v>
      </c>
      <c r="D18" s="178" t="s">
        <v>41</v>
      </c>
      <c r="E18" s="177" t="s">
        <v>42</v>
      </c>
      <c r="F18" s="176" t="s">
        <v>43</v>
      </c>
      <c r="G18" s="176" t="s">
        <v>44</v>
      </c>
      <c r="H18" s="175"/>
      <c r="I18" s="171">
        <f>IF(ISBLANK(W18),"",TRUNC(0.2797*(W18*100-100)^1.35))</f>
        <v>590</v>
      </c>
      <c r="J18" s="174"/>
      <c r="K18" s="174" t="s">
        <v>82</v>
      </c>
      <c r="L18" s="174" t="s">
        <v>82</v>
      </c>
      <c r="M18" s="174" t="s">
        <v>82</v>
      </c>
      <c r="N18" s="174" t="s">
        <v>82</v>
      </c>
      <c r="O18" s="174" t="s">
        <v>102</v>
      </c>
      <c r="P18" s="174" t="s">
        <v>80</v>
      </c>
      <c r="Q18" s="174"/>
      <c r="R18" s="174"/>
      <c r="S18" s="174"/>
      <c r="T18" s="174"/>
      <c r="U18" s="173"/>
      <c r="V18" s="173"/>
      <c r="W18" s="172">
        <v>3.9</v>
      </c>
      <c r="X18" s="171" t="str">
        <f>IF(ISBLANK(W18),"",IF(W18&lt;3.05,"",IF(W18&gt;=5.55,"TSM",IF(W18&gt;=5.1,"SM",IF(W18&gt;=4.6,"KSM",IF(W18&gt;=4.1,"I A",IF(W18&gt;=3.5,"II A",IF(W18&gt;=3.05,"III A"))))))))</f>
        <v>II A</v>
      </c>
      <c r="Y18" s="170" t="s">
        <v>60</v>
      </c>
    </row>
    <row r="19" spans="1:25" s="169" customFormat="1" ht="23.25" customHeight="1">
      <c r="A19" s="181">
        <v>2</v>
      </c>
      <c r="B19" s="180">
        <v>443</v>
      </c>
      <c r="C19" s="179" t="s">
        <v>26</v>
      </c>
      <c r="D19" s="178" t="s">
        <v>27</v>
      </c>
      <c r="E19" s="177" t="s">
        <v>28</v>
      </c>
      <c r="F19" s="176" t="s">
        <v>29</v>
      </c>
      <c r="G19" s="176" t="s">
        <v>30</v>
      </c>
      <c r="H19" s="175"/>
      <c r="I19" s="171">
        <f>IF(ISBLANK(W19),"",TRUNC(0.2797*(W19*100-100)^1.35))</f>
        <v>562</v>
      </c>
      <c r="J19" s="174" t="s">
        <v>82</v>
      </c>
      <c r="K19" s="174" t="s">
        <v>83</v>
      </c>
      <c r="L19" s="174" t="s">
        <v>81</v>
      </c>
      <c r="M19" s="174" t="s">
        <v>102</v>
      </c>
      <c r="N19" s="174" t="s">
        <v>82</v>
      </c>
      <c r="O19" s="174" t="s">
        <v>80</v>
      </c>
      <c r="P19" s="174"/>
      <c r="Q19" s="174"/>
      <c r="R19" s="174"/>
      <c r="S19" s="174"/>
      <c r="T19" s="174"/>
      <c r="U19" s="173"/>
      <c r="V19" s="173"/>
      <c r="W19" s="172">
        <v>3.8</v>
      </c>
      <c r="X19" s="171" t="str">
        <f>IF(ISBLANK(W19),"",IF(W19&lt;3.05,"",IF(W19&gt;=5.55,"TSM",IF(W19&gt;=5.1,"SM",IF(W19&gt;=4.6,"KSM",IF(W19&gt;=4.1,"I A",IF(W19&gt;=3.5,"II A",IF(W19&gt;=3.05,"III A"))))))))</f>
        <v>II A</v>
      </c>
      <c r="Y19" s="170" t="s">
        <v>32</v>
      </c>
    </row>
  </sheetData>
  <sheetProtection/>
  <mergeCells count="43">
    <mergeCell ref="A6:A7"/>
    <mergeCell ref="C6:C7"/>
    <mergeCell ref="D6:D7"/>
    <mergeCell ref="E6:E7"/>
    <mergeCell ref="F6:F7"/>
    <mergeCell ref="G6:G7"/>
    <mergeCell ref="H6:H7"/>
    <mergeCell ref="I6:I7"/>
    <mergeCell ref="X6:X7"/>
    <mergeCell ref="Y6:Y7"/>
    <mergeCell ref="W8:W9"/>
    <mergeCell ref="X8:X9"/>
    <mergeCell ref="Y8:Y9"/>
    <mergeCell ref="H8:H9"/>
    <mergeCell ref="I8:I9"/>
    <mergeCell ref="A8:A9"/>
    <mergeCell ref="C8:C9"/>
    <mergeCell ref="D8:D9"/>
    <mergeCell ref="E8:E9"/>
    <mergeCell ref="F8:F9"/>
    <mergeCell ref="G8:G9"/>
    <mergeCell ref="H12:H13"/>
    <mergeCell ref="I10:I11"/>
    <mergeCell ref="I12:I13"/>
    <mergeCell ref="A10:A11"/>
    <mergeCell ref="C10:C11"/>
    <mergeCell ref="D10:D11"/>
    <mergeCell ref="E10:E11"/>
    <mergeCell ref="F10:F11"/>
    <mergeCell ref="G10:G11"/>
    <mergeCell ref="H10:H11"/>
    <mergeCell ref="A12:A13"/>
    <mergeCell ref="C12:C13"/>
    <mergeCell ref="D12:D13"/>
    <mergeCell ref="E12:E13"/>
    <mergeCell ref="F12:F13"/>
    <mergeCell ref="G12:G13"/>
    <mergeCell ref="W12:W13"/>
    <mergeCell ref="X12:X13"/>
    <mergeCell ref="Y12:Y13"/>
    <mergeCell ref="W10:W11"/>
    <mergeCell ref="X10:X11"/>
    <mergeCell ref="Y10:Y11"/>
  </mergeCells>
  <printOptions horizontalCentered="1"/>
  <pageMargins left="0.3937007874015748" right="0.3937007874015748" top="0.7874015748031497" bottom="0.35433070866141736" header="0.6299212598425197" footer="0.2362204724409449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17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421875" style="7" customWidth="1"/>
    <col min="2" max="2" width="5.00390625" style="7" hidden="1" customWidth="1"/>
    <col min="3" max="3" width="10.28125" style="7" customWidth="1"/>
    <col min="4" max="4" width="18.28125" style="7" customWidth="1"/>
    <col min="5" max="5" width="9.57421875" style="12" customWidth="1"/>
    <col min="6" max="8" width="10.8515625" style="11" customWidth="1"/>
    <col min="9" max="9" width="6.421875" style="10" customWidth="1"/>
    <col min="10" max="10" width="9.00390625" style="215" bestFit="1" customWidth="1"/>
    <col min="11" max="11" width="6.7109375" style="124" customWidth="1"/>
    <col min="12" max="12" width="24.57421875" style="7" customWidth="1"/>
    <col min="13" max="13" width="5.28125" style="163" customWidth="1"/>
    <col min="14" max="245" width="9.140625" style="7" customWidth="1"/>
    <col min="246" max="16384" width="9.140625" style="214" customWidth="1"/>
  </cols>
  <sheetData>
    <row r="1" spans="1:246" s="52" customFormat="1" ht="17.25">
      <c r="A1" s="57" t="s">
        <v>137</v>
      </c>
      <c r="E1" s="56"/>
      <c r="F1" s="55"/>
      <c r="G1" s="55"/>
      <c r="H1" s="55"/>
      <c r="I1" s="54"/>
      <c r="J1" s="215"/>
      <c r="K1" s="56"/>
      <c r="M1" s="230"/>
      <c r="IL1" s="214"/>
    </row>
    <row r="2" spans="5:246" s="52" customFormat="1" ht="13.5" customHeight="1">
      <c r="E2" s="56"/>
      <c r="F2" s="55"/>
      <c r="G2" s="55"/>
      <c r="H2" s="55"/>
      <c r="I2" s="54"/>
      <c r="J2" s="215"/>
      <c r="K2" s="56"/>
      <c r="L2" s="53" t="s">
        <v>24</v>
      </c>
      <c r="M2" s="230"/>
      <c r="IL2" s="214"/>
    </row>
    <row r="3" spans="3:13" s="3" customFormat="1" ht="4.5" customHeight="1">
      <c r="C3" s="46"/>
      <c r="E3" s="229">
        <v>1.1574074074074073E-05</v>
      </c>
      <c r="F3" s="44"/>
      <c r="G3" s="44"/>
      <c r="H3" s="44"/>
      <c r="I3" s="37"/>
      <c r="J3" s="228"/>
      <c r="K3" s="128"/>
      <c r="L3" s="34"/>
      <c r="M3" s="163"/>
    </row>
    <row r="4" spans="3:12" ht="15">
      <c r="C4" s="50" t="s">
        <v>136</v>
      </c>
      <c r="E4" s="49"/>
      <c r="F4" s="48" t="s">
        <v>134</v>
      </c>
      <c r="G4" s="48"/>
      <c r="H4" s="48"/>
      <c r="L4" s="47" t="s">
        <v>106</v>
      </c>
    </row>
    <row r="5" spans="3:13" s="3" customFormat="1" ht="4.5" customHeight="1">
      <c r="C5" s="46"/>
      <c r="E5" s="45"/>
      <c r="F5" s="44"/>
      <c r="G5" s="44"/>
      <c r="H5" s="44"/>
      <c r="I5" s="37"/>
      <c r="J5" s="228"/>
      <c r="K5" s="128"/>
      <c r="L5" s="34"/>
      <c r="M5" s="163"/>
    </row>
    <row r="6" spans="3:13" s="3" customFormat="1" ht="12.75" customHeight="1">
      <c r="C6" s="7"/>
      <c r="D6" s="43"/>
      <c r="E6" s="42"/>
      <c r="F6" s="41"/>
      <c r="G6" s="41"/>
      <c r="H6" s="41"/>
      <c r="I6" s="37"/>
      <c r="J6" s="228"/>
      <c r="K6" s="128"/>
      <c r="L6" s="34"/>
      <c r="M6" s="163"/>
    </row>
    <row r="7" spans="5:13" s="3" customFormat="1" ht="6" customHeight="1">
      <c r="E7" s="39"/>
      <c r="F7" s="38"/>
      <c r="G7" s="38"/>
      <c r="H7" s="38"/>
      <c r="I7" s="37"/>
      <c r="J7" s="227"/>
      <c r="K7" s="128"/>
      <c r="L7" s="34"/>
      <c r="M7" s="163"/>
    </row>
    <row r="8" spans="1:13" ht="20.25" customHeight="1">
      <c r="A8" s="26" t="s">
        <v>0</v>
      </c>
      <c r="B8" s="226" t="s">
        <v>65</v>
      </c>
      <c r="C8" s="225" t="s">
        <v>1</v>
      </c>
      <c r="D8" s="224" t="s">
        <v>2</v>
      </c>
      <c r="E8" s="223" t="s">
        <v>64</v>
      </c>
      <c r="F8" s="30" t="s">
        <v>4</v>
      </c>
      <c r="G8" s="30" t="s">
        <v>13</v>
      </c>
      <c r="H8" s="30" t="s">
        <v>14</v>
      </c>
      <c r="I8" s="29" t="s">
        <v>20</v>
      </c>
      <c r="J8" s="222" t="s">
        <v>21</v>
      </c>
      <c r="K8" s="127" t="s">
        <v>62</v>
      </c>
      <c r="L8" s="26" t="s">
        <v>12</v>
      </c>
      <c r="M8" s="163" t="s">
        <v>77</v>
      </c>
    </row>
    <row r="9" spans="1:13" ht="15.75" customHeight="1">
      <c r="A9" s="221">
        <v>1</v>
      </c>
      <c r="B9" s="25">
        <v>449</v>
      </c>
      <c r="C9" s="24" t="s">
        <v>40</v>
      </c>
      <c r="D9" s="23" t="s">
        <v>41</v>
      </c>
      <c r="E9" s="22" t="s">
        <v>42</v>
      </c>
      <c r="F9" s="21" t="s">
        <v>43</v>
      </c>
      <c r="G9" s="21" t="s">
        <v>44</v>
      </c>
      <c r="H9" s="220"/>
      <c r="I9" s="219">
        <f>IF(ISBLANK(J9),"",INT(0.08713*(305.5-(J9/$E$3))^1.85))</f>
        <v>804</v>
      </c>
      <c r="J9" s="218">
        <v>0.0019259259259259262</v>
      </c>
      <c r="K9" s="217" t="str">
        <f>IF(ISBLANK(J9),"",IF(J9&gt;0.00211226851851852,"",IF(J9&lt;=0.00162615740740741,"TSM",IF(J9&lt;=0.00166087962962963,"SM",IF(J9&lt;=0.00173032407407407,"KSM",IF(J9&lt;=0.00182291666666667,"I A",IF(J9&lt;=0.00196180555555556,"II A",IF(J9&lt;=0.00211226851851852,"III A"))))))))</f>
        <v>II A</v>
      </c>
      <c r="L9" s="16" t="s">
        <v>60</v>
      </c>
      <c r="M9" s="216"/>
    </row>
    <row r="10" spans="1:13" ht="15.75" customHeight="1">
      <c r="A10" s="221">
        <v>2</v>
      </c>
      <c r="B10" s="25">
        <v>443</v>
      </c>
      <c r="C10" s="24" t="s">
        <v>26</v>
      </c>
      <c r="D10" s="23" t="s">
        <v>27</v>
      </c>
      <c r="E10" s="22" t="s">
        <v>28</v>
      </c>
      <c r="F10" s="21" t="s">
        <v>29</v>
      </c>
      <c r="G10" s="21" t="s">
        <v>30</v>
      </c>
      <c r="H10" s="220"/>
      <c r="I10" s="219">
        <f>IF(ISBLANK(J10),"",INT(0.08713*(305.5-(J10/$E$3))^1.85))</f>
        <v>800</v>
      </c>
      <c r="J10" s="218">
        <v>0.00192974537037037</v>
      </c>
      <c r="K10" s="217" t="str">
        <f>IF(ISBLANK(J10),"",IF(J10&gt;0.00211226851851852,"",IF(J10&lt;=0.00162615740740741,"TSM",IF(J10&lt;=0.00166087962962963,"SM",IF(J10&lt;=0.00173032407407407,"KSM",IF(J10&lt;=0.00182291666666667,"I A",IF(J10&lt;=0.00196180555555556,"II A",IF(J10&lt;=0.00211226851851852,"III A"))))))))</f>
        <v>II A</v>
      </c>
      <c r="L10" s="16" t="s">
        <v>32</v>
      </c>
      <c r="M10" s="216"/>
    </row>
    <row r="12" spans="1:245" s="6" customFormat="1" ht="15">
      <c r="A12" s="7"/>
      <c r="B12" s="7"/>
      <c r="C12" s="50" t="s">
        <v>135</v>
      </c>
      <c r="D12" s="7"/>
      <c r="E12" s="49"/>
      <c r="F12" s="48" t="s">
        <v>134</v>
      </c>
      <c r="G12" s="48"/>
      <c r="H12" s="48"/>
      <c r="I12" s="10"/>
      <c r="J12" s="215"/>
      <c r="K12" s="124"/>
      <c r="L12" s="47" t="s">
        <v>106</v>
      </c>
      <c r="M12" s="163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</row>
    <row r="14" spans="1:13" ht="20.25" customHeight="1">
      <c r="A14" s="26" t="s">
        <v>0</v>
      </c>
      <c r="B14" s="226" t="s">
        <v>65</v>
      </c>
      <c r="C14" s="225" t="s">
        <v>1</v>
      </c>
      <c r="D14" s="224" t="s">
        <v>2</v>
      </c>
      <c r="E14" s="223" t="s">
        <v>64</v>
      </c>
      <c r="F14" s="30" t="s">
        <v>4</v>
      </c>
      <c r="G14" s="30" t="s">
        <v>13</v>
      </c>
      <c r="H14" s="30" t="s">
        <v>14</v>
      </c>
      <c r="I14" s="29" t="s">
        <v>20</v>
      </c>
      <c r="J14" s="222" t="s">
        <v>21</v>
      </c>
      <c r="K14" s="127" t="s">
        <v>62</v>
      </c>
      <c r="L14" s="26" t="s">
        <v>12</v>
      </c>
      <c r="M14" s="163" t="s">
        <v>77</v>
      </c>
    </row>
    <row r="15" spans="1:245" s="6" customFormat="1" ht="15.75" customHeight="1">
      <c r="A15" s="221">
        <v>1</v>
      </c>
      <c r="B15" s="25">
        <v>446</v>
      </c>
      <c r="C15" s="24" t="s">
        <v>33</v>
      </c>
      <c r="D15" s="23" t="s">
        <v>34</v>
      </c>
      <c r="E15" s="22" t="s">
        <v>35</v>
      </c>
      <c r="F15" s="21" t="s">
        <v>36</v>
      </c>
      <c r="G15" s="21" t="s">
        <v>37</v>
      </c>
      <c r="H15" s="220"/>
      <c r="I15" s="219">
        <f>IF(ISBLANK(J15),"",INT(0.08713*(305.5-(J15/$E$3))^1.85))</f>
        <v>539</v>
      </c>
      <c r="J15" s="218">
        <v>0.002238773148148148</v>
      </c>
      <c r="K15" s="217">
        <f>IF(ISBLANK(J15),"",IF(J15&gt;0.00211226851851852,"",IF(J15&lt;=0.00162615740740741,"TSM",IF(J15&lt;=0.00166087962962963,"SM",IF(J15&lt;=0.00173032407407407,"KSM",IF(J15&lt;=0.00182291666666667,"I A",IF(J15&lt;=0.00196180555555556,"II A",IF(J15&lt;=0.00211226851851852,"III A"))))))))</f>
      </c>
      <c r="L15" s="129" t="s">
        <v>118</v>
      </c>
      <c r="M15" s="21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</row>
    <row r="16" spans="1:245" s="6" customFormat="1" ht="15.75" customHeight="1">
      <c r="A16" s="221">
        <v>2</v>
      </c>
      <c r="B16" s="25">
        <v>445</v>
      </c>
      <c r="C16" s="24" t="s">
        <v>51</v>
      </c>
      <c r="D16" s="23" t="s">
        <v>52</v>
      </c>
      <c r="E16" s="22" t="s">
        <v>53</v>
      </c>
      <c r="F16" s="21" t="s">
        <v>54</v>
      </c>
      <c r="G16" s="21" t="s">
        <v>55</v>
      </c>
      <c r="H16" s="220"/>
      <c r="I16" s="219">
        <f>IF(ISBLANK(J16),"",INT(0.08713*(305.5-(J16/$E$3))^1.85))</f>
        <v>410</v>
      </c>
      <c r="J16" s="218">
        <v>0.002416782407407407</v>
      </c>
      <c r="K16" s="217">
        <f>IF(ISBLANK(J16),"",IF(J16&gt;0.00211226851851852,"",IF(J16&lt;=0.00162615740740741,"TSM",IF(J16&lt;=0.00166087962962963,"SM",IF(J16&lt;=0.00173032407407407,"KSM",IF(J16&lt;=0.00182291666666667,"I A",IF(J16&lt;=0.00196180555555556,"II A",IF(J16&lt;=0.00211226851851852,"III A"))))))))</f>
      </c>
      <c r="L16" s="129" t="s">
        <v>57</v>
      </c>
      <c r="M16" s="21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</row>
    <row r="17" spans="1:245" s="6" customFormat="1" ht="15.75" customHeight="1">
      <c r="A17" s="221">
        <v>3</v>
      </c>
      <c r="B17" s="25">
        <v>448</v>
      </c>
      <c r="C17" s="24" t="s">
        <v>45</v>
      </c>
      <c r="D17" s="23" t="s">
        <v>46</v>
      </c>
      <c r="E17" s="22" t="s">
        <v>47</v>
      </c>
      <c r="F17" s="21" t="s">
        <v>48</v>
      </c>
      <c r="G17" s="21" t="s">
        <v>49</v>
      </c>
      <c r="H17" s="220"/>
      <c r="I17" s="219">
        <f>IF(ISBLANK(J17),"",INT(0.08713*(305.5-(J17/$E$3))^1.85))</f>
        <v>359</v>
      </c>
      <c r="J17" s="218">
        <v>0.0024935185185185186</v>
      </c>
      <c r="K17" s="217">
        <f>IF(ISBLANK(J17),"",IF(J17&gt;0.00211226851851852,"",IF(J17&lt;=0.00162615740740741,"TSM",IF(J17&lt;=0.00166087962962963,"SM",IF(J17&lt;=0.00173032407407407,"KSM",IF(J17&lt;=0.00182291666666667,"I A",IF(J17&lt;=0.00196180555555556,"II A",IF(J17&lt;=0.00211226851851852,"III A"))))))))</f>
      </c>
      <c r="L17" s="129" t="s">
        <v>117</v>
      </c>
      <c r="M17" s="21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"/>
  <sheetViews>
    <sheetView showZeros="0" tabSelected="1" zoomScalePageLayoutView="0" workbookViewId="0" topLeftCell="A1">
      <selection activeCell="G30" sqref="G30"/>
    </sheetView>
  </sheetViews>
  <sheetFormatPr defaultColWidth="9.140625" defaultRowHeight="12.75"/>
  <cols>
    <col min="1" max="1" width="5.57421875" style="3" customWidth="1"/>
    <col min="2" max="2" width="5.57421875" style="3" hidden="1" customWidth="1"/>
    <col min="3" max="3" width="4.7109375" style="3" customWidth="1"/>
    <col min="4" max="4" width="9.140625" style="3" customWidth="1"/>
    <col min="5" max="5" width="11.57421875" style="3" customWidth="1"/>
    <col min="6" max="6" width="9.00390625" style="3" bestFit="1" customWidth="1"/>
    <col min="7" max="7" width="10.7109375" style="3" customWidth="1"/>
    <col min="8" max="8" width="7.28125" style="3" customWidth="1"/>
    <col min="9" max="9" width="8.00390625" style="3" customWidth="1"/>
    <col min="10" max="10" width="6.421875" style="3" bestFit="1" customWidth="1"/>
    <col min="11" max="17" width="8.421875" style="3" customWidth="1"/>
    <col min="18" max="16384" width="9.140625" style="3" customWidth="1"/>
  </cols>
  <sheetData>
    <row r="1" spans="1:11" ht="17.25">
      <c r="A1" s="57" t="s">
        <v>16</v>
      </c>
      <c r="B1" s="57"/>
      <c r="K1" s="231"/>
    </row>
    <row r="2" ht="15">
      <c r="K2" s="231"/>
    </row>
    <row r="3" spans="6:11" ht="5.25" customHeight="1">
      <c r="F3" s="232">
        <v>1.1574074074074073E-05</v>
      </c>
      <c r="K3" s="231"/>
    </row>
    <row r="4" spans="1:18" ht="15">
      <c r="A4" s="233"/>
      <c r="B4" s="233"/>
      <c r="C4" s="233"/>
      <c r="F4" s="46" t="s">
        <v>15</v>
      </c>
      <c r="G4" s="234"/>
      <c r="H4" s="234"/>
      <c r="I4" s="234"/>
      <c r="J4" s="234"/>
      <c r="O4" s="235"/>
      <c r="R4" s="235" t="s">
        <v>24</v>
      </c>
    </row>
    <row r="5" ht="12.75">
      <c r="R5" s="236" t="s">
        <v>25</v>
      </c>
    </row>
    <row r="6" spans="1:18" s="242" customFormat="1" ht="12" customHeight="1">
      <c r="A6" s="319" t="s">
        <v>0</v>
      </c>
      <c r="B6" s="237"/>
      <c r="C6" s="321" t="s">
        <v>22</v>
      </c>
      <c r="D6" s="238" t="s">
        <v>1</v>
      </c>
      <c r="E6" s="239" t="s">
        <v>2</v>
      </c>
      <c r="F6" s="319" t="s">
        <v>3</v>
      </c>
      <c r="G6" s="319" t="s">
        <v>4</v>
      </c>
      <c r="H6" s="319" t="s">
        <v>13</v>
      </c>
      <c r="I6" s="319" t="s">
        <v>14</v>
      </c>
      <c r="J6" s="319" t="s">
        <v>20</v>
      </c>
      <c r="K6" s="240" t="s">
        <v>5</v>
      </c>
      <c r="L6" s="240" t="s">
        <v>6</v>
      </c>
      <c r="M6" s="240" t="s">
        <v>7</v>
      </c>
      <c r="N6" s="240" t="s">
        <v>8</v>
      </c>
      <c r="O6" s="241" t="s">
        <v>9</v>
      </c>
      <c r="P6" s="240" t="s">
        <v>10</v>
      </c>
      <c r="Q6" s="240" t="s">
        <v>11</v>
      </c>
      <c r="R6" s="240" t="s">
        <v>21</v>
      </c>
    </row>
    <row r="7" spans="1:18" s="249" customFormat="1" ht="13.5">
      <c r="A7" s="323"/>
      <c r="B7" s="243"/>
      <c r="C7" s="322"/>
      <c r="D7" s="244"/>
      <c r="E7" s="245" t="s">
        <v>12</v>
      </c>
      <c r="F7" s="323"/>
      <c r="G7" s="320"/>
      <c r="H7" s="320"/>
      <c r="I7" s="320"/>
      <c r="J7" s="320"/>
      <c r="K7" s="246"/>
      <c r="L7" s="246"/>
      <c r="M7" s="246"/>
      <c r="N7" s="246"/>
      <c r="O7" s="247"/>
      <c r="P7" s="248"/>
      <c r="Q7" s="246"/>
      <c r="R7" s="246"/>
    </row>
    <row r="8" spans="1:18" s="261" customFormat="1" ht="14.25" customHeight="1">
      <c r="A8" s="250">
        <f>A7+1</f>
        <v>1</v>
      </c>
      <c r="B8" s="274"/>
      <c r="C8" s="251">
        <v>443</v>
      </c>
      <c r="D8" s="252" t="s">
        <v>26</v>
      </c>
      <c r="E8" s="253" t="s">
        <v>27</v>
      </c>
      <c r="F8" s="254" t="s">
        <v>28</v>
      </c>
      <c r="G8" s="255" t="s">
        <v>29</v>
      </c>
      <c r="H8" s="256" t="s">
        <v>30</v>
      </c>
      <c r="I8" s="256" t="s">
        <v>31</v>
      </c>
      <c r="J8" s="257">
        <f>IF(ISBLANK(R8),"",TRUNC(0.00000187689*(R8+51245.8)^2)-5000)</f>
        <v>940</v>
      </c>
      <c r="K8" s="258">
        <v>7.24</v>
      </c>
      <c r="L8" s="259">
        <v>6.87</v>
      </c>
      <c r="M8" s="259">
        <v>10.09</v>
      </c>
      <c r="N8" s="259">
        <v>1.92</v>
      </c>
      <c r="O8" s="259">
        <v>8.56</v>
      </c>
      <c r="P8" s="259">
        <v>3.8</v>
      </c>
      <c r="Q8" s="260">
        <v>0.00192974537037037</v>
      </c>
      <c r="R8" s="250">
        <f>SUM(K9:Q9)</f>
        <v>5012</v>
      </c>
    </row>
    <row r="9" spans="1:18" s="261" customFormat="1" ht="12.75">
      <c r="A9" s="262">
        <f>A8</f>
        <v>1</v>
      </c>
      <c r="B9" s="275"/>
      <c r="C9" s="263"/>
      <c r="D9" s="264"/>
      <c r="E9" s="265" t="s">
        <v>32</v>
      </c>
      <c r="F9" s="266"/>
      <c r="G9" s="267"/>
      <c r="H9" s="268"/>
      <c r="I9" s="268"/>
      <c r="J9" s="269"/>
      <c r="K9" s="270">
        <f>IF(ISBLANK(K8),"",TRUNC(58.015*(11.5-K8)^1.81))</f>
        <v>799</v>
      </c>
      <c r="L9" s="246">
        <f>IF(ISBLANK(L8),"",TRUNC(0.14354*(L8*100-220)^1.4))</f>
        <v>783</v>
      </c>
      <c r="M9" s="246">
        <f>IF(ISBLANK(M8),"",TRUNC(51.39*(M8-1.5)^1.05))</f>
        <v>491</v>
      </c>
      <c r="N9" s="246">
        <f>IF(ISBLANK(N8),"",TRUNC(0.8465*(N8*100-75)^1.42))</f>
        <v>731</v>
      </c>
      <c r="O9" s="246">
        <f>IF(ISBLANK(O8),"",TRUNC(20.5173*(15.5-O8)^1.92))</f>
        <v>846</v>
      </c>
      <c r="P9" s="246">
        <f>IF(ISBLANK(P8),"",TRUNC(0.2797*(P8*100-100)^1.35))</f>
        <v>562</v>
      </c>
      <c r="Q9" s="246">
        <f>IF(ISBLANK(Q8),"",INT(0.08713*(305.5-(Q8/$F$3))^1.85))</f>
        <v>800</v>
      </c>
      <c r="R9" s="271">
        <f>R8</f>
        <v>5012</v>
      </c>
    </row>
    <row r="10" spans="1:18" s="261" customFormat="1" ht="14.25" customHeight="1">
      <c r="A10" s="250">
        <f>A9+1</f>
        <v>2</v>
      </c>
      <c r="B10" s="274"/>
      <c r="C10" s="251">
        <v>449</v>
      </c>
      <c r="D10" s="252" t="s">
        <v>40</v>
      </c>
      <c r="E10" s="253" t="s">
        <v>41</v>
      </c>
      <c r="F10" s="254" t="s">
        <v>42</v>
      </c>
      <c r="G10" s="255" t="s">
        <v>43</v>
      </c>
      <c r="H10" s="256" t="s">
        <v>44</v>
      </c>
      <c r="I10" s="256"/>
      <c r="J10" s="257">
        <f>IF(ISBLANK(R10),"",TRUNC(0.00000187689*(R10+51245.8)^2)-5000)</f>
        <v>937</v>
      </c>
      <c r="K10" s="258">
        <v>7.57</v>
      </c>
      <c r="L10" s="259">
        <v>6.52</v>
      </c>
      <c r="M10" s="259">
        <v>13.18</v>
      </c>
      <c r="N10" s="259">
        <v>1.92</v>
      </c>
      <c r="O10" s="259">
        <v>8.75</v>
      </c>
      <c r="P10" s="259">
        <v>3.9</v>
      </c>
      <c r="Q10" s="260">
        <v>0.0019259259259259262</v>
      </c>
      <c r="R10" s="250">
        <f>SUM(K11:Q11)</f>
        <v>4997</v>
      </c>
    </row>
    <row r="11" spans="1:18" s="261" customFormat="1" ht="12.75">
      <c r="A11" s="262">
        <f>A10</f>
        <v>2</v>
      </c>
      <c r="B11" s="275"/>
      <c r="C11" s="263"/>
      <c r="D11" s="264"/>
      <c r="E11" s="265" t="s">
        <v>59</v>
      </c>
      <c r="F11" s="266"/>
      <c r="G11" s="267"/>
      <c r="H11" s="268"/>
      <c r="I11" s="268"/>
      <c r="J11" s="269"/>
      <c r="K11" s="270">
        <f>IF(ISBLANK(K10),"",TRUNC(58.015*(11.5-K10)^1.81))</f>
        <v>690</v>
      </c>
      <c r="L11" s="246">
        <f>IF(ISBLANK(L10),"",TRUNC(0.14354*(L10*100-220)^1.4))</f>
        <v>702</v>
      </c>
      <c r="M11" s="246">
        <f>IF(ISBLANK(M10),"",TRUNC(51.39*(M10-1.5)^1.05))</f>
        <v>678</v>
      </c>
      <c r="N11" s="246">
        <f>IF(ISBLANK(N10),"",TRUNC(0.8465*(N10*100-75)^1.42))</f>
        <v>731</v>
      </c>
      <c r="O11" s="246">
        <f>IF(ISBLANK(O10),"",TRUNC(20.5173*(15.5-O10)^1.92))</f>
        <v>802</v>
      </c>
      <c r="P11" s="246">
        <f>IF(ISBLANK(P10),"",TRUNC(0.2797*(P10*100-100)^1.35))</f>
        <v>590</v>
      </c>
      <c r="Q11" s="246">
        <f>IF(ISBLANK(Q10),"",INT(0.08713*(305.5-(Q10/$F$3))^1.85))</f>
        <v>804</v>
      </c>
      <c r="R11" s="271">
        <f>R10</f>
        <v>4997</v>
      </c>
    </row>
  </sheetData>
  <sheetProtection/>
  <mergeCells count="7">
    <mergeCell ref="J6:J7"/>
    <mergeCell ref="I6:I7"/>
    <mergeCell ref="C6:C7"/>
    <mergeCell ref="A6:A7"/>
    <mergeCell ref="F6:F7"/>
    <mergeCell ref="G6:G7"/>
    <mergeCell ref="H6:H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Q13"/>
  <sheetViews>
    <sheetView showZeros="0" zoomScalePageLayoutView="0" workbookViewId="0" topLeftCell="A1">
      <selection activeCell="A2" sqref="A2"/>
    </sheetView>
  </sheetViews>
  <sheetFormatPr defaultColWidth="9.140625" defaultRowHeight="12.75"/>
  <cols>
    <col min="1" max="1" width="5.57421875" style="3" customWidth="1"/>
    <col min="2" max="2" width="5.57421875" style="3" hidden="1" customWidth="1"/>
    <col min="3" max="3" width="5.57421875" style="3" customWidth="1"/>
    <col min="4" max="4" width="9.140625" style="3" customWidth="1"/>
    <col min="5" max="5" width="12.7109375" style="3" customWidth="1"/>
    <col min="6" max="6" width="9.00390625" style="3" bestFit="1" customWidth="1"/>
    <col min="7" max="9" width="9.57421875" style="3" customWidth="1"/>
    <col min="10" max="16" width="8.421875" style="3" customWidth="1"/>
    <col min="17" max="16384" width="9.140625" style="3" customWidth="1"/>
  </cols>
  <sheetData>
    <row r="1" spans="1:10" ht="17.25">
      <c r="A1" s="57" t="s">
        <v>17</v>
      </c>
      <c r="B1" s="57" t="s">
        <v>17</v>
      </c>
      <c r="J1" s="231"/>
    </row>
    <row r="2" ht="15">
      <c r="J2" s="231"/>
    </row>
    <row r="3" spans="6:10" ht="5.25" customHeight="1">
      <c r="F3" s="232">
        <v>1.1574074074074073E-05</v>
      </c>
      <c r="J3" s="231"/>
    </row>
    <row r="4" spans="1:17" ht="15">
      <c r="A4" s="233"/>
      <c r="B4" s="233"/>
      <c r="C4" s="233"/>
      <c r="F4" s="46" t="s">
        <v>18</v>
      </c>
      <c r="G4" s="234"/>
      <c r="H4" s="234"/>
      <c r="I4" s="234"/>
      <c r="N4" s="235"/>
      <c r="Q4" s="235" t="s">
        <v>24</v>
      </c>
    </row>
    <row r="5" ht="12.75">
      <c r="Q5" s="236" t="s">
        <v>25</v>
      </c>
    </row>
    <row r="6" spans="1:17" s="242" customFormat="1" ht="12" customHeight="1">
      <c r="A6" s="319" t="s">
        <v>0</v>
      </c>
      <c r="B6" s="319" t="s">
        <v>0</v>
      </c>
      <c r="C6" s="321" t="s">
        <v>22</v>
      </c>
      <c r="D6" s="238" t="s">
        <v>1</v>
      </c>
      <c r="E6" s="239" t="s">
        <v>2</v>
      </c>
      <c r="F6" s="319" t="s">
        <v>3</v>
      </c>
      <c r="G6" s="319" t="s">
        <v>4</v>
      </c>
      <c r="H6" s="319" t="s">
        <v>13</v>
      </c>
      <c r="I6" s="319" t="s">
        <v>14</v>
      </c>
      <c r="J6" s="240" t="s">
        <v>5</v>
      </c>
      <c r="K6" s="240" t="s">
        <v>6</v>
      </c>
      <c r="L6" s="240" t="s">
        <v>7</v>
      </c>
      <c r="M6" s="240" t="s">
        <v>8</v>
      </c>
      <c r="N6" s="241" t="s">
        <v>9</v>
      </c>
      <c r="O6" s="240" t="s">
        <v>10</v>
      </c>
      <c r="P6" s="240" t="s">
        <v>11</v>
      </c>
      <c r="Q6" s="240" t="s">
        <v>21</v>
      </c>
    </row>
    <row r="7" spans="1:17" s="249" customFormat="1" ht="13.5">
      <c r="A7" s="323"/>
      <c r="B7" s="323"/>
      <c r="C7" s="322"/>
      <c r="D7" s="244"/>
      <c r="E7" s="245" t="s">
        <v>12</v>
      </c>
      <c r="F7" s="323"/>
      <c r="G7" s="320"/>
      <c r="H7" s="320"/>
      <c r="I7" s="320"/>
      <c r="J7" s="246"/>
      <c r="K7" s="246"/>
      <c r="L7" s="272" t="s">
        <v>23</v>
      </c>
      <c r="M7" s="246"/>
      <c r="N7" s="273" t="s">
        <v>19</v>
      </c>
      <c r="O7" s="248"/>
      <c r="P7" s="246"/>
      <c r="Q7" s="246"/>
    </row>
    <row r="8" spans="1:17" s="261" customFormat="1" ht="14.25" customHeight="1">
      <c r="A8" s="250">
        <v>1</v>
      </c>
      <c r="B8" s="250">
        <f>B11+1</f>
        <v>3</v>
      </c>
      <c r="C8" s="274">
        <v>445</v>
      </c>
      <c r="D8" s="252" t="s">
        <v>51</v>
      </c>
      <c r="E8" s="253" t="s">
        <v>52</v>
      </c>
      <c r="F8" s="254" t="s">
        <v>53</v>
      </c>
      <c r="G8" s="255" t="s">
        <v>54</v>
      </c>
      <c r="H8" s="256" t="s">
        <v>55</v>
      </c>
      <c r="I8" s="256" t="s">
        <v>56</v>
      </c>
      <c r="J8" s="258">
        <v>7.72</v>
      </c>
      <c r="K8" s="259">
        <v>5.93</v>
      </c>
      <c r="L8" s="259">
        <v>12.56</v>
      </c>
      <c r="M8" s="259">
        <v>1.92</v>
      </c>
      <c r="N8" s="259">
        <v>8.71</v>
      </c>
      <c r="O8" s="259">
        <v>3.3</v>
      </c>
      <c r="P8" s="260">
        <v>0.002416782407407407</v>
      </c>
      <c r="Q8" s="250">
        <f>SUM(J9:P9)</f>
        <v>4237</v>
      </c>
    </row>
    <row r="9" spans="1:17" s="261" customFormat="1" ht="12.75">
      <c r="A9" s="262">
        <f>A8</f>
        <v>1</v>
      </c>
      <c r="B9" s="262">
        <f>B8</f>
        <v>3</v>
      </c>
      <c r="C9" s="275"/>
      <c r="D9" s="264"/>
      <c r="E9" s="265" t="s">
        <v>57</v>
      </c>
      <c r="F9" s="266"/>
      <c r="G9" s="267"/>
      <c r="H9" s="268"/>
      <c r="I9" s="268"/>
      <c r="J9" s="276">
        <f>IF(ISBLANK(J8),"",TRUNC(58.015*(11.5-J8)^1.81))</f>
        <v>643</v>
      </c>
      <c r="K9" s="277">
        <f>IF(ISBLANK(K8),"",TRUNC(0.14354*(K8*100-220)^1.4))</f>
        <v>571</v>
      </c>
      <c r="L9" s="277">
        <f>IF(ISBLANK(L8),"",TRUNC(51.39*(L8-1.5)^1.05))</f>
        <v>640</v>
      </c>
      <c r="M9" s="246">
        <f>IF(ISBLANK(M8),"",TRUNC(0.8465*(M8*100-75)^1.42))</f>
        <v>731</v>
      </c>
      <c r="N9" s="246">
        <f>IF(ISBLANK(N8),"",TRUNC(20.5173*(15.5-N8)^1.92))</f>
        <v>811</v>
      </c>
      <c r="O9" s="246">
        <f>IF(ISBLANK(O8),"",TRUNC(0.2797*(O8*100-100)^1.35))</f>
        <v>431</v>
      </c>
      <c r="P9" s="246">
        <f>IF(ISBLANK(P8),"",INT(0.08713*(305.5-(P8/$F$3))^1.85))</f>
        <v>410</v>
      </c>
      <c r="Q9" s="271">
        <f>Q8</f>
        <v>4237</v>
      </c>
    </row>
    <row r="10" spans="1:17" s="261" customFormat="1" ht="14.25" customHeight="1">
      <c r="A10" s="250">
        <v>2</v>
      </c>
      <c r="B10" s="250">
        <f>B13+1</f>
        <v>2</v>
      </c>
      <c r="C10" s="274">
        <v>448</v>
      </c>
      <c r="D10" s="252" t="s">
        <v>45</v>
      </c>
      <c r="E10" s="253" t="s">
        <v>46</v>
      </c>
      <c r="F10" s="254" t="s">
        <v>47</v>
      </c>
      <c r="G10" s="255" t="s">
        <v>48</v>
      </c>
      <c r="H10" s="256" t="s">
        <v>49</v>
      </c>
      <c r="I10" s="256"/>
      <c r="J10" s="258">
        <v>7.71</v>
      </c>
      <c r="K10" s="259">
        <v>5.82</v>
      </c>
      <c r="L10" s="259">
        <v>11.09</v>
      </c>
      <c r="M10" s="259">
        <v>1.77</v>
      </c>
      <c r="N10" s="259">
        <v>9.59</v>
      </c>
      <c r="O10" s="259">
        <v>3.1</v>
      </c>
      <c r="P10" s="260">
        <v>0.0024935185185185186</v>
      </c>
      <c r="Q10" s="250">
        <f>SUM(J11:P11)</f>
        <v>3708</v>
      </c>
    </row>
    <row r="11" spans="1:17" s="261" customFormat="1" ht="12.75">
      <c r="A11" s="262">
        <f>A10</f>
        <v>2</v>
      </c>
      <c r="B11" s="262">
        <f>B10</f>
        <v>2</v>
      </c>
      <c r="C11" s="275"/>
      <c r="D11" s="264"/>
      <c r="E11" s="265" t="s">
        <v>50</v>
      </c>
      <c r="F11" s="266"/>
      <c r="G11" s="267"/>
      <c r="H11" s="268"/>
      <c r="I11" s="268"/>
      <c r="J11" s="276">
        <f>IF(ISBLANK(J10),"",TRUNC(58.015*(11.5-J10)^1.81))</f>
        <v>646</v>
      </c>
      <c r="K11" s="277">
        <f>IF(ISBLANK(K10),"",TRUNC(0.14354*(K10*100-220)^1.4))</f>
        <v>548</v>
      </c>
      <c r="L11" s="277">
        <f>IF(ISBLANK(L10),"",TRUNC(51.39*(L10-1.5)^1.05))</f>
        <v>551</v>
      </c>
      <c r="M11" s="246">
        <f>IF(ISBLANK(M10),"",TRUNC(0.8465*(M10*100-75)^1.42))</f>
        <v>602</v>
      </c>
      <c r="N11" s="246">
        <f>IF(ISBLANK(N10),"",TRUNC(20.5173*(15.5-N10)^1.92))</f>
        <v>621</v>
      </c>
      <c r="O11" s="246">
        <f>IF(ISBLANK(O10),"",TRUNC(0.2797*(O10*100-100)^1.35))</f>
        <v>381</v>
      </c>
      <c r="P11" s="246">
        <f>IF(ISBLANK(P10),"",INT(0.08713*(305.5-(P10/$F$3))^1.85))</f>
        <v>359</v>
      </c>
      <c r="Q11" s="271">
        <f>Q10</f>
        <v>3708</v>
      </c>
    </row>
    <row r="12" spans="1:17" s="261" customFormat="1" ht="14.25" customHeight="1">
      <c r="A12" s="250">
        <v>3</v>
      </c>
      <c r="B12" s="250">
        <f>B7+1</f>
        <v>1</v>
      </c>
      <c r="C12" s="274">
        <v>446</v>
      </c>
      <c r="D12" s="252" t="s">
        <v>33</v>
      </c>
      <c r="E12" s="253" t="s">
        <v>34</v>
      </c>
      <c r="F12" s="254" t="s">
        <v>35</v>
      </c>
      <c r="G12" s="255" t="s">
        <v>36</v>
      </c>
      <c r="H12" s="256" t="s">
        <v>37</v>
      </c>
      <c r="I12" s="256" t="s">
        <v>38</v>
      </c>
      <c r="J12" s="258">
        <v>7.73</v>
      </c>
      <c r="K12" s="259">
        <v>5.64</v>
      </c>
      <c r="L12" s="259" t="s">
        <v>58</v>
      </c>
      <c r="M12" s="259">
        <v>1.53</v>
      </c>
      <c r="N12" s="259">
        <v>9.65</v>
      </c>
      <c r="O12" s="259">
        <v>3.6</v>
      </c>
      <c r="P12" s="260">
        <v>0.002238773148148148</v>
      </c>
      <c r="Q12" s="250">
        <f>SUM(J13:P13)</f>
        <v>3218</v>
      </c>
    </row>
    <row r="13" spans="1:17" s="261" customFormat="1" ht="12.75">
      <c r="A13" s="262">
        <f>A12</f>
        <v>3</v>
      </c>
      <c r="B13" s="262">
        <f>B12</f>
        <v>1</v>
      </c>
      <c r="C13" s="275"/>
      <c r="D13" s="264"/>
      <c r="E13" s="265" t="s">
        <v>39</v>
      </c>
      <c r="F13" s="266"/>
      <c r="G13" s="267"/>
      <c r="H13" s="268"/>
      <c r="I13" s="268"/>
      <c r="J13" s="276">
        <f>IF(ISBLANK(J12),"",TRUNC(58.015*(11.5-J12)^1.81))</f>
        <v>640</v>
      </c>
      <c r="K13" s="277">
        <f>IF(ISBLANK(K12),"",TRUNC(0.14354*(K12*100-220)^1.4))</f>
        <v>510</v>
      </c>
      <c r="L13" s="277"/>
      <c r="M13" s="246">
        <f>IF(ISBLANK(M12),"",TRUNC(0.8465*(M12*100-75)^1.42))</f>
        <v>411</v>
      </c>
      <c r="N13" s="246">
        <f>IF(ISBLANK(N12),"",TRUNC(20.5173*(15.5-N12)^1.92))</f>
        <v>609</v>
      </c>
      <c r="O13" s="246">
        <f>IF(ISBLANK(O12),"",TRUNC(0.2797*(O12*100-100)^1.35))</f>
        <v>509</v>
      </c>
      <c r="P13" s="246">
        <f>IF(ISBLANK(P12),"",INT(0.08713*(305.5-(P12/$F$3))^1.85))</f>
        <v>539</v>
      </c>
      <c r="Q13" s="271">
        <f>Q12</f>
        <v>3218</v>
      </c>
    </row>
  </sheetData>
  <sheetProtection/>
  <mergeCells count="7">
    <mergeCell ref="A6:A7"/>
    <mergeCell ref="I6:I7"/>
    <mergeCell ref="C6:C7"/>
    <mergeCell ref="B6:B7"/>
    <mergeCell ref="F6:F7"/>
    <mergeCell ref="G6:G7"/>
    <mergeCell ref="H6:H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Alfonsas</cp:lastModifiedBy>
  <cp:lastPrinted>2016-02-20T15:44:12Z</cp:lastPrinted>
  <dcterms:created xsi:type="dcterms:W3CDTF">2012-02-16T22:32:50Z</dcterms:created>
  <dcterms:modified xsi:type="dcterms:W3CDTF">2016-02-20T15:54:28Z</dcterms:modified>
  <cp:category/>
  <cp:version/>
  <cp:contentType/>
  <cp:contentStatus/>
</cp:coreProperties>
</file>