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1" activeTab="9"/>
  </bookViews>
  <sheets>
    <sheet name="Jaunutės" sheetId="1" r:id="rId1"/>
    <sheet name="Jaunučiai" sheetId="2" r:id="rId2"/>
    <sheet name="60M" sheetId="3" r:id="rId3"/>
    <sheet name="60V" sheetId="4" r:id="rId4"/>
    <sheet name="200MV" sheetId="5" r:id="rId5"/>
    <sheet name="600-1000MV" sheetId="6" r:id="rId6"/>
    <sheet name="60bbMV-ėjimas" sheetId="7" r:id="rId7"/>
    <sheet name="AukštisMV" sheetId="8" r:id="rId8"/>
    <sheet name="KartisMV" sheetId="9" r:id="rId9"/>
    <sheet name="TolisM" sheetId="10" r:id="rId10"/>
    <sheet name="TolisV" sheetId="11" r:id="rId11"/>
    <sheet name="RutulysMV" sheetId="12" r:id="rId12"/>
  </sheets>
  <definedNames/>
  <calcPr fullCalcOnLoad="1"/>
</workbook>
</file>

<file path=xl/sharedStrings.xml><?xml version="1.0" encoding="utf-8"?>
<sst xmlns="http://schemas.openxmlformats.org/spreadsheetml/2006/main" count="1563" uniqueCount="503">
  <si>
    <t>Kaunas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</si>
  <si>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</si>
  <si>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</si>
  <si>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</si>
  <si>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</si>
  <si>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</si>
  <si>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</si>
  <si>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</si>
  <si>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</si>
  <si>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</si>
  <si>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</si>
  <si>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</si>
  <si>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Ugnė</t>
  </si>
  <si>
    <t>3</t>
  </si>
  <si>
    <t>2</t>
  </si>
  <si>
    <t>D.Jankauskaitė,N.Sabaliauskienė</t>
  </si>
  <si>
    <t>4</t>
  </si>
  <si>
    <t>5</t>
  </si>
  <si>
    <t>G.Šerėnienė</t>
  </si>
  <si>
    <t>6</t>
  </si>
  <si>
    <t>7</t>
  </si>
  <si>
    <t>8</t>
  </si>
  <si>
    <t>S.Obelienienė</t>
  </si>
  <si>
    <t>11</t>
  </si>
  <si>
    <t>12</t>
  </si>
  <si>
    <t>O.Pavilionienė,N.Gedgaudienė</t>
  </si>
  <si>
    <t>13</t>
  </si>
  <si>
    <t>14</t>
  </si>
  <si>
    <t>15</t>
  </si>
  <si>
    <t>16</t>
  </si>
  <si>
    <t>17</t>
  </si>
  <si>
    <t>18</t>
  </si>
  <si>
    <t>19</t>
  </si>
  <si>
    <t>R.Ančlauskas</t>
  </si>
  <si>
    <t>20</t>
  </si>
  <si>
    <t>Kamilė</t>
  </si>
  <si>
    <t>b.k.</t>
  </si>
  <si>
    <t>Kauno vaikų pirmenybės</t>
  </si>
  <si>
    <t>V.L.Maleckiai</t>
  </si>
  <si>
    <t>9</t>
  </si>
  <si>
    <t>10</t>
  </si>
  <si>
    <t>Berniukai</t>
  </si>
  <si>
    <t>R.Sadzevičienė</t>
  </si>
  <si>
    <t>A.Gavelytė</t>
  </si>
  <si>
    <t>200 m</t>
  </si>
  <si>
    <t>Justina</t>
  </si>
  <si>
    <t>600 m</t>
  </si>
  <si>
    <t>1000 m</t>
  </si>
  <si>
    <t>60 mb.b.</t>
  </si>
  <si>
    <t>Matas</t>
  </si>
  <si>
    <t>Šuolis su kartimi</t>
  </si>
  <si>
    <t>100</t>
  </si>
  <si>
    <t>120</t>
  </si>
  <si>
    <t>140</t>
  </si>
  <si>
    <t>Rezult.</t>
  </si>
  <si>
    <t>0</t>
  </si>
  <si>
    <t>x0</t>
  </si>
  <si>
    <t>xxx</t>
  </si>
  <si>
    <t>xx0</t>
  </si>
  <si>
    <t>Rutulio stūmimas</t>
  </si>
  <si>
    <t>3 kg.</t>
  </si>
  <si>
    <t>Bandymai</t>
  </si>
  <si>
    <t>x</t>
  </si>
  <si>
    <t>Šuolis į tolį</t>
  </si>
  <si>
    <t>Šuolis į aukštį</t>
  </si>
  <si>
    <t>105</t>
  </si>
  <si>
    <t>110</t>
  </si>
  <si>
    <t>115</t>
  </si>
  <si>
    <t>125</t>
  </si>
  <si>
    <t>130</t>
  </si>
  <si>
    <t>135</t>
  </si>
  <si>
    <t>21</t>
  </si>
  <si>
    <t>22</t>
  </si>
  <si>
    <t>Patricija</t>
  </si>
  <si>
    <t>23</t>
  </si>
  <si>
    <t>24</t>
  </si>
  <si>
    <t>25</t>
  </si>
  <si>
    <t>26</t>
  </si>
  <si>
    <t>27</t>
  </si>
  <si>
    <t>28</t>
  </si>
  <si>
    <t>29</t>
  </si>
  <si>
    <t>Gerda</t>
  </si>
  <si>
    <t>(0,76-7,50)</t>
  </si>
  <si>
    <t>Augustas</t>
  </si>
  <si>
    <t>Viltė</t>
  </si>
  <si>
    <t>Meda</t>
  </si>
  <si>
    <t>Rokas</t>
  </si>
  <si>
    <t>1000 m sp.ėjimas</t>
  </si>
  <si>
    <t>V.Kazlauskas</t>
  </si>
  <si>
    <t>Arnas</t>
  </si>
  <si>
    <t>Nuo atsisp. vietos</t>
  </si>
  <si>
    <t>Gabija</t>
  </si>
  <si>
    <t>Julija</t>
  </si>
  <si>
    <t>Emilija</t>
  </si>
  <si>
    <t>I.Gricevičienė</t>
  </si>
  <si>
    <t>Martyna</t>
  </si>
  <si>
    <t>Nojus</t>
  </si>
  <si>
    <t>95</t>
  </si>
  <si>
    <t>2 kg.</t>
  </si>
  <si>
    <t>Ožechauskaitė</t>
  </si>
  <si>
    <t>A.Skujytė</t>
  </si>
  <si>
    <t>Deimantė</t>
  </si>
  <si>
    <t>Marija</t>
  </si>
  <si>
    <t>31</t>
  </si>
  <si>
    <t>32</t>
  </si>
  <si>
    <t>Kudirkaitė</t>
  </si>
  <si>
    <t>Bielskytė</t>
  </si>
  <si>
    <t>L.Andrijauskaitė</t>
  </si>
  <si>
    <t>Danielė</t>
  </si>
  <si>
    <t>Evelina</t>
  </si>
  <si>
    <t>R.Kančys,I.Juodeškienė</t>
  </si>
  <si>
    <t>33</t>
  </si>
  <si>
    <t>35</t>
  </si>
  <si>
    <t>36</t>
  </si>
  <si>
    <t>Gabrielė</t>
  </si>
  <si>
    <t>Kajus</t>
  </si>
  <si>
    <t>Benas</t>
  </si>
  <si>
    <t>Dominykas</t>
  </si>
  <si>
    <t>37</t>
  </si>
  <si>
    <t>38</t>
  </si>
  <si>
    <t>39</t>
  </si>
  <si>
    <t>40</t>
  </si>
  <si>
    <t>41</t>
  </si>
  <si>
    <t>Kristupas</t>
  </si>
  <si>
    <t>Matulevičius</t>
  </si>
  <si>
    <t>Jokūbas</t>
  </si>
  <si>
    <t>Modestas</t>
  </si>
  <si>
    <t>DNF</t>
  </si>
  <si>
    <t>Arminas</t>
  </si>
  <si>
    <t>Andrius</t>
  </si>
  <si>
    <t>R.Ramanauskaitė</t>
  </si>
  <si>
    <t>145</t>
  </si>
  <si>
    <t>Augustė</t>
  </si>
  <si>
    <t>Atėnė</t>
  </si>
  <si>
    <t>Šliževičiūtė</t>
  </si>
  <si>
    <t>I.Jakubaitytė</t>
  </si>
  <si>
    <t>Ieva</t>
  </si>
  <si>
    <t>Smiltė</t>
  </si>
  <si>
    <t>Saulė</t>
  </si>
  <si>
    <t>Špokaitė</t>
  </si>
  <si>
    <t>Paulauskaitė</t>
  </si>
  <si>
    <t>Luka</t>
  </si>
  <si>
    <t>Mikulytė</t>
  </si>
  <si>
    <t>Gustaitė</t>
  </si>
  <si>
    <t>Skaparaitė</t>
  </si>
  <si>
    <t>Sutkaitytė</t>
  </si>
  <si>
    <t>Liepa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</si>
  <si>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</si>
  <si>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</si>
  <si>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</si>
  <si>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</si>
  <si>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</si>
  <si>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</si>
  <si>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</si>
  <si>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</si>
  <si>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</si>
  <si>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</si>
  <si>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</si>
  <si>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Aistė</t>
  </si>
  <si>
    <t>Mankevičiūtė</t>
  </si>
  <si>
    <t>Roberta</t>
  </si>
  <si>
    <t>Venskutė</t>
  </si>
  <si>
    <t>Elzė</t>
  </si>
  <si>
    <t>Minkevičiūtė</t>
  </si>
  <si>
    <t>Vaičiulionytė</t>
  </si>
  <si>
    <t>Viršilaitė</t>
  </si>
  <si>
    <t>53</t>
  </si>
  <si>
    <t>54</t>
  </si>
  <si>
    <t>Matilionytė</t>
  </si>
  <si>
    <t>Mozerytė</t>
  </si>
  <si>
    <t>lapas</t>
  </si>
  <si>
    <t>Mantas</t>
  </si>
  <si>
    <t>Abramavičius</t>
  </si>
  <si>
    <t>E.Dilys</t>
  </si>
  <si>
    <t>Adomas</t>
  </si>
  <si>
    <t>Šalnaitis</t>
  </si>
  <si>
    <t>Pijus</t>
  </si>
  <si>
    <t>Liudavičius</t>
  </si>
  <si>
    <t>Naglis</t>
  </si>
  <si>
    <t>Redas</t>
  </si>
  <si>
    <t>Keršulis</t>
  </si>
  <si>
    <t>III JA</t>
  </si>
  <si>
    <t>R.Norkus</t>
  </si>
  <si>
    <t>Rugilė</t>
  </si>
  <si>
    <t>Miklyčiūtė</t>
  </si>
  <si>
    <t>Mockus</t>
  </si>
  <si>
    <t>Jekabsone</t>
  </si>
  <si>
    <t>R.Kančys,D.Virbickas</t>
  </si>
  <si>
    <t>II JA</t>
  </si>
  <si>
    <t>Domantas</t>
  </si>
  <si>
    <t>Gedutytė</t>
  </si>
  <si>
    <t>Dapkevičiūtė</t>
  </si>
  <si>
    <t>Šimkus</t>
  </si>
  <si>
    <t>Mykolas</t>
  </si>
  <si>
    <t>Baliukas</t>
  </si>
  <si>
    <t>Vybornaitė</t>
  </si>
  <si>
    <t>Miglė</t>
  </si>
  <si>
    <t>Armilė</t>
  </si>
  <si>
    <t>Kelmelytė</t>
  </si>
  <si>
    <t>Elija</t>
  </si>
  <si>
    <t>Žemaitytė</t>
  </si>
  <si>
    <t>Elena</t>
  </si>
  <si>
    <t>Lenkaitytė</t>
  </si>
  <si>
    <t xml:space="preserve">1 </t>
  </si>
  <si>
    <t>Mickūnas</t>
  </si>
  <si>
    <t>Šablevičius</t>
  </si>
  <si>
    <t>Krasuckas</t>
  </si>
  <si>
    <t>I JA</t>
  </si>
  <si>
    <t>Paulina</t>
  </si>
  <si>
    <t>Kėsylytė</t>
  </si>
  <si>
    <t>Domanaitis</t>
  </si>
  <si>
    <t>Dūda</t>
  </si>
  <si>
    <t>2016-02-22</t>
  </si>
  <si>
    <t>Klaudija</t>
  </si>
  <si>
    <t>Brazauskaitė</t>
  </si>
  <si>
    <t>A.Starakevičius</t>
  </si>
  <si>
    <t>Toma</t>
  </si>
  <si>
    <t>Aleksejevičiūtė</t>
  </si>
  <si>
    <t>Bukauskaitė</t>
  </si>
  <si>
    <t>Gytė</t>
  </si>
  <si>
    <t>Sprainytė</t>
  </si>
  <si>
    <t>Grajauskaitė</t>
  </si>
  <si>
    <t>Peseckytė</t>
  </si>
  <si>
    <t>Dirdaitė</t>
  </si>
  <si>
    <t>Greta</t>
  </si>
  <si>
    <t>Šukutytė</t>
  </si>
  <si>
    <t>Matulytė</t>
  </si>
  <si>
    <t>Ivanickytė</t>
  </si>
  <si>
    <t>Mačiulytė</t>
  </si>
  <si>
    <t>Bikulčytė</t>
  </si>
  <si>
    <t>D.Januševičius</t>
  </si>
  <si>
    <t>Amanda</t>
  </si>
  <si>
    <t>Lauryna</t>
  </si>
  <si>
    <t>Staniulytė</t>
  </si>
  <si>
    <t>Aurėja</t>
  </si>
  <si>
    <t>Beniušytė</t>
  </si>
  <si>
    <t>Andrija</t>
  </si>
  <si>
    <t>Krupovičiūtė</t>
  </si>
  <si>
    <t>Jogailė</t>
  </si>
  <si>
    <t>Gražulytė</t>
  </si>
  <si>
    <t>Agota</t>
  </si>
  <si>
    <t>Adomaitytė</t>
  </si>
  <si>
    <t>Vakarė</t>
  </si>
  <si>
    <t>Kvedaravičiūtė</t>
  </si>
  <si>
    <t>Klimaitė</t>
  </si>
  <si>
    <t>Bočkutė</t>
  </si>
  <si>
    <t>Evita</t>
  </si>
  <si>
    <t>Kriaučiūnaitė</t>
  </si>
  <si>
    <t>Urtė</t>
  </si>
  <si>
    <t>Šiaulytė</t>
  </si>
  <si>
    <t>Paplauskaitė</t>
  </si>
  <si>
    <t>K.Šuliauskas</t>
  </si>
  <si>
    <t>Adrija</t>
  </si>
  <si>
    <t>Mikniūnaitė</t>
  </si>
  <si>
    <t>Adrijana</t>
  </si>
  <si>
    <t>Gilma</t>
  </si>
  <si>
    <t>Čepkauskaitė</t>
  </si>
  <si>
    <t>Kleizaitė</t>
  </si>
  <si>
    <t>30</t>
  </si>
  <si>
    <t>34</t>
  </si>
  <si>
    <t>Vesta</t>
  </si>
  <si>
    <t>Stašinskaitė</t>
  </si>
  <si>
    <t>Jakubauskaitė</t>
  </si>
  <si>
    <t>Rasa</t>
  </si>
  <si>
    <t>Žukauskaitė</t>
  </si>
  <si>
    <t>Gužytė</t>
  </si>
  <si>
    <t>Darija</t>
  </si>
  <si>
    <t>Rasimavičiūtė</t>
  </si>
  <si>
    <t>Debora</t>
  </si>
  <si>
    <t>Miklaševičiūtė</t>
  </si>
  <si>
    <t>Vaidelytė</t>
  </si>
  <si>
    <t>Adelė</t>
  </si>
  <si>
    <t>Ataitė</t>
  </si>
  <si>
    <t>Virbalaitė</t>
  </si>
  <si>
    <t>Pociūtė</t>
  </si>
  <si>
    <t>S.Tamošaitytė</t>
  </si>
  <si>
    <t>Meida</t>
  </si>
  <si>
    <t>Mickevičiūtė</t>
  </si>
  <si>
    <t>Deltuvitytė</t>
  </si>
  <si>
    <t>Putnaitė</t>
  </si>
  <si>
    <t>Čaikauskaitė</t>
  </si>
  <si>
    <t>Gintarė</t>
  </si>
  <si>
    <t>Vokietaitytė</t>
  </si>
  <si>
    <t>R.Bindokienė</t>
  </si>
  <si>
    <t>Justė</t>
  </si>
  <si>
    <t>Austėja</t>
  </si>
  <si>
    <t>Menkevičiūtė</t>
  </si>
  <si>
    <t>O.Živilaitė</t>
  </si>
  <si>
    <t>Zareckas</t>
  </si>
  <si>
    <t>A.Starkevičius</t>
  </si>
  <si>
    <t>Martas</t>
  </si>
  <si>
    <t>Damažeckas</t>
  </si>
  <si>
    <t>Karosa</t>
  </si>
  <si>
    <t>Jonas</t>
  </si>
  <si>
    <t>Šileikis</t>
  </si>
  <si>
    <t>Nedas</t>
  </si>
  <si>
    <t>Lelešius</t>
  </si>
  <si>
    <t>Julijus</t>
  </si>
  <si>
    <t>Tamošiūnas</t>
  </si>
  <si>
    <t>Tadas</t>
  </si>
  <si>
    <t>Mikalauskas</t>
  </si>
  <si>
    <t>Justas</t>
  </si>
  <si>
    <t>Paštukas</t>
  </si>
  <si>
    <t>Medas</t>
  </si>
  <si>
    <t>Peseckis</t>
  </si>
  <si>
    <t>Levendraitis</t>
  </si>
  <si>
    <t>Adolis</t>
  </si>
  <si>
    <t>Miciulevičius</t>
  </si>
  <si>
    <t>Ridas</t>
  </si>
  <si>
    <t>Dobrovolskis</t>
  </si>
  <si>
    <t>Danielius</t>
  </si>
  <si>
    <t>Venckūnas</t>
  </si>
  <si>
    <t>Simonas</t>
  </si>
  <si>
    <t>Alionis</t>
  </si>
  <si>
    <t>Kamarauskas</t>
  </si>
  <si>
    <t>Kleiza</t>
  </si>
  <si>
    <t>Jarukaitis</t>
  </si>
  <si>
    <t>Irmantas</t>
  </si>
  <si>
    <t>Poška</t>
  </si>
  <si>
    <t>Laucius</t>
  </si>
  <si>
    <t>Herkus</t>
  </si>
  <si>
    <t>Senkus</t>
  </si>
  <si>
    <t>Aronas</t>
  </si>
  <si>
    <t>Drobotas</t>
  </si>
  <si>
    <t>Ugnius</t>
  </si>
  <si>
    <t>Vaitekaitis</t>
  </si>
  <si>
    <t>Lukas</t>
  </si>
  <si>
    <t>Levickas</t>
  </si>
  <si>
    <t>Lapajus</t>
  </si>
  <si>
    <t>Danas</t>
  </si>
  <si>
    <t>Spietinys</t>
  </si>
  <si>
    <t>Einaras</t>
  </si>
  <si>
    <t>Baronaitis</t>
  </si>
  <si>
    <t>Tomas</t>
  </si>
  <si>
    <t>Gudaitis</t>
  </si>
  <si>
    <t>Mozūraitis</t>
  </si>
  <si>
    <t>Kildišis</t>
  </si>
  <si>
    <t>Daunoravičius</t>
  </si>
  <si>
    <t>Leonavičius</t>
  </si>
  <si>
    <t>Titas</t>
  </si>
  <si>
    <t>Ignatavičius</t>
  </si>
  <si>
    <t>U.Liubinaitė</t>
  </si>
  <si>
    <t>Dovydas</t>
  </si>
  <si>
    <t>Ambrazevičius</t>
  </si>
  <si>
    <t>2008-</t>
  </si>
  <si>
    <t>Airidas</t>
  </si>
  <si>
    <t>Armandas</t>
  </si>
  <si>
    <t>Deinoras</t>
  </si>
  <si>
    <t>Abraitis</t>
  </si>
  <si>
    <t>G.Janušauskas</t>
  </si>
  <si>
    <t>David</t>
  </si>
  <si>
    <t>Matinyan</t>
  </si>
  <si>
    <t>Gediminas</t>
  </si>
  <si>
    <t>Krulikas</t>
  </si>
  <si>
    <t>Alanas</t>
  </si>
  <si>
    <t>Šimkūnas</t>
  </si>
  <si>
    <t>Lagys</t>
  </si>
  <si>
    <t>Patrikas</t>
  </si>
  <si>
    <t>Stabačinskas</t>
  </si>
  <si>
    <t>Einoras</t>
  </si>
  <si>
    <t>Astijus</t>
  </si>
  <si>
    <t>Pajarkovas</t>
  </si>
  <si>
    <t>Rusnė</t>
  </si>
  <si>
    <t>Kelbauskaitė</t>
  </si>
  <si>
    <t>Nurutdinova</t>
  </si>
  <si>
    <t>V.Komisaraitis,G.Janušauskas</t>
  </si>
  <si>
    <t>Petkutė</t>
  </si>
  <si>
    <t>U.Liubinaitė,R.Sadzevičienė</t>
  </si>
  <si>
    <t>Jazokas</t>
  </si>
  <si>
    <t>Faustina</t>
  </si>
  <si>
    <t>Kaniauskaitė</t>
  </si>
  <si>
    <t>Luknė</t>
  </si>
  <si>
    <t>Miciulevičiūtė</t>
  </si>
  <si>
    <t>Gustė</t>
  </si>
  <si>
    <t>Samusiovaitė</t>
  </si>
  <si>
    <t>Nida</t>
  </si>
  <si>
    <t>Virpšaitė</t>
  </si>
  <si>
    <t>Rekštys</t>
  </si>
  <si>
    <t>Jokūbas Vėjus</t>
  </si>
  <si>
    <t>Baublys</t>
  </si>
  <si>
    <t>Laurita</t>
  </si>
  <si>
    <t>Rebeka</t>
  </si>
  <si>
    <t>Berūkštytė</t>
  </si>
  <si>
    <t>Gintaras</t>
  </si>
  <si>
    <t>Raldas</t>
  </si>
  <si>
    <t>Nmarijus</t>
  </si>
  <si>
    <t>Dranginis</t>
  </si>
  <si>
    <t>Andrė</t>
  </si>
  <si>
    <t>Pankratovaitė</t>
  </si>
  <si>
    <t>-</t>
  </si>
  <si>
    <t>Augustaitytė</t>
  </si>
  <si>
    <t>Maciunskaitė</t>
  </si>
  <si>
    <t>Baltrušaitytė</t>
  </si>
  <si>
    <t>Barauskaitė</t>
  </si>
  <si>
    <t>Giedrė</t>
  </si>
  <si>
    <t>Jansonaitė</t>
  </si>
  <si>
    <t>Arija</t>
  </si>
  <si>
    <t>Aleknavičiūtė</t>
  </si>
  <si>
    <t>Henrieta</t>
  </si>
  <si>
    <t>Janušonytė</t>
  </si>
  <si>
    <t>Skėrytė</t>
  </si>
  <si>
    <t>Seliuginaitė</t>
  </si>
  <si>
    <t>Toločkaitė</t>
  </si>
  <si>
    <t>Anahit</t>
  </si>
  <si>
    <t>Raubaitė</t>
  </si>
  <si>
    <t>U.Urnikytė</t>
  </si>
  <si>
    <t>Juventa</t>
  </si>
  <si>
    <t>Merkelytė</t>
  </si>
  <si>
    <t>Kalvelis</t>
  </si>
  <si>
    <t>Juravičius</t>
  </si>
  <si>
    <t>Morus</t>
  </si>
  <si>
    <t>Ūkelis</t>
  </si>
  <si>
    <t>Karosevičius</t>
  </si>
  <si>
    <t>Ignatavičus</t>
  </si>
  <si>
    <t>G.Janušaitis</t>
  </si>
  <si>
    <t>90</t>
  </si>
  <si>
    <t>Otilija</t>
  </si>
  <si>
    <t>Končiūtė</t>
  </si>
  <si>
    <t>J.Rinkevičiūtė</t>
  </si>
  <si>
    <t>Bagdonavičiūtė</t>
  </si>
  <si>
    <t>Marta</t>
  </si>
  <si>
    <t>Žičiūtė</t>
  </si>
  <si>
    <t>Rutkauskas</t>
  </si>
  <si>
    <t>165</t>
  </si>
  <si>
    <t>175</t>
  </si>
  <si>
    <t>185</t>
  </si>
  <si>
    <t>195</t>
  </si>
  <si>
    <t>205</t>
  </si>
  <si>
    <t>215</t>
  </si>
  <si>
    <t>Donatas</t>
  </si>
  <si>
    <t>Tadaravičius</t>
  </si>
  <si>
    <t>Vyriausias teisėjas</t>
  </si>
  <si>
    <t>Donatas Januševičius</t>
  </si>
  <si>
    <t>Lukošiūtė</t>
  </si>
  <si>
    <t>Z.Grabauskienė</t>
  </si>
  <si>
    <t>Petrikaitė</t>
  </si>
  <si>
    <t>Milda</t>
  </si>
  <si>
    <t>Ražauskaitė</t>
  </si>
  <si>
    <t>Girkontaitė</t>
  </si>
  <si>
    <t>Rūta</t>
  </si>
  <si>
    <t>Tadaravičiūtė</t>
  </si>
  <si>
    <t>Markas</t>
  </si>
  <si>
    <t>Papievis</t>
  </si>
  <si>
    <t>Kristijonas</t>
  </si>
  <si>
    <t>Kaniauskas</t>
  </si>
  <si>
    <t>Kauno jaunučių lengvosios atletikos daugiakovių pirmenybės</t>
  </si>
  <si>
    <t>Kaunas, LSU maniežas</t>
  </si>
  <si>
    <t>Jaunutės(2001-2002)</t>
  </si>
  <si>
    <t>2016 02 22</t>
  </si>
  <si>
    <t>G.data</t>
  </si>
  <si>
    <t>60 m b.b.</t>
  </si>
  <si>
    <t>Aukštis</t>
  </si>
  <si>
    <t>Rutulys</t>
  </si>
  <si>
    <t>Tolis</t>
  </si>
  <si>
    <t>800 m</t>
  </si>
  <si>
    <t>Viso t.</t>
  </si>
  <si>
    <t>0,76-8,00</t>
  </si>
  <si>
    <t>Mockutė</t>
  </si>
  <si>
    <t>Volodzkaitė</t>
  </si>
  <si>
    <t>Karaliūtė</t>
  </si>
  <si>
    <t>Dorotėja</t>
  </si>
  <si>
    <t>Rožinskaitė</t>
  </si>
  <si>
    <t>Vanesa</t>
  </si>
  <si>
    <t>Šaikovska</t>
  </si>
  <si>
    <t>Lidija</t>
  </si>
  <si>
    <t>Skaistė</t>
  </si>
  <si>
    <t>Chudobaitė</t>
  </si>
  <si>
    <t>Neringa</t>
  </si>
  <si>
    <t>Skipskytė</t>
  </si>
  <si>
    <t>Beatričė</t>
  </si>
  <si>
    <t>Džiaugytė</t>
  </si>
  <si>
    <t>Žemyna</t>
  </si>
  <si>
    <t>Sventickaitė</t>
  </si>
  <si>
    <t>Šukytė</t>
  </si>
  <si>
    <t>DNS</t>
  </si>
  <si>
    <t>Gabija Marija</t>
  </si>
  <si>
    <t>Kregždytė</t>
  </si>
  <si>
    <t>Januševska</t>
  </si>
  <si>
    <t>I.Ivoškienė</t>
  </si>
  <si>
    <t>Gitana</t>
  </si>
  <si>
    <t>Davidavičiūtė</t>
  </si>
  <si>
    <t>Ašmonaitė</t>
  </si>
  <si>
    <t>Norkutė</t>
  </si>
  <si>
    <t>Snieguolė</t>
  </si>
  <si>
    <t>Ščesnavičiūtė</t>
  </si>
  <si>
    <t>Jaunučiai(2001-2002)</t>
  </si>
  <si>
    <t>Kartis</t>
  </si>
  <si>
    <t>0,84-8,50</t>
  </si>
  <si>
    <t>4 kg.</t>
  </si>
  <si>
    <t>Domas</t>
  </si>
  <si>
    <t>Gailevičius</t>
  </si>
  <si>
    <t>L.Rolskis</t>
  </si>
  <si>
    <t>Martynas</t>
  </si>
  <si>
    <t>Ramoška</t>
  </si>
  <si>
    <t>NM</t>
  </si>
  <si>
    <t>Vilius</t>
  </si>
  <si>
    <t>Grigauskas</t>
  </si>
  <si>
    <t>Šumskas</t>
  </si>
  <si>
    <t>Liugaila</t>
  </si>
  <si>
    <t>Gustas</t>
  </si>
  <si>
    <t>Buinickas</t>
  </si>
  <si>
    <t>Telyčėnas</t>
  </si>
  <si>
    <t>R.Sadzevičienė,I.Jakubaitytė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</si>
</sst>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</numFmts>
  <fonts count="63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8"/>
      <name val="TimesLT"/>
      <family val="0"/>
    </font>
    <font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 horizontal="center"/>
    </xf>
    <xf numFmtId="195" fontId="1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47" fontId="1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20" fillId="0" borderId="26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73" fontId="21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195" fontId="22" fillId="0" borderId="22" xfId="0" applyNumberFormat="1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4" fillId="0" borderId="26" xfId="0" applyFont="1" applyBorder="1" applyAlignment="1">
      <alignment horizontal="right"/>
    </xf>
    <xf numFmtId="173" fontId="21" fillId="0" borderId="21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95" fontId="17" fillId="0" borderId="0" xfId="0" applyNumberFormat="1" applyFont="1" applyFill="1" applyAlignment="1">
      <alignment horizontal="center"/>
    </xf>
    <xf numFmtId="0" fontId="26" fillId="0" borderId="22" xfId="0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195" fontId="27" fillId="0" borderId="22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57421875" style="0" customWidth="1"/>
    <col min="3" max="3" width="14.28125" style="0" customWidth="1"/>
    <col min="4" max="4" width="10.57421875" style="0" bestFit="1" customWidth="1"/>
  </cols>
  <sheetData>
    <row r="1" ht="15.75">
      <c r="E1" s="72" t="s">
        <v>445</v>
      </c>
    </row>
    <row r="2" spans="4:5" ht="5.25" customHeight="1">
      <c r="D2" s="73">
        <v>1.1574074074074073E-05</v>
      </c>
      <c r="E2" s="72"/>
    </row>
    <row r="3" spans="1:10" ht="12.75">
      <c r="A3" s="74" t="s">
        <v>446</v>
      </c>
      <c r="E3" s="59" t="s">
        <v>447</v>
      </c>
      <c r="J3" s="75" t="s">
        <v>448</v>
      </c>
    </row>
    <row r="5" spans="1:10" s="80" customFormat="1" ht="12.75">
      <c r="A5" s="76" t="s">
        <v>3</v>
      </c>
      <c r="B5" s="77" t="s">
        <v>4</v>
      </c>
      <c r="C5" s="78" t="s">
        <v>5</v>
      </c>
      <c r="D5" s="79" t="s">
        <v>449</v>
      </c>
      <c r="E5" s="79" t="s">
        <v>450</v>
      </c>
      <c r="F5" s="79" t="s">
        <v>451</v>
      </c>
      <c r="G5" s="79" t="s">
        <v>452</v>
      </c>
      <c r="H5" s="79" t="s">
        <v>453</v>
      </c>
      <c r="I5" s="79" t="s">
        <v>454</v>
      </c>
      <c r="J5" s="79" t="s">
        <v>455</v>
      </c>
    </row>
    <row r="6" spans="1:10" s="84" customFormat="1" ht="13.5">
      <c r="A6" s="81"/>
      <c r="B6" s="82"/>
      <c r="C6" s="83" t="s">
        <v>7</v>
      </c>
      <c r="D6" s="81"/>
      <c r="E6" s="81" t="s">
        <v>456</v>
      </c>
      <c r="F6" s="81"/>
      <c r="G6" s="81" t="s">
        <v>60</v>
      </c>
      <c r="H6" s="81"/>
      <c r="I6" s="81"/>
      <c r="J6" s="81"/>
    </row>
    <row r="7" spans="1:10" ht="12.75">
      <c r="A7" s="85">
        <f>A6+1</f>
        <v>1</v>
      </c>
      <c r="B7" s="86" t="s">
        <v>93</v>
      </c>
      <c r="C7" s="87" t="s">
        <v>457</v>
      </c>
      <c r="D7" s="88">
        <v>37025</v>
      </c>
      <c r="E7" s="89">
        <v>10.18</v>
      </c>
      <c r="F7" s="89">
        <v>1.33</v>
      </c>
      <c r="G7" s="89">
        <v>9.28</v>
      </c>
      <c r="H7" s="89">
        <v>4.56</v>
      </c>
      <c r="I7" s="90">
        <v>0.002067824074074074</v>
      </c>
      <c r="J7" s="76">
        <f>SUM(E8:I8)</f>
        <v>2421</v>
      </c>
    </row>
    <row r="8" spans="1:10" ht="12" customHeight="1">
      <c r="A8" s="91">
        <f>A7</f>
        <v>1</v>
      </c>
      <c r="B8" s="92"/>
      <c r="C8" s="93" t="s">
        <v>100</v>
      </c>
      <c r="D8" s="94"/>
      <c r="E8" s="81">
        <f>IF(ISBLANK(E7),"",INT(20.0479*(17-E7)^1.835))</f>
        <v>679</v>
      </c>
      <c r="F8" s="81">
        <f>IF(ISBLANK(F7),"",INT(1.84523*(F7*100-75)^1.348))</f>
        <v>439</v>
      </c>
      <c r="G8" s="81">
        <f>IF(ISBLANK(G7),"",INT(56.0211*(G7-1.5)^1.05))</f>
        <v>482</v>
      </c>
      <c r="H8" s="81">
        <f>IF(ISBLANK(H7),"",INT(0.188807*(H7*100-210)^1.41))</f>
        <v>443</v>
      </c>
      <c r="I8" s="81">
        <f>IF(ISBLANK(I7),"",INT(0.11193*(254-(I7/$D$2))^1.88))</f>
        <v>378</v>
      </c>
      <c r="J8" s="95">
        <f>J7</f>
        <v>2421</v>
      </c>
    </row>
    <row r="9" spans="1:10" ht="12.75">
      <c r="A9" s="85">
        <f>A8+1</f>
        <v>2</v>
      </c>
      <c r="B9" s="86" t="s">
        <v>91</v>
      </c>
      <c r="C9" s="87" t="s">
        <v>458</v>
      </c>
      <c r="D9" s="88">
        <v>37318</v>
      </c>
      <c r="E9" s="89">
        <v>10.5</v>
      </c>
      <c r="F9" s="89">
        <v>1.3</v>
      </c>
      <c r="G9" s="89">
        <v>7.09</v>
      </c>
      <c r="H9" s="89">
        <v>4.24</v>
      </c>
      <c r="I9" s="90">
        <v>0.0020056712962962966</v>
      </c>
      <c r="J9" s="76">
        <f>SUM(E10:I10)</f>
        <v>2165</v>
      </c>
    </row>
    <row r="10" spans="1:10" ht="12" customHeight="1">
      <c r="A10" s="91">
        <f>A9</f>
        <v>2</v>
      </c>
      <c r="B10" s="92"/>
      <c r="C10" s="93" t="s">
        <v>107</v>
      </c>
      <c r="D10" s="94"/>
      <c r="E10" s="81">
        <f>IF(ISBLANK(E9),"",INT(20.0479*(17-E9)^1.835))</f>
        <v>621</v>
      </c>
      <c r="F10" s="81">
        <f>IF(ISBLANK(F9),"",INT(1.84523*(F9*100-75)^1.348))</f>
        <v>409</v>
      </c>
      <c r="G10" s="81">
        <f>IF(ISBLANK(G9),"",INT(56.0211*(G9-1.5)^1.05))</f>
        <v>341</v>
      </c>
      <c r="H10" s="81">
        <f>IF(ISBLANK(H9),"",INT(0.188807*(H9*100-210)^1.41))</f>
        <v>364</v>
      </c>
      <c r="I10" s="81">
        <f>IF(ISBLANK(I9),"",INT(0.11193*(254-(I9/$D$2))^1.88))</f>
        <v>430</v>
      </c>
      <c r="J10" s="95">
        <f>J9</f>
        <v>2165</v>
      </c>
    </row>
    <row r="11" spans="1:10" ht="12.75">
      <c r="A11" s="85">
        <f>A10+1</f>
        <v>3</v>
      </c>
      <c r="B11" s="86" t="s">
        <v>73</v>
      </c>
      <c r="C11" s="87" t="s">
        <v>459</v>
      </c>
      <c r="D11" s="88">
        <v>37577</v>
      </c>
      <c r="E11" s="89">
        <v>11.64</v>
      </c>
      <c r="F11" s="89">
        <v>1.45</v>
      </c>
      <c r="G11" s="89">
        <v>6.62</v>
      </c>
      <c r="H11" s="89">
        <v>4.57</v>
      </c>
      <c r="I11" s="90">
        <v>0.002057638888888889</v>
      </c>
      <c r="J11" s="76">
        <f>SUM(E12:I12)</f>
        <v>2145</v>
      </c>
    </row>
    <row r="12" spans="1:10" ht="12" customHeight="1">
      <c r="A12" s="91">
        <f>A11</f>
        <v>3</v>
      </c>
      <c r="B12" s="92"/>
      <c r="C12" s="93" t="s">
        <v>107</v>
      </c>
      <c r="D12" s="94"/>
      <c r="E12" s="81">
        <f>IF(ISBLANK(E11),"",INT(20.0479*(17-E11)^1.835))</f>
        <v>436</v>
      </c>
      <c r="F12" s="81">
        <f>IF(ISBLANK(F11),"",INT(1.84523*(F11*100-75)^1.348))</f>
        <v>566</v>
      </c>
      <c r="G12" s="81">
        <f>IF(ISBLANK(G11),"",INT(56.0211*(G11-1.5)^1.05))</f>
        <v>311</v>
      </c>
      <c r="H12" s="81">
        <f>IF(ISBLANK(H11),"",INT(0.188807*(H11*100-210)^1.41))</f>
        <v>446</v>
      </c>
      <c r="I12" s="81">
        <f>IF(ISBLANK(I11),"",INT(0.11193*(254-(I11/$D$2))^1.88))</f>
        <v>386</v>
      </c>
      <c r="J12" s="95">
        <f>J11</f>
        <v>2145</v>
      </c>
    </row>
    <row r="13" spans="1:10" ht="12.75">
      <c r="A13" s="85">
        <f>A12+1</f>
        <v>4</v>
      </c>
      <c r="B13" s="86" t="s">
        <v>460</v>
      </c>
      <c r="C13" s="87" t="s">
        <v>461</v>
      </c>
      <c r="D13" s="88">
        <v>37425</v>
      </c>
      <c r="E13" s="89">
        <v>10.85</v>
      </c>
      <c r="F13" s="89">
        <v>1.39</v>
      </c>
      <c r="G13" s="89">
        <v>7.52</v>
      </c>
      <c r="H13" s="89">
        <v>4.33</v>
      </c>
      <c r="I13" s="90">
        <v>0.0021590277777777775</v>
      </c>
      <c r="J13" s="76">
        <f>SUM(E14:I14)</f>
        <v>2124</v>
      </c>
    </row>
    <row r="14" spans="1:10" ht="12" customHeight="1">
      <c r="A14" s="91">
        <f>A13</f>
        <v>4</v>
      </c>
      <c r="B14" s="92"/>
      <c r="C14" s="93" t="s">
        <v>100</v>
      </c>
      <c r="D14" s="94"/>
      <c r="E14" s="81">
        <f>IF(ISBLANK(E13),"",INT(20.0479*(17-E13)^1.835))</f>
        <v>561</v>
      </c>
      <c r="F14" s="81">
        <f>IF(ISBLANK(F13),"",INT(1.84523*(F13*100-75)^1.348))</f>
        <v>502</v>
      </c>
      <c r="G14" s="81">
        <f>IF(ISBLANK(G13),"",INT(56.0211*(G13-1.5)^1.05))</f>
        <v>368</v>
      </c>
      <c r="H14" s="81">
        <f>IF(ISBLANK(H13),"",INT(0.188807*(H13*100-210)^1.41))</f>
        <v>386</v>
      </c>
      <c r="I14" s="81">
        <f>IF(ISBLANK(I13),"",INT(0.11193*(254-(I13/$D$2))^1.88))</f>
        <v>307</v>
      </c>
      <c r="J14" s="95">
        <f>J13</f>
        <v>2124</v>
      </c>
    </row>
    <row r="15" spans="1:10" ht="12.75">
      <c r="A15" s="85">
        <f>A14+1</f>
        <v>5</v>
      </c>
      <c r="B15" s="86" t="s">
        <v>12</v>
      </c>
      <c r="C15" s="87" t="s">
        <v>105</v>
      </c>
      <c r="D15" s="88">
        <v>37533</v>
      </c>
      <c r="E15" s="89">
        <v>11.3</v>
      </c>
      <c r="F15" s="89">
        <v>1.33</v>
      </c>
      <c r="G15" s="89">
        <v>6.83</v>
      </c>
      <c r="H15" s="89">
        <v>4.52</v>
      </c>
      <c r="I15" s="90">
        <v>0.0020796296296296296</v>
      </c>
      <c r="J15" s="76">
        <f>SUM(E16:I16)</f>
        <v>2052</v>
      </c>
    </row>
    <row r="16" spans="1:10" ht="12" customHeight="1">
      <c r="A16" s="91">
        <f>A15</f>
        <v>5</v>
      </c>
      <c r="B16" s="92"/>
      <c r="C16" s="93" t="s">
        <v>107</v>
      </c>
      <c r="D16" s="94"/>
      <c r="E16" s="81">
        <f>IF(ISBLANK(E15),"",INT(20.0479*(17-E15)^1.835))</f>
        <v>488</v>
      </c>
      <c r="F16" s="81">
        <f>IF(ISBLANK(F15),"",INT(1.84523*(F15*100-75)^1.348))</f>
        <v>439</v>
      </c>
      <c r="G16" s="81">
        <f>IF(ISBLANK(G15),"",INT(56.0211*(G15-1.5)^1.05))</f>
        <v>324</v>
      </c>
      <c r="H16" s="81">
        <f>IF(ISBLANK(H15),"",INT(0.188807*(H15*100-210)^1.41))</f>
        <v>433</v>
      </c>
      <c r="I16" s="81">
        <f>IF(ISBLANK(I15),"",INT(0.11193*(254-(I15/$D$2))^1.88))</f>
        <v>368</v>
      </c>
      <c r="J16" s="95">
        <f>J15</f>
        <v>2052</v>
      </c>
    </row>
    <row r="17" spans="1:10" ht="12.75">
      <c r="A17" s="85">
        <f>A16+1</f>
        <v>6</v>
      </c>
      <c r="B17" s="86" t="s">
        <v>462</v>
      </c>
      <c r="C17" s="87" t="s">
        <v>463</v>
      </c>
      <c r="D17" s="88">
        <v>36990</v>
      </c>
      <c r="E17" s="89">
        <v>11.65</v>
      </c>
      <c r="F17" s="89">
        <v>1.42</v>
      </c>
      <c r="G17" s="89">
        <v>7.39</v>
      </c>
      <c r="H17" s="89">
        <v>4.21</v>
      </c>
      <c r="I17" s="90">
        <v>0.002116898148148148</v>
      </c>
      <c r="J17" s="76">
        <f>SUM(E18:I18)</f>
        <v>2025</v>
      </c>
    </row>
    <row r="18" spans="1:10" ht="12" customHeight="1">
      <c r="A18" s="91">
        <f>A17</f>
        <v>6</v>
      </c>
      <c r="B18" s="92"/>
      <c r="C18" s="93" t="s">
        <v>33</v>
      </c>
      <c r="D18" s="94"/>
      <c r="E18" s="81">
        <f>IF(ISBLANK(E17),"",INT(20.0479*(17-E17)^1.835))</f>
        <v>435</v>
      </c>
      <c r="F18" s="81">
        <f>IF(ISBLANK(F17),"",INT(1.84523*(F17*100-75)^1.348))</f>
        <v>534</v>
      </c>
      <c r="G18" s="81">
        <f>IF(ISBLANK(G17),"",INT(56.0211*(G17-1.5)^1.05))</f>
        <v>360</v>
      </c>
      <c r="H18" s="81">
        <f>IF(ISBLANK(H17),"",INT(0.188807*(H17*100-210)^1.41))</f>
        <v>357</v>
      </c>
      <c r="I18" s="81">
        <f>IF(ISBLANK(I17),"",INT(0.11193*(254-(I17/$D$2))^1.88))</f>
        <v>339</v>
      </c>
      <c r="J18" s="95">
        <f>J17</f>
        <v>2025</v>
      </c>
    </row>
    <row r="19" spans="1:10" ht="12.75">
      <c r="A19" s="85">
        <f>A18+1</f>
        <v>7</v>
      </c>
      <c r="B19" s="86" t="s">
        <v>464</v>
      </c>
      <c r="C19" s="87" t="s">
        <v>421</v>
      </c>
      <c r="D19" s="88">
        <v>37246</v>
      </c>
      <c r="E19" s="89">
        <v>12.44</v>
      </c>
      <c r="F19" s="89">
        <v>1.33</v>
      </c>
      <c r="G19" s="89">
        <v>6.1</v>
      </c>
      <c r="H19" s="89">
        <v>4.25</v>
      </c>
      <c r="I19" s="90">
        <v>0.0021501157407407406</v>
      </c>
      <c r="J19" s="76">
        <f>SUM(E20:I20)</f>
        <v>1721</v>
      </c>
    </row>
    <row r="20" spans="1:10" ht="12" customHeight="1">
      <c r="A20" s="91">
        <f>A19</f>
        <v>7</v>
      </c>
      <c r="B20" s="92"/>
      <c r="C20" s="93" t="s">
        <v>107</v>
      </c>
      <c r="D20" s="94"/>
      <c r="E20" s="81">
        <f>IF(ISBLANK(E19),"",INT(20.0479*(17-E19)^1.835))</f>
        <v>324</v>
      </c>
      <c r="F20" s="81">
        <f>IF(ISBLANK(F19),"",INT(1.84523*(F19*100-75)^1.348))</f>
        <v>439</v>
      </c>
      <c r="G20" s="81">
        <f>IF(ISBLANK(G19),"",INT(56.0211*(G19-1.5)^1.05))</f>
        <v>278</v>
      </c>
      <c r="H20" s="81">
        <f>IF(ISBLANK(H19),"",INT(0.188807*(H19*100-210)^1.41))</f>
        <v>367</v>
      </c>
      <c r="I20" s="81">
        <f>IF(ISBLANK(I19),"",INT(0.11193*(254-(I19/$D$2))^1.88))</f>
        <v>313</v>
      </c>
      <c r="J20" s="95">
        <f>J19</f>
        <v>1721</v>
      </c>
    </row>
    <row r="21" spans="1:10" ht="12.75">
      <c r="A21" s="85">
        <f>A20+1</f>
        <v>8</v>
      </c>
      <c r="B21" s="86" t="s">
        <v>465</v>
      </c>
      <c r="C21" s="87" t="s">
        <v>466</v>
      </c>
      <c r="D21" s="88">
        <v>37169</v>
      </c>
      <c r="E21" s="89">
        <v>12.8</v>
      </c>
      <c r="F21" s="89">
        <v>1.25</v>
      </c>
      <c r="G21" s="89">
        <v>10.57</v>
      </c>
      <c r="H21" s="89">
        <v>3.92</v>
      </c>
      <c r="I21" s="90">
        <v>0.0028803240740740738</v>
      </c>
      <c r="J21" s="76">
        <f>SUM(E22:I22)</f>
        <v>1497</v>
      </c>
    </row>
    <row r="22" spans="1:10" ht="12" customHeight="1">
      <c r="A22" s="91">
        <f>A21</f>
        <v>8</v>
      </c>
      <c r="B22" s="92"/>
      <c r="C22" s="93" t="s">
        <v>130</v>
      </c>
      <c r="D22" s="94"/>
      <c r="E22" s="81">
        <f>IF(ISBLANK(E21),"",INT(20.0479*(17-E21)^1.835))</f>
        <v>279</v>
      </c>
      <c r="F22" s="81">
        <f>IF(ISBLANK(F21),"",INT(1.84523*(F21*100-75)^1.348))</f>
        <v>359</v>
      </c>
      <c r="G22" s="81">
        <f>IF(ISBLANK(G21),"",INT(56.0211*(G21-1.5)^1.05))</f>
        <v>567</v>
      </c>
      <c r="H22" s="81">
        <f>IF(ISBLANK(H21),"",INT(0.188807*(H21*100-210)^1.41))</f>
        <v>290</v>
      </c>
      <c r="I22" s="81">
        <f>IF(ISBLANK(I21),"",INT(0.11193*(254-(I21/$D$2))^1.88))</f>
        <v>2</v>
      </c>
      <c r="J22" s="95">
        <f>J21</f>
        <v>1497</v>
      </c>
    </row>
    <row r="23" spans="1:10" ht="12.75">
      <c r="A23" s="85">
        <f>A22+1</f>
        <v>9</v>
      </c>
      <c r="B23" s="86" t="s">
        <v>467</v>
      </c>
      <c r="C23" s="87" t="s">
        <v>468</v>
      </c>
      <c r="D23" s="88">
        <v>37582</v>
      </c>
      <c r="E23" s="89">
        <v>13.29</v>
      </c>
      <c r="F23" s="89">
        <v>1.25</v>
      </c>
      <c r="G23" s="89">
        <v>7.3</v>
      </c>
      <c r="H23" s="89">
        <v>4.07</v>
      </c>
      <c r="I23" s="90" t="s">
        <v>127</v>
      </c>
      <c r="J23" s="76">
        <f>SUM(E24:I24)</f>
        <v>1259</v>
      </c>
    </row>
    <row r="24" spans="1:10" ht="12" customHeight="1">
      <c r="A24" s="91">
        <f>A23</f>
        <v>9</v>
      </c>
      <c r="B24" s="92"/>
      <c r="C24" s="93" t="s">
        <v>42</v>
      </c>
      <c r="D24" s="94"/>
      <c r="E24" s="81">
        <f>IF(ISBLANK(E23),"",INT(20.0479*(17-E23)^1.835))</f>
        <v>222</v>
      </c>
      <c r="F24" s="81">
        <f>IF(ISBLANK(F23),"",INT(1.84523*(F23*100-75)^1.348))</f>
        <v>359</v>
      </c>
      <c r="G24" s="81">
        <f>IF(ISBLANK(G23),"",INT(56.0211*(G23-1.5)^1.05))</f>
        <v>354</v>
      </c>
      <c r="H24" s="81">
        <f>IF(ISBLANK(H23),"",INT(0.188807*(H23*100-210)^1.41))</f>
        <v>324</v>
      </c>
      <c r="I24" s="81"/>
      <c r="J24" s="95">
        <f>J23</f>
        <v>1259</v>
      </c>
    </row>
    <row r="25" spans="1:10" ht="12.75">
      <c r="A25" s="85">
        <f>A24+1</f>
        <v>10</v>
      </c>
      <c r="B25" s="86" t="s">
        <v>469</v>
      </c>
      <c r="C25" s="87" t="s">
        <v>470</v>
      </c>
      <c r="D25" s="88">
        <v>37525</v>
      </c>
      <c r="E25" s="89">
        <v>12.58</v>
      </c>
      <c r="F25" s="89">
        <v>1.1</v>
      </c>
      <c r="G25" s="89">
        <v>6.33</v>
      </c>
      <c r="H25" s="89">
        <v>3.81</v>
      </c>
      <c r="I25" s="90">
        <v>0.0024731481481481484</v>
      </c>
      <c r="J25" s="76">
        <f>SUM(E26:I26)</f>
        <v>1201</v>
      </c>
    </row>
    <row r="26" spans="1:10" ht="12" customHeight="1">
      <c r="A26" s="91">
        <f>A25</f>
        <v>10</v>
      </c>
      <c r="B26" s="92"/>
      <c r="C26" s="93" t="s">
        <v>130</v>
      </c>
      <c r="D26" s="94"/>
      <c r="E26" s="81">
        <f>IF(ISBLANK(E25),"",INT(20.0479*(17-E25)^1.835))</f>
        <v>306</v>
      </c>
      <c r="F26" s="81">
        <f>IF(ISBLANK(F25),"",INT(1.84523*(F25*100-75)^1.348))</f>
        <v>222</v>
      </c>
      <c r="G26" s="81">
        <f>IF(ISBLANK(G25),"",INT(56.0211*(G25-1.5)^1.05))</f>
        <v>292</v>
      </c>
      <c r="H26" s="81">
        <f>IF(ISBLANK(H25),"",INT(0.188807*(H25*100-210)^1.41))</f>
        <v>265</v>
      </c>
      <c r="I26" s="81">
        <f>IF(ISBLANK(I25),"",INT(0.11193*(254-(I25/$D$2))^1.88))</f>
        <v>116</v>
      </c>
      <c r="J26" s="95">
        <f>J25</f>
        <v>1201</v>
      </c>
    </row>
    <row r="27" spans="1:10" ht="12.75">
      <c r="A27" s="85">
        <f>A26+1</f>
        <v>11</v>
      </c>
      <c r="B27" s="86" t="s">
        <v>471</v>
      </c>
      <c r="C27" s="87" t="s">
        <v>472</v>
      </c>
      <c r="D27" s="88">
        <v>37345</v>
      </c>
      <c r="E27" s="89">
        <v>12.58</v>
      </c>
      <c r="F27" s="89">
        <v>1.2</v>
      </c>
      <c r="G27" s="89">
        <v>6.84</v>
      </c>
      <c r="H27" s="89">
        <v>3.55</v>
      </c>
      <c r="I27" s="90" t="s">
        <v>127</v>
      </c>
      <c r="J27" s="76">
        <f>SUM(E28:I28)</f>
        <v>1153</v>
      </c>
    </row>
    <row r="28" spans="1:10" ht="12" customHeight="1">
      <c r="A28" s="91">
        <f>A27</f>
        <v>11</v>
      </c>
      <c r="B28" s="92"/>
      <c r="C28" s="93" t="s">
        <v>42</v>
      </c>
      <c r="D28" s="94"/>
      <c r="E28" s="81">
        <f>IF(ISBLANK(E27),"",INT(20.0479*(17-E27)^1.835))</f>
        <v>306</v>
      </c>
      <c r="F28" s="81">
        <f>IF(ISBLANK(F27),"",INT(1.84523*(F27*100-75)^1.348))</f>
        <v>312</v>
      </c>
      <c r="G28" s="81">
        <f>IF(ISBLANK(G27),"",INT(56.0211*(G27-1.5)^1.05))</f>
        <v>325</v>
      </c>
      <c r="H28" s="81">
        <f>IF(ISBLANK(H27),"",INT(0.188807*(H27*100-210)^1.41))</f>
        <v>210</v>
      </c>
      <c r="I28" s="81"/>
      <c r="J28" s="95">
        <f>J27</f>
        <v>1153</v>
      </c>
    </row>
    <row r="29" spans="1:10" ht="12.75">
      <c r="A29" s="85"/>
      <c r="B29" s="86" t="s">
        <v>12</v>
      </c>
      <c r="C29" s="87" t="s">
        <v>473</v>
      </c>
      <c r="D29" s="88">
        <v>37571</v>
      </c>
      <c r="E29" s="89">
        <v>12.86</v>
      </c>
      <c r="F29" s="89">
        <v>1.25</v>
      </c>
      <c r="G29" s="89">
        <v>7.83</v>
      </c>
      <c r="H29" s="89">
        <v>3.99</v>
      </c>
      <c r="I29" s="90" t="s">
        <v>474</v>
      </c>
      <c r="J29" s="76"/>
    </row>
    <row r="30" spans="1:10" ht="12" customHeight="1">
      <c r="A30" s="91"/>
      <c r="B30" s="92"/>
      <c r="C30" s="93" t="s">
        <v>42</v>
      </c>
      <c r="D30" s="94"/>
      <c r="E30" s="81">
        <f>IF(ISBLANK(E29),"",INT(20.0479*(17-E29)^1.835))</f>
        <v>271</v>
      </c>
      <c r="F30" s="81">
        <f>IF(ISBLANK(F29),"",INT(1.84523*(F29*100-75)^1.348))</f>
        <v>359</v>
      </c>
      <c r="G30" s="81">
        <f>IF(ISBLANK(G29),"",INT(56.0211*(G29-1.5)^1.05))</f>
        <v>388</v>
      </c>
      <c r="H30" s="81">
        <f>IF(ISBLANK(H29),"",INT(0.188807*(H29*100-210)^1.41))</f>
        <v>306</v>
      </c>
      <c r="I30" s="81"/>
      <c r="J30" s="95"/>
    </row>
    <row r="31" spans="1:10" ht="12.75">
      <c r="A31" s="85"/>
      <c r="B31" s="86" t="s">
        <v>475</v>
      </c>
      <c r="C31" s="87" t="s">
        <v>476</v>
      </c>
      <c r="D31" s="88">
        <v>37439</v>
      </c>
      <c r="E31" s="89">
        <v>12.58</v>
      </c>
      <c r="F31" s="89">
        <v>1.15</v>
      </c>
      <c r="G31" s="89">
        <v>6.73</v>
      </c>
      <c r="H31" s="89">
        <v>3.62</v>
      </c>
      <c r="I31" s="90" t="s">
        <v>474</v>
      </c>
      <c r="J31" s="76"/>
    </row>
    <row r="32" spans="1:10" ht="12" customHeight="1">
      <c r="A32" s="91"/>
      <c r="B32" s="92"/>
      <c r="C32" s="93" t="s">
        <v>42</v>
      </c>
      <c r="D32" s="94"/>
      <c r="E32" s="81">
        <f>IF(ISBLANK(E31),"",INT(20.0479*(17-E31)^1.835))</f>
        <v>306</v>
      </c>
      <c r="F32" s="81">
        <f>IF(ISBLANK(F31),"",INT(1.84523*(F31*100-75)^1.348))</f>
        <v>266</v>
      </c>
      <c r="G32" s="81">
        <f>IF(ISBLANK(G31),"",INT(56.0211*(G31-1.5)^1.05))</f>
        <v>318</v>
      </c>
      <c r="H32" s="81">
        <f>IF(ISBLANK(H31),"",INT(0.188807*(H31*100-210)^1.41))</f>
        <v>225</v>
      </c>
      <c r="I32" s="81"/>
      <c r="J32" s="95"/>
    </row>
    <row r="33" spans="1:10" ht="12.75">
      <c r="A33" s="85"/>
      <c r="B33" s="86" t="s">
        <v>92</v>
      </c>
      <c r="C33" s="87" t="s">
        <v>477</v>
      </c>
      <c r="D33" s="88">
        <v>37039</v>
      </c>
      <c r="E33" s="89">
        <v>10.67</v>
      </c>
      <c r="F33" s="89">
        <v>1.36</v>
      </c>
      <c r="G33" s="89">
        <v>6.72</v>
      </c>
      <c r="H33" s="89" t="s">
        <v>474</v>
      </c>
      <c r="I33" s="90"/>
      <c r="J33" s="76"/>
    </row>
    <row r="34" spans="1:10" ht="12" customHeight="1">
      <c r="A34" s="91"/>
      <c r="B34" s="92"/>
      <c r="C34" s="93" t="s">
        <v>478</v>
      </c>
      <c r="D34" s="94"/>
      <c r="E34" s="81">
        <f>IF(ISBLANK(E33),"",INT(20.0479*(17-E33)^1.835))</f>
        <v>592</v>
      </c>
      <c r="F34" s="81">
        <f>IF(ISBLANK(F33),"",INT(1.84523*(F33*100-75)^1.348))</f>
        <v>470</v>
      </c>
      <c r="G34" s="81">
        <f>IF(ISBLANK(G33),"",INT(56.0211*(G33-1.5)^1.05))</f>
        <v>317</v>
      </c>
      <c r="H34" s="81"/>
      <c r="I34" s="81"/>
      <c r="J34" s="95"/>
    </row>
    <row r="35" spans="1:10" ht="12.75">
      <c r="A35" s="85"/>
      <c r="B35" s="86" t="s">
        <v>479</v>
      </c>
      <c r="C35" s="87" t="s">
        <v>480</v>
      </c>
      <c r="D35" s="88">
        <v>37073</v>
      </c>
      <c r="E35" s="89">
        <v>10.99</v>
      </c>
      <c r="F35" s="89">
        <v>1.25</v>
      </c>
      <c r="G35" s="89">
        <v>8.64</v>
      </c>
      <c r="H35" s="89" t="s">
        <v>474</v>
      </c>
      <c r="I35" s="90"/>
      <c r="J35" s="76"/>
    </row>
    <row r="36" spans="1:10" ht="12" customHeight="1">
      <c r="A36" s="91"/>
      <c r="B36" s="92"/>
      <c r="C36" s="93" t="s">
        <v>478</v>
      </c>
      <c r="D36" s="94"/>
      <c r="E36" s="81">
        <f>IF(ISBLANK(E35),"",INT(20.0479*(17-E35)^1.835))</f>
        <v>538</v>
      </c>
      <c r="F36" s="81">
        <f>IF(ISBLANK(F35),"",INT(1.84523*(F35*100-75)^1.348))</f>
        <v>359</v>
      </c>
      <c r="G36" s="81">
        <f>IF(ISBLANK(G35),"",INT(56.0211*(G35-1.5)^1.05))</f>
        <v>441</v>
      </c>
      <c r="H36" s="81"/>
      <c r="I36" s="81"/>
      <c r="J36" s="95"/>
    </row>
    <row r="37" spans="1:10" ht="12.75">
      <c r="A37" s="85"/>
      <c r="B37" s="86" t="s">
        <v>285</v>
      </c>
      <c r="C37" s="87" t="s">
        <v>481</v>
      </c>
      <c r="D37" s="88">
        <v>37417</v>
      </c>
      <c r="E37" s="89">
        <v>12.22</v>
      </c>
      <c r="F37" s="89">
        <v>1.05</v>
      </c>
      <c r="G37" s="89">
        <v>6.15</v>
      </c>
      <c r="H37" s="89" t="s">
        <v>474</v>
      </c>
      <c r="I37" s="90"/>
      <c r="J37" s="76"/>
    </row>
    <row r="38" spans="1:10" ht="12" customHeight="1">
      <c r="A38" s="91"/>
      <c r="B38" s="92"/>
      <c r="C38" s="93" t="s">
        <v>33</v>
      </c>
      <c r="D38" s="94"/>
      <c r="E38" s="81">
        <f>IF(ISBLANK(E37),"",INT(20.0479*(17-E37)^1.835))</f>
        <v>353</v>
      </c>
      <c r="F38" s="81">
        <f>IF(ISBLANK(F37),"",INT(1.84523*(F37*100-75)^1.348))</f>
        <v>180</v>
      </c>
      <c r="G38" s="81">
        <f>IF(ISBLANK(G37),"",INT(56.0211*(G37-1.5)^1.05))</f>
        <v>281</v>
      </c>
      <c r="H38" s="81"/>
      <c r="I38" s="81"/>
      <c r="J38" s="95"/>
    </row>
    <row r="39" spans="1:10" ht="12.75">
      <c r="A39" s="85"/>
      <c r="B39" s="86" t="s">
        <v>138</v>
      </c>
      <c r="C39" s="87" t="s">
        <v>482</v>
      </c>
      <c r="D39" s="88">
        <v>37402</v>
      </c>
      <c r="E39" s="89">
        <v>13</v>
      </c>
      <c r="F39" s="89">
        <v>1.39</v>
      </c>
      <c r="G39" s="89">
        <v>6.48</v>
      </c>
      <c r="H39" s="89" t="s">
        <v>474</v>
      </c>
      <c r="I39" s="90"/>
      <c r="J39" s="76"/>
    </row>
    <row r="40" spans="1:10" ht="12" customHeight="1">
      <c r="A40" s="91"/>
      <c r="B40" s="92"/>
      <c r="C40" s="93" t="s">
        <v>107</v>
      </c>
      <c r="D40" s="94"/>
      <c r="E40" s="81">
        <f>IF(ISBLANK(E39),"",INT(20.0479*(17-E39)^1.835))</f>
        <v>255</v>
      </c>
      <c r="F40" s="81">
        <f>IF(ISBLANK(F39),"",INT(1.84523*(F39*100-75)^1.348))</f>
        <v>502</v>
      </c>
      <c r="G40" s="81">
        <f>IF(ISBLANK(G39),"",INT(56.0211*(G39-1.5)^1.05))</f>
        <v>302</v>
      </c>
      <c r="H40" s="81"/>
      <c r="I40" s="81"/>
      <c r="J40" s="95"/>
    </row>
    <row r="41" spans="1:10" ht="12.75">
      <c r="A41" s="85"/>
      <c r="B41" s="86" t="s">
        <v>483</v>
      </c>
      <c r="C41" s="87" t="s">
        <v>484</v>
      </c>
      <c r="D41" s="88">
        <v>36987</v>
      </c>
      <c r="E41" s="89">
        <v>11.5</v>
      </c>
      <c r="F41" s="89" t="s">
        <v>474</v>
      </c>
      <c r="G41" s="89"/>
      <c r="H41" s="89"/>
      <c r="I41" s="90"/>
      <c r="J41" s="76"/>
    </row>
    <row r="42" spans="1:10" ht="12" customHeight="1">
      <c r="A42" s="91"/>
      <c r="B42" s="92"/>
      <c r="C42" s="93" t="s">
        <v>33</v>
      </c>
      <c r="D42" s="94"/>
      <c r="E42" s="81">
        <f>IF(ISBLANK(E41),"",INT(20.0479*(17-E41)^1.835))</f>
        <v>457</v>
      </c>
      <c r="F42" s="81"/>
      <c r="G42" s="81">
        <f>IF(ISBLANK(G41),"",INT(56.0211*(G41-1.5)^1.05))</f>
      </c>
      <c r="H42" s="81"/>
      <c r="I42" s="81"/>
      <c r="J42" s="95"/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37</v>
      </c>
      <c r="F1" s="24"/>
      <c r="G1" s="22"/>
      <c r="H1" s="22"/>
      <c r="I1" s="22"/>
      <c r="J1" s="22"/>
      <c r="K1" s="22"/>
      <c r="L1" s="6"/>
    </row>
    <row r="2" spans="1:12" ht="12.75">
      <c r="A2" s="25"/>
      <c r="B2" s="26"/>
      <c r="C2" s="26"/>
      <c r="D2" s="26"/>
      <c r="E2" s="26"/>
      <c r="F2" s="26"/>
      <c r="G2" s="25"/>
      <c r="H2" s="25"/>
      <c r="I2" s="25"/>
      <c r="J2" s="67" t="s">
        <v>203</v>
      </c>
      <c r="K2" s="68" t="s">
        <v>170</v>
      </c>
      <c r="L2" s="25"/>
    </row>
    <row r="3" spans="1:12" ht="16.5" thickBot="1">
      <c r="A3" s="22"/>
      <c r="B3" s="27" t="s">
        <v>63</v>
      </c>
      <c r="C3" s="23"/>
      <c r="E3" s="28" t="s">
        <v>2</v>
      </c>
      <c r="F3" s="60" t="s">
        <v>90</v>
      </c>
      <c r="G3" s="29"/>
      <c r="H3" s="30"/>
      <c r="I3" s="30"/>
      <c r="J3" s="30"/>
      <c r="K3" s="30"/>
      <c r="L3" s="6" t="s">
        <v>212</v>
      </c>
    </row>
    <row r="4" spans="1:12" ht="13.5" thickBot="1">
      <c r="A4" s="25"/>
      <c r="B4" s="31"/>
      <c r="C4" s="26"/>
      <c r="D4" s="26"/>
      <c r="E4" s="26"/>
      <c r="F4" s="43"/>
      <c r="G4" s="44"/>
      <c r="H4" s="44" t="s">
        <v>61</v>
      </c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16</v>
      </c>
      <c r="J5" s="47" t="s">
        <v>17</v>
      </c>
      <c r="K5" s="47" t="s">
        <v>19</v>
      </c>
      <c r="L5" s="41" t="s">
        <v>54</v>
      </c>
      <c r="M5" s="14" t="s">
        <v>10</v>
      </c>
    </row>
    <row r="6" spans="1:13" ht="12.75">
      <c r="A6" s="20">
        <v>1</v>
      </c>
      <c r="B6" s="16" t="s">
        <v>387</v>
      </c>
      <c r="C6" s="17" t="s">
        <v>99</v>
      </c>
      <c r="D6" s="18">
        <v>37928</v>
      </c>
      <c r="E6" s="19" t="s">
        <v>100</v>
      </c>
      <c r="F6" s="48">
        <v>4.89</v>
      </c>
      <c r="G6" s="48">
        <v>5.02</v>
      </c>
      <c r="H6" s="48">
        <v>5.03</v>
      </c>
      <c r="I6" s="48">
        <v>5</v>
      </c>
      <c r="J6" s="48">
        <v>5.03</v>
      </c>
      <c r="K6" s="48">
        <v>5.23</v>
      </c>
      <c r="L6" s="49">
        <f aca="true" t="shared" si="0" ref="L6:L36">MAX(F6:K6)</f>
        <v>5.23</v>
      </c>
      <c r="M6" s="55" t="str">
        <f aca="true" t="shared" si="1" ref="M6:M19">IF(ISBLANK(L6),"",IF(L6&gt;=6,"KSM",IF(L6&gt;=5.6,"I A",IF(L6&gt;=5.15,"II A",IF(L6&gt;=4.6,"III A",IF(L6&gt;=4.2,"I JA",IF(L6&gt;=3.85,"II JA",IF(L6&gt;=3.6,"III JA"))))))))</f>
        <v>II A</v>
      </c>
    </row>
    <row r="7" spans="1:13" ht="12.75">
      <c r="A7" s="20">
        <v>2</v>
      </c>
      <c r="B7" s="16" t="s">
        <v>136</v>
      </c>
      <c r="C7" s="17" t="s">
        <v>388</v>
      </c>
      <c r="D7" s="18">
        <v>37785</v>
      </c>
      <c r="E7" s="19" t="s">
        <v>15</v>
      </c>
      <c r="F7" s="48">
        <v>4.51</v>
      </c>
      <c r="G7" s="48">
        <v>4.58</v>
      </c>
      <c r="H7" s="48">
        <v>4.4</v>
      </c>
      <c r="I7" s="48">
        <v>4.22</v>
      </c>
      <c r="J7" s="48">
        <v>4.23</v>
      </c>
      <c r="K7" s="48">
        <v>4.33</v>
      </c>
      <c r="L7" s="49">
        <f t="shared" si="0"/>
        <v>4.58</v>
      </c>
      <c r="M7" s="55" t="str">
        <f t="shared" si="1"/>
        <v>I JA</v>
      </c>
    </row>
    <row r="8" spans="1:13" ht="12.75">
      <c r="A8" s="20">
        <v>3</v>
      </c>
      <c r="B8" s="16" t="s">
        <v>362</v>
      </c>
      <c r="C8" s="17" t="s">
        <v>363</v>
      </c>
      <c r="D8" s="18">
        <v>37750</v>
      </c>
      <c r="E8" s="19" t="s">
        <v>94</v>
      </c>
      <c r="F8" s="48">
        <v>4.35</v>
      </c>
      <c r="G8" s="48">
        <v>4.19</v>
      </c>
      <c r="H8" s="48">
        <v>4.2</v>
      </c>
      <c r="I8" s="48">
        <v>4.37</v>
      </c>
      <c r="J8" s="48">
        <v>4.32</v>
      </c>
      <c r="K8" s="48">
        <v>4.49</v>
      </c>
      <c r="L8" s="49">
        <f t="shared" si="0"/>
        <v>4.49</v>
      </c>
      <c r="M8" s="55" t="str">
        <f t="shared" si="1"/>
        <v>I JA</v>
      </c>
    </row>
    <row r="9" spans="1:13" ht="12.75">
      <c r="A9" s="20">
        <v>4</v>
      </c>
      <c r="B9" s="16" t="s">
        <v>141</v>
      </c>
      <c r="C9" s="17" t="s">
        <v>142</v>
      </c>
      <c r="D9" s="18">
        <v>37845</v>
      </c>
      <c r="E9" s="19" t="s">
        <v>22</v>
      </c>
      <c r="F9" s="48">
        <v>4.39</v>
      </c>
      <c r="G9" s="48">
        <v>4.25</v>
      </c>
      <c r="H9" s="48">
        <v>4.08</v>
      </c>
      <c r="I9" s="48">
        <v>4.14</v>
      </c>
      <c r="J9" s="48">
        <v>4.15</v>
      </c>
      <c r="K9" s="48" t="s">
        <v>62</v>
      </c>
      <c r="L9" s="49">
        <f t="shared" si="0"/>
        <v>4.39</v>
      </c>
      <c r="M9" s="55" t="str">
        <f t="shared" si="1"/>
        <v>I JA</v>
      </c>
    </row>
    <row r="10" spans="1:13" ht="12.75">
      <c r="A10" s="20">
        <v>5</v>
      </c>
      <c r="B10" s="16" t="s">
        <v>213</v>
      </c>
      <c r="C10" s="17" t="s">
        <v>214</v>
      </c>
      <c r="D10" s="18">
        <v>37735</v>
      </c>
      <c r="E10" s="19" t="s">
        <v>289</v>
      </c>
      <c r="F10" s="48">
        <v>4.26</v>
      </c>
      <c r="G10" s="48">
        <v>4.35</v>
      </c>
      <c r="H10" s="48" t="s">
        <v>62</v>
      </c>
      <c r="I10" s="48" t="s">
        <v>389</v>
      </c>
      <c r="J10" s="48" t="s">
        <v>389</v>
      </c>
      <c r="K10" s="48" t="s">
        <v>389</v>
      </c>
      <c r="L10" s="49">
        <f t="shared" si="0"/>
        <v>4.35</v>
      </c>
      <c r="M10" s="55" t="str">
        <f t="shared" si="1"/>
        <v>I JA</v>
      </c>
    </row>
    <row r="11" spans="1:13" ht="12.75">
      <c r="A11" s="20">
        <v>6</v>
      </c>
      <c r="B11" s="16" t="s">
        <v>95</v>
      </c>
      <c r="C11" s="17" t="s">
        <v>195</v>
      </c>
      <c r="D11" s="18">
        <v>37813</v>
      </c>
      <c r="E11" s="19" t="s">
        <v>15</v>
      </c>
      <c r="F11" s="48">
        <v>4.19</v>
      </c>
      <c r="G11" s="48">
        <v>4.02</v>
      </c>
      <c r="H11" s="48">
        <v>3.73</v>
      </c>
      <c r="I11" s="48">
        <v>3.94</v>
      </c>
      <c r="J11" s="48">
        <v>3.62</v>
      </c>
      <c r="K11" s="48" t="s">
        <v>389</v>
      </c>
      <c r="L11" s="49">
        <f t="shared" si="0"/>
        <v>4.19</v>
      </c>
      <c r="M11" s="55" t="str">
        <f t="shared" si="1"/>
        <v>II JA</v>
      </c>
    </row>
    <row r="12" spans="1:13" ht="12.75">
      <c r="A12" s="20">
        <v>7</v>
      </c>
      <c r="B12" s="63" t="s">
        <v>93</v>
      </c>
      <c r="C12" s="64" t="s">
        <v>390</v>
      </c>
      <c r="D12" s="65">
        <v>38035</v>
      </c>
      <c r="E12" s="66" t="s">
        <v>15</v>
      </c>
      <c r="F12" s="48">
        <v>3.98</v>
      </c>
      <c r="G12" s="48">
        <v>3.87</v>
      </c>
      <c r="H12" s="48">
        <v>4.01</v>
      </c>
      <c r="I12" s="48">
        <v>4.12</v>
      </c>
      <c r="J12" s="48">
        <v>4.09</v>
      </c>
      <c r="K12" s="48">
        <v>3.98</v>
      </c>
      <c r="L12" s="49">
        <f t="shared" si="0"/>
        <v>4.12</v>
      </c>
      <c r="M12" s="55" t="str">
        <f t="shared" si="1"/>
        <v>II JA</v>
      </c>
    </row>
    <row r="13" spans="1:13" ht="12.75">
      <c r="A13" s="20">
        <v>8</v>
      </c>
      <c r="B13" s="16" t="s">
        <v>196</v>
      </c>
      <c r="C13" s="17" t="s">
        <v>159</v>
      </c>
      <c r="D13" s="18">
        <v>37873</v>
      </c>
      <c r="E13" s="19" t="s">
        <v>130</v>
      </c>
      <c r="F13" s="48">
        <v>4.12</v>
      </c>
      <c r="G13" s="48">
        <v>3.9</v>
      </c>
      <c r="H13" s="48" t="s">
        <v>62</v>
      </c>
      <c r="I13" s="48" t="s">
        <v>62</v>
      </c>
      <c r="J13" s="48">
        <v>3.83</v>
      </c>
      <c r="K13" s="48">
        <v>3.97</v>
      </c>
      <c r="L13" s="49">
        <f t="shared" si="0"/>
        <v>4.12</v>
      </c>
      <c r="M13" s="55" t="str">
        <f t="shared" si="1"/>
        <v>II JA</v>
      </c>
    </row>
    <row r="14" spans="1:13" ht="12.75">
      <c r="A14" s="20">
        <v>9</v>
      </c>
      <c r="B14" s="16" t="s">
        <v>92</v>
      </c>
      <c r="C14" s="17" t="s">
        <v>140</v>
      </c>
      <c r="D14" s="18">
        <v>37742</v>
      </c>
      <c r="E14" s="19" t="s">
        <v>173</v>
      </c>
      <c r="F14" s="48">
        <v>3.92</v>
      </c>
      <c r="G14" s="48">
        <v>3.84</v>
      </c>
      <c r="H14" s="48">
        <v>3.97</v>
      </c>
      <c r="I14" s="48"/>
      <c r="J14" s="48"/>
      <c r="K14" s="48"/>
      <c r="L14" s="49">
        <f t="shared" si="0"/>
        <v>3.97</v>
      </c>
      <c r="M14" s="55" t="str">
        <f t="shared" si="1"/>
        <v>II JA</v>
      </c>
    </row>
    <row r="15" spans="1:13" ht="12.75">
      <c r="A15" s="20">
        <v>10</v>
      </c>
      <c r="B15" s="63" t="s">
        <v>231</v>
      </c>
      <c r="C15" s="64" t="s">
        <v>145</v>
      </c>
      <c r="D15" s="65">
        <v>37944</v>
      </c>
      <c r="E15" s="66" t="s">
        <v>15</v>
      </c>
      <c r="F15" s="48">
        <v>3.87</v>
      </c>
      <c r="G15" s="48">
        <v>3.53</v>
      </c>
      <c r="H15" s="48">
        <v>3.74</v>
      </c>
      <c r="I15" s="48"/>
      <c r="J15" s="48"/>
      <c r="K15" s="48"/>
      <c r="L15" s="49">
        <f>MAX(F15:K15)</f>
        <v>3.87</v>
      </c>
      <c r="M15" s="55" t="str">
        <f>IF(ISBLANK(L15),"",IF(L15&gt;=6,"KSM",IF(L15&gt;=5.6,"I A",IF(L15&gt;=5.15,"II A",IF(L15&gt;=4.6,"III A",IF(L15&gt;=4.2,"I JA",IF(L15&gt;=3.85,"II JA",IF(L15&gt;=3.6,"III JA"))))))))</f>
        <v>II JA</v>
      </c>
    </row>
    <row r="16" spans="1:13" ht="12.75">
      <c r="A16" s="20">
        <v>11</v>
      </c>
      <c r="B16" s="16" t="s">
        <v>219</v>
      </c>
      <c r="C16" s="17" t="s">
        <v>220</v>
      </c>
      <c r="D16" s="18">
        <v>38096</v>
      </c>
      <c r="E16" s="19" t="s">
        <v>18</v>
      </c>
      <c r="F16" s="48">
        <v>3.86</v>
      </c>
      <c r="G16" s="48">
        <v>3.64</v>
      </c>
      <c r="H16" s="48">
        <v>2.34</v>
      </c>
      <c r="I16" s="48"/>
      <c r="J16" s="48"/>
      <c r="K16" s="48"/>
      <c r="L16" s="49">
        <f t="shared" si="0"/>
        <v>3.86</v>
      </c>
      <c r="M16" s="55" t="str">
        <f t="shared" si="1"/>
        <v>II JA</v>
      </c>
    </row>
    <row r="17" spans="1:13" ht="12.75">
      <c r="A17" s="20">
        <v>12</v>
      </c>
      <c r="B17" s="16" t="s">
        <v>93</v>
      </c>
      <c r="C17" s="17" t="s">
        <v>391</v>
      </c>
      <c r="D17" s="18">
        <v>37988</v>
      </c>
      <c r="E17" s="19" t="s">
        <v>94</v>
      </c>
      <c r="F17" s="48">
        <v>3.59</v>
      </c>
      <c r="G17" s="48">
        <v>3.59</v>
      </c>
      <c r="H17" s="48">
        <v>3.72</v>
      </c>
      <c r="I17" s="48"/>
      <c r="J17" s="48"/>
      <c r="K17" s="48"/>
      <c r="L17" s="49">
        <f t="shared" si="0"/>
        <v>3.72</v>
      </c>
      <c r="M17" s="55" t="str">
        <f t="shared" si="1"/>
        <v>III JA</v>
      </c>
    </row>
    <row r="18" spans="1:13" ht="12.75">
      <c r="A18" s="20">
        <v>13</v>
      </c>
      <c r="B18" s="16" t="s">
        <v>12</v>
      </c>
      <c r="C18" s="17" t="s">
        <v>223</v>
      </c>
      <c r="D18" s="18">
        <v>37775</v>
      </c>
      <c r="E18" s="19" t="s">
        <v>42</v>
      </c>
      <c r="F18" s="48">
        <v>3.47</v>
      </c>
      <c r="G18" s="48">
        <v>3.39</v>
      </c>
      <c r="H18" s="48">
        <v>3.68</v>
      </c>
      <c r="I18" s="48"/>
      <c r="J18" s="48"/>
      <c r="K18" s="48"/>
      <c r="L18" s="49">
        <f t="shared" si="0"/>
        <v>3.68</v>
      </c>
      <c r="M18" s="55" t="str">
        <f t="shared" si="1"/>
        <v>III JA</v>
      </c>
    </row>
    <row r="19" spans="1:13" ht="12.75">
      <c r="A19" s="20">
        <v>14</v>
      </c>
      <c r="B19" s="16" t="s">
        <v>114</v>
      </c>
      <c r="C19" s="17" t="s">
        <v>144</v>
      </c>
      <c r="D19" s="18">
        <v>38254</v>
      </c>
      <c r="E19" s="19" t="s">
        <v>107</v>
      </c>
      <c r="F19" s="48">
        <v>3.62</v>
      </c>
      <c r="G19" s="48">
        <v>3.67</v>
      </c>
      <c r="H19" s="48">
        <v>3.34</v>
      </c>
      <c r="I19" s="48"/>
      <c r="J19" s="48"/>
      <c r="K19" s="48"/>
      <c r="L19" s="49">
        <f t="shared" si="0"/>
        <v>3.67</v>
      </c>
      <c r="M19" s="55" t="str">
        <f t="shared" si="1"/>
        <v>III JA</v>
      </c>
    </row>
    <row r="20" spans="1:13" ht="12.75">
      <c r="A20" s="20">
        <v>15</v>
      </c>
      <c r="B20" s="16" t="s">
        <v>146</v>
      </c>
      <c r="C20" s="17" t="s">
        <v>392</v>
      </c>
      <c r="D20" s="18">
        <v>37892</v>
      </c>
      <c r="E20" s="19" t="s">
        <v>43</v>
      </c>
      <c r="F20" s="48" t="s">
        <v>62</v>
      </c>
      <c r="G20" s="48">
        <v>3.61</v>
      </c>
      <c r="H20" s="48">
        <v>3.66</v>
      </c>
      <c r="I20" s="48"/>
      <c r="J20" s="48"/>
      <c r="K20" s="48"/>
      <c r="L20" s="49">
        <f t="shared" si="0"/>
        <v>3.66</v>
      </c>
      <c r="M20" s="55"/>
    </row>
    <row r="21" spans="1:13" ht="12.75">
      <c r="A21" s="20">
        <v>16</v>
      </c>
      <c r="B21" s="63" t="s">
        <v>208</v>
      </c>
      <c r="C21" s="64" t="s">
        <v>393</v>
      </c>
      <c r="D21" s="65">
        <v>38624</v>
      </c>
      <c r="E21" s="66" t="s">
        <v>43</v>
      </c>
      <c r="F21" s="48">
        <v>3.5</v>
      </c>
      <c r="G21" s="48">
        <v>3.48</v>
      </c>
      <c r="H21" s="48">
        <v>3.62</v>
      </c>
      <c r="I21" s="48"/>
      <c r="J21" s="48"/>
      <c r="K21" s="48"/>
      <c r="L21" s="49">
        <f t="shared" si="0"/>
        <v>3.62</v>
      </c>
      <c r="M21" s="55"/>
    </row>
    <row r="22" spans="1:13" ht="12.75">
      <c r="A22" s="20">
        <v>17</v>
      </c>
      <c r="B22" s="16" t="s">
        <v>224</v>
      </c>
      <c r="C22" s="17" t="s">
        <v>225</v>
      </c>
      <c r="D22" s="18">
        <v>37822</v>
      </c>
      <c r="E22" s="19" t="s">
        <v>107</v>
      </c>
      <c r="F22" s="48">
        <v>3.61</v>
      </c>
      <c r="G22" s="48">
        <v>3.48</v>
      </c>
      <c r="H22" s="48">
        <v>3.16</v>
      </c>
      <c r="I22" s="48"/>
      <c r="J22" s="48"/>
      <c r="K22" s="48"/>
      <c r="L22" s="49">
        <f t="shared" si="0"/>
        <v>3.61</v>
      </c>
      <c r="M22" s="55"/>
    </row>
    <row r="23" spans="1:13" ht="12.75">
      <c r="A23" s="20">
        <v>18</v>
      </c>
      <c r="B23" s="16" t="s">
        <v>208</v>
      </c>
      <c r="C23" s="17" t="s">
        <v>227</v>
      </c>
      <c r="D23" s="18">
        <v>37958</v>
      </c>
      <c r="E23" s="19" t="s">
        <v>94</v>
      </c>
      <c r="F23" s="48">
        <v>3.24</v>
      </c>
      <c r="G23" s="48">
        <v>3.55</v>
      </c>
      <c r="H23" s="48">
        <v>3.54</v>
      </c>
      <c r="I23" s="48"/>
      <c r="J23" s="48"/>
      <c r="K23" s="48"/>
      <c r="L23" s="49">
        <f t="shared" si="0"/>
        <v>3.55</v>
      </c>
      <c r="M23" s="55"/>
    </row>
    <row r="24" spans="1:13" ht="12.75">
      <c r="A24" s="20">
        <v>19</v>
      </c>
      <c r="B24" s="16" t="s">
        <v>394</v>
      </c>
      <c r="C24" s="17" t="s">
        <v>395</v>
      </c>
      <c r="D24" s="18">
        <v>38044</v>
      </c>
      <c r="E24" s="19" t="s">
        <v>15</v>
      </c>
      <c r="F24" s="48">
        <v>3.54</v>
      </c>
      <c r="G24" s="48">
        <v>3.52</v>
      </c>
      <c r="H24" s="48">
        <v>3.45</v>
      </c>
      <c r="I24" s="48"/>
      <c r="J24" s="48"/>
      <c r="K24" s="48"/>
      <c r="L24" s="49">
        <f t="shared" si="0"/>
        <v>3.54</v>
      </c>
      <c r="M24" s="55"/>
    </row>
    <row r="25" spans="1:13" ht="12.75">
      <c r="A25" s="20">
        <v>20</v>
      </c>
      <c r="B25" s="16" t="s">
        <v>137</v>
      </c>
      <c r="C25" s="17" t="s">
        <v>222</v>
      </c>
      <c r="D25" s="18">
        <v>37727</v>
      </c>
      <c r="E25" s="19" t="s">
        <v>107</v>
      </c>
      <c r="F25" s="48">
        <v>3.51</v>
      </c>
      <c r="G25" s="48">
        <v>3.27</v>
      </c>
      <c r="H25" s="48">
        <v>3.45</v>
      </c>
      <c r="I25" s="48"/>
      <c r="J25" s="48"/>
      <c r="K25" s="48"/>
      <c r="L25" s="49">
        <f t="shared" si="0"/>
        <v>3.51</v>
      </c>
      <c r="M25" s="55"/>
    </row>
    <row r="26" spans="1:13" ht="12.75">
      <c r="A26" s="20">
        <v>21</v>
      </c>
      <c r="B26" s="16" t="s">
        <v>35</v>
      </c>
      <c r="C26" s="17" t="s">
        <v>106</v>
      </c>
      <c r="D26" s="18">
        <v>38218</v>
      </c>
      <c r="E26" s="19" t="s">
        <v>135</v>
      </c>
      <c r="F26" s="48">
        <v>3.43</v>
      </c>
      <c r="G26" s="48">
        <v>3.37</v>
      </c>
      <c r="H26" s="48">
        <v>3.5</v>
      </c>
      <c r="I26" s="48"/>
      <c r="J26" s="48"/>
      <c r="K26" s="48"/>
      <c r="L26" s="49">
        <f t="shared" si="0"/>
        <v>3.5</v>
      </c>
      <c r="M26" s="55"/>
    </row>
    <row r="27" spans="1:13" ht="12.75">
      <c r="A27" s="20">
        <v>22</v>
      </c>
      <c r="B27" s="16" t="s">
        <v>381</v>
      </c>
      <c r="C27" s="17" t="s">
        <v>382</v>
      </c>
      <c r="D27" s="18">
        <v>38548</v>
      </c>
      <c r="E27" s="19" t="s">
        <v>110</v>
      </c>
      <c r="F27" s="48">
        <v>3.31</v>
      </c>
      <c r="G27" s="48" t="s">
        <v>62</v>
      </c>
      <c r="H27" s="48">
        <v>3.12</v>
      </c>
      <c r="I27" s="48"/>
      <c r="J27" s="48"/>
      <c r="K27" s="48"/>
      <c r="L27" s="49">
        <f>MAX(F27:K27)</f>
        <v>3.31</v>
      </c>
      <c r="M27" s="55"/>
    </row>
    <row r="28" spans="1:13" ht="12.75">
      <c r="A28" s="20">
        <v>23</v>
      </c>
      <c r="B28" s="16" t="s">
        <v>238</v>
      </c>
      <c r="C28" s="17" t="s">
        <v>239</v>
      </c>
      <c r="D28" s="18">
        <v>38370</v>
      </c>
      <c r="E28" s="19" t="s">
        <v>94</v>
      </c>
      <c r="F28" s="48">
        <v>3.1</v>
      </c>
      <c r="G28" s="48">
        <v>3.29</v>
      </c>
      <c r="H28" s="48">
        <v>3.27</v>
      </c>
      <c r="I28" s="48"/>
      <c r="J28" s="48"/>
      <c r="K28" s="48"/>
      <c r="L28" s="49">
        <f t="shared" si="0"/>
        <v>3.29</v>
      </c>
      <c r="M28" s="55"/>
    </row>
    <row r="29" spans="1:13" ht="12.75">
      <c r="A29" s="20">
        <v>24</v>
      </c>
      <c r="B29" s="16" t="s">
        <v>101</v>
      </c>
      <c r="C29" s="17" t="s">
        <v>226</v>
      </c>
      <c r="D29" s="18">
        <v>37835</v>
      </c>
      <c r="E29" s="19" t="s">
        <v>25</v>
      </c>
      <c r="F29" s="48">
        <v>3.25</v>
      </c>
      <c r="G29" s="48">
        <v>3.15</v>
      </c>
      <c r="H29" s="48">
        <v>2.79</v>
      </c>
      <c r="I29" s="48"/>
      <c r="J29" s="48"/>
      <c r="K29" s="48"/>
      <c r="L29" s="49">
        <f t="shared" si="0"/>
        <v>3.25</v>
      </c>
      <c r="M29" s="55"/>
    </row>
    <row r="30" spans="1:13" ht="12.75">
      <c r="A30" s="20">
        <v>25</v>
      </c>
      <c r="B30" s="16" t="s">
        <v>91</v>
      </c>
      <c r="C30" s="17" t="s">
        <v>280</v>
      </c>
      <c r="D30" s="18">
        <v>38307</v>
      </c>
      <c r="E30" s="19" t="s">
        <v>15</v>
      </c>
      <c r="F30" s="48">
        <v>3.05</v>
      </c>
      <c r="G30" s="48" t="s">
        <v>62</v>
      </c>
      <c r="H30" s="48">
        <v>3.23</v>
      </c>
      <c r="I30" s="48"/>
      <c r="J30" s="48"/>
      <c r="K30" s="48"/>
      <c r="L30" s="49">
        <f t="shared" si="0"/>
        <v>3.23</v>
      </c>
      <c r="M30" s="55"/>
    </row>
    <row r="31" spans="1:13" ht="12.75">
      <c r="A31" s="20">
        <v>26</v>
      </c>
      <c r="B31" s="16" t="s">
        <v>197</v>
      </c>
      <c r="C31" s="17" t="s">
        <v>198</v>
      </c>
      <c r="D31" s="18">
        <v>38260</v>
      </c>
      <c r="E31" s="19" t="s">
        <v>22</v>
      </c>
      <c r="F31" s="48">
        <v>3.16</v>
      </c>
      <c r="G31" s="48">
        <v>3.08</v>
      </c>
      <c r="H31" s="48">
        <v>3.11</v>
      </c>
      <c r="I31" s="48"/>
      <c r="J31" s="48"/>
      <c r="K31" s="48"/>
      <c r="L31" s="49">
        <f t="shared" si="0"/>
        <v>3.16</v>
      </c>
      <c r="M31" s="55"/>
    </row>
    <row r="32" spans="1:13" ht="12.75">
      <c r="A32" s="20">
        <v>27</v>
      </c>
      <c r="B32" s="16" t="s">
        <v>396</v>
      </c>
      <c r="C32" s="17" t="s">
        <v>397</v>
      </c>
      <c r="D32" s="18">
        <v>37818</v>
      </c>
      <c r="E32" s="19" t="s">
        <v>173</v>
      </c>
      <c r="F32" s="48">
        <v>3.11</v>
      </c>
      <c r="G32" s="48">
        <v>2.67</v>
      </c>
      <c r="H32" s="48">
        <v>2.94</v>
      </c>
      <c r="I32" s="48"/>
      <c r="J32" s="48"/>
      <c r="K32" s="48"/>
      <c r="L32" s="49">
        <f t="shared" si="0"/>
        <v>3.11</v>
      </c>
      <c r="M32" s="55"/>
    </row>
    <row r="33" spans="1:13" ht="12.75">
      <c r="A33" s="20">
        <v>28</v>
      </c>
      <c r="B33" s="16" t="s">
        <v>45</v>
      </c>
      <c r="C33" s="17" t="s">
        <v>244</v>
      </c>
      <c r="D33" s="18">
        <v>38260</v>
      </c>
      <c r="E33" s="19" t="s">
        <v>15</v>
      </c>
      <c r="F33" s="48">
        <v>3.09</v>
      </c>
      <c r="G33" s="48">
        <v>2.99</v>
      </c>
      <c r="H33" s="48">
        <v>2.97</v>
      </c>
      <c r="I33" s="48"/>
      <c r="J33" s="48"/>
      <c r="K33" s="48"/>
      <c r="L33" s="49">
        <f>MAX(F33:K33)</f>
        <v>3.09</v>
      </c>
      <c r="M33" s="55"/>
    </row>
    <row r="34" spans="1:13" ht="12.75">
      <c r="A34" s="20">
        <v>29</v>
      </c>
      <c r="B34" s="16" t="s">
        <v>93</v>
      </c>
      <c r="C34" s="17" t="s">
        <v>257</v>
      </c>
      <c r="D34" s="18">
        <v>38290</v>
      </c>
      <c r="E34" s="19" t="s">
        <v>107</v>
      </c>
      <c r="F34" s="48">
        <v>3.04</v>
      </c>
      <c r="G34" s="48">
        <v>2.83</v>
      </c>
      <c r="H34" s="48">
        <v>2.9</v>
      </c>
      <c r="I34" s="48"/>
      <c r="J34" s="48"/>
      <c r="K34" s="48"/>
      <c r="L34" s="49">
        <f>MAX(F34:K34)</f>
        <v>3.04</v>
      </c>
      <c r="M34" s="55"/>
    </row>
    <row r="35" spans="1:13" ht="12.75">
      <c r="A35" s="20">
        <v>30</v>
      </c>
      <c r="B35" s="16" t="s">
        <v>108</v>
      </c>
      <c r="C35" s="17" t="s">
        <v>165</v>
      </c>
      <c r="D35" s="18">
        <v>38609</v>
      </c>
      <c r="E35" s="19" t="s">
        <v>107</v>
      </c>
      <c r="F35" s="48">
        <v>2.99</v>
      </c>
      <c r="G35" s="48">
        <v>3.03</v>
      </c>
      <c r="H35" s="48">
        <v>2.66</v>
      </c>
      <c r="I35" s="48"/>
      <c r="J35" s="48"/>
      <c r="K35" s="48"/>
      <c r="L35" s="49">
        <f t="shared" si="0"/>
        <v>3.03</v>
      </c>
      <c r="M35" s="55"/>
    </row>
    <row r="36" spans="1:13" ht="12.75">
      <c r="A36" s="20">
        <v>31</v>
      </c>
      <c r="B36" s="16" t="s">
        <v>398</v>
      </c>
      <c r="C36" s="17" t="s">
        <v>399</v>
      </c>
      <c r="D36" s="18">
        <v>38625</v>
      </c>
      <c r="E36" s="19" t="s">
        <v>94</v>
      </c>
      <c r="F36" s="48">
        <v>2.81</v>
      </c>
      <c r="G36" s="48">
        <v>2.15</v>
      </c>
      <c r="H36" s="48">
        <v>3.03</v>
      </c>
      <c r="I36" s="48"/>
      <c r="J36" s="48"/>
      <c r="K36" s="48"/>
      <c r="L36" s="49">
        <f t="shared" si="0"/>
        <v>3.03</v>
      </c>
      <c r="M36" s="55"/>
    </row>
    <row r="37" spans="10:11" ht="12.75">
      <c r="J37" s="67" t="s">
        <v>14</v>
      </c>
      <c r="K37" s="68" t="s">
        <v>170</v>
      </c>
    </row>
    <row r="38" spans="1:13" ht="12.75">
      <c r="A38" s="20">
        <v>32</v>
      </c>
      <c r="B38" s="16" t="s">
        <v>84</v>
      </c>
      <c r="C38" s="17" t="s">
        <v>400</v>
      </c>
      <c r="D38" s="18">
        <v>38556</v>
      </c>
      <c r="E38" s="19" t="s">
        <v>94</v>
      </c>
      <c r="F38" s="48">
        <v>2.96</v>
      </c>
      <c r="G38" s="48">
        <v>3.02</v>
      </c>
      <c r="H38" s="48">
        <v>3</v>
      </c>
      <c r="I38" s="48"/>
      <c r="J38" s="48"/>
      <c r="K38" s="48"/>
      <c r="L38" s="49">
        <f aca="true" t="shared" si="2" ref="L38:L45">MAX(F38:K38)</f>
        <v>3.02</v>
      </c>
      <c r="M38" s="55"/>
    </row>
    <row r="39" spans="1:13" ht="12.75">
      <c r="A39" s="20">
        <v>33</v>
      </c>
      <c r="B39" s="16" t="s">
        <v>84</v>
      </c>
      <c r="C39" s="17" t="s">
        <v>163</v>
      </c>
      <c r="D39" s="18">
        <v>38611</v>
      </c>
      <c r="E39" s="19" t="s">
        <v>25</v>
      </c>
      <c r="F39" s="48">
        <v>2.95</v>
      </c>
      <c r="G39" s="48">
        <v>3</v>
      </c>
      <c r="H39" s="48">
        <v>2.8</v>
      </c>
      <c r="I39" s="48"/>
      <c r="J39" s="48"/>
      <c r="K39" s="48"/>
      <c r="L39" s="49">
        <f t="shared" si="2"/>
        <v>3</v>
      </c>
      <c r="M39" s="55"/>
    </row>
    <row r="40" spans="1:13" ht="12.75">
      <c r="A40" s="20">
        <v>34</v>
      </c>
      <c r="B40" s="16" t="s">
        <v>208</v>
      </c>
      <c r="C40" s="17" t="s">
        <v>270</v>
      </c>
      <c r="D40" s="18">
        <v>38554</v>
      </c>
      <c r="E40" s="19" t="s">
        <v>107</v>
      </c>
      <c r="F40" s="48">
        <v>2.67</v>
      </c>
      <c r="G40" s="48">
        <v>2.9</v>
      </c>
      <c r="H40" s="48">
        <v>2.81</v>
      </c>
      <c r="I40" s="48"/>
      <c r="J40" s="48"/>
      <c r="K40" s="48"/>
      <c r="L40" s="49">
        <f t="shared" si="2"/>
        <v>2.9</v>
      </c>
      <c r="M40" s="55"/>
    </row>
    <row r="41" spans="1:13" ht="12.75">
      <c r="A41" s="20">
        <v>35</v>
      </c>
      <c r="B41" s="16" t="s">
        <v>246</v>
      </c>
      <c r="C41" s="17" t="s">
        <v>247</v>
      </c>
      <c r="D41" s="18">
        <v>38514</v>
      </c>
      <c r="E41" s="19" t="s">
        <v>107</v>
      </c>
      <c r="F41" s="48">
        <v>2.8</v>
      </c>
      <c r="G41" s="48">
        <v>2.87</v>
      </c>
      <c r="H41" s="48" t="s">
        <v>62</v>
      </c>
      <c r="I41" s="48"/>
      <c r="J41" s="48"/>
      <c r="K41" s="48"/>
      <c r="L41" s="49">
        <f t="shared" si="2"/>
        <v>2.87</v>
      </c>
      <c r="M41" s="55"/>
    </row>
    <row r="42" spans="1:13" ht="12.75">
      <c r="A42" s="20">
        <v>36</v>
      </c>
      <c r="B42" s="16" t="s">
        <v>271</v>
      </c>
      <c r="C42" s="17" t="s">
        <v>272</v>
      </c>
      <c r="D42" s="18">
        <v>38471</v>
      </c>
      <c r="E42" s="19" t="s">
        <v>25</v>
      </c>
      <c r="F42" s="48">
        <v>2.79</v>
      </c>
      <c r="G42" s="48">
        <v>2.25</v>
      </c>
      <c r="H42" s="48">
        <v>2.68</v>
      </c>
      <c r="I42" s="48"/>
      <c r="J42" s="48"/>
      <c r="K42" s="48"/>
      <c r="L42" s="49">
        <f t="shared" si="2"/>
        <v>2.79</v>
      </c>
      <c r="M42" s="55"/>
    </row>
    <row r="43" spans="1:13" ht="12.75">
      <c r="A43" s="20">
        <v>37</v>
      </c>
      <c r="B43" s="16" t="s">
        <v>242</v>
      </c>
      <c r="C43" s="17" t="s">
        <v>243</v>
      </c>
      <c r="D43" s="18">
        <v>37893</v>
      </c>
      <c r="E43" s="19" t="s">
        <v>15</v>
      </c>
      <c r="F43" s="48">
        <v>2.62</v>
      </c>
      <c r="G43" s="48">
        <v>2.37</v>
      </c>
      <c r="H43" s="48">
        <v>2.75</v>
      </c>
      <c r="I43" s="48"/>
      <c r="J43" s="48"/>
      <c r="K43" s="48"/>
      <c r="L43" s="49">
        <f>MAX(F43:K43)</f>
        <v>2.75</v>
      </c>
      <c r="M43" s="55"/>
    </row>
    <row r="44" spans="1:13" ht="12.75">
      <c r="A44" s="20">
        <v>38</v>
      </c>
      <c r="B44" s="16" t="s">
        <v>199</v>
      </c>
      <c r="C44" s="17" t="s">
        <v>200</v>
      </c>
      <c r="D44" s="18">
        <v>38134</v>
      </c>
      <c r="E44" s="19" t="s">
        <v>22</v>
      </c>
      <c r="F44" s="48">
        <v>2.69</v>
      </c>
      <c r="G44" s="48" t="s">
        <v>62</v>
      </c>
      <c r="H44" s="48">
        <v>2.59</v>
      </c>
      <c r="I44" s="48"/>
      <c r="J44" s="48"/>
      <c r="K44" s="48"/>
      <c r="L44" s="49">
        <f t="shared" si="2"/>
        <v>2.69</v>
      </c>
      <c r="M44" s="55"/>
    </row>
    <row r="45" spans="1:13" ht="12.75">
      <c r="A45" s="20">
        <v>39</v>
      </c>
      <c r="B45" s="63" t="s">
        <v>133</v>
      </c>
      <c r="C45" s="64" t="s">
        <v>401</v>
      </c>
      <c r="D45" s="65">
        <v>39296</v>
      </c>
      <c r="E45" s="66" t="s">
        <v>135</v>
      </c>
      <c r="F45" s="48">
        <v>2.68</v>
      </c>
      <c r="G45" s="48" t="s">
        <v>62</v>
      </c>
      <c r="H45" s="48" t="s">
        <v>62</v>
      </c>
      <c r="I45" s="48"/>
      <c r="J45" s="48"/>
      <c r="K45" s="48"/>
      <c r="L45" s="49">
        <f t="shared" si="2"/>
        <v>2.68</v>
      </c>
      <c r="M45" s="55"/>
    </row>
    <row r="46" spans="1:13" ht="12.75">
      <c r="A46" s="20">
        <v>40</v>
      </c>
      <c r="B46" s="16" t="s">
        <v>133</v>
      </c>
      <c r="C46" s="17" t="s">
        <v>402</v>
      </c>
      <c r="D46" s="18">
        <v>39545</v>
      </c>
      <c r="E46" s="19" t="s">
        <v>341</v>
      </c>
      <c r="F46" s="48">
        <v>2.05</v>
      </c>
      <c r="G46" s="48">
        <v>2.15</v>
      </c>
      <c r="H46" s="48">
        <v>1.9</v>
      </c>
      <c r="I46" s="48"/>
      <c r="J46" s="48"/>
      <c r="K46" s="48"/>
      <c r="L46" s="49">
        <f>MAX(F46:K46)</f>
        <v>2.15</v>
      </c>
      <c r="M46" s="55"/>
    </row>
    <row r="47" spans="1:13" ht="12.75">
      <c r="A47" s="20">
        <v>41</v>
      </c>
      <c r="B47" s="16" t="s">
        <v>403</v>
      </c>
      <c r="C47" s="17" t="s">
        <v>404</v>
      </c>
      <c r="D47" s="18">
        <v>40129</v>
      </c>
      <c r="E47" s="19" t="s">
        <v>405</v>
      </c>
      <c r="F47" s="48">
        <v>2.11</v>
      </c>
      <c r="G47" s="48" t="s">
        <v>62</v>
      </c>
      <c r="H47" s="48">
        <v>1.94</v>
      </c>
      <c r="I47" s="48"/>
      <c r="J47" s="48"/>
      <c r="K47" s="48"/>
      <c r="L47" s="49">
        <f>MAX(F47:K47)</f>
        <v>2.11</v>
      </c>
      <c r="M47" s="55"/>
    </row>
    <row r="48" spans="1:13" ht="12.75">
      <c r="A48" s="20" t="s">
        <v>36</v>
      </c>
      <c r="B48" s="16" t="s">
        <v>406</v>
      </c>
      <c r="C48" s="17" t="s">
        <v>407</v>
      </c>
      <c r="D48" s="18">
        <v>38281</v>
      </c>
      <c r="E48" s="19" t="s">
        <v>287</v>
      </c>
      <c r="F48" s="48">
        <v>3.1</v>
      </c>
      <c r="G48" s="48">
        <v>2.88</v>
      </c>
      <c r="H48" s="48">
        <v>3.09</v>
      </c>
      <c r="I48" s="48"/>
      <c r="J48" s="48"/>
      <c r="K48" s="48"/>
      <c r="L48" s="49">
        <f>MAX(F48:K48)</f>
        <v>3.1</v>
      </c>
      <c r="M48" s="55"/>
    </row>
    <row r="49" spans="1:13" ht="12.75">
      <c r="A49" s="20" t="s">
        <v>36</v>
      </c>
      <c r="B49" s="16" t="s">
        <v>285</v>
      </c>
      <c r="C49" s="17" t="s">
        <v>286</v>
      </c>
      <c r="D49" s="18">
        <v>38685</v>
      </c>
      <c r="E49" s="19" t="s">
        <v>287</v>
      </c>
      <c r="F49" s="48">
        <v>2.97</v>
      </c>
      <c r="G49" s="48">
        <v>2.74</v>
      </c>
      <c r="H49" s="48">
        <v>2.62</v>
      </c>
      <c r="I49" s="48"/>
      <c r="J49" s="48"/>
      <c r="K49" s="48"/>
      <c r="L49" s="49">
        <f>MAX(F49:K49)</f>
        <v>2.97</v>
      </c>
      <c r="M49" s="55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37</v>
      </c>
      <c r="F1" s="24"/>
      <c r="G1" s="22"/>
      <c r="H1" s="22"/>
      <c r="I1" s="22"/>
      <c r="J1" s="22"/>
      <c r="K1" s="22"/>
      <c r="L1" s="6"/>
    </row>
    <row r="2" spans="1:12" ht="12.7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6" t="s">
        <v>212</v>
      </c>
    </row>
    <row r="3" spans="1:12" ht="16.5" thickBot="1">
      <c r="A3" s="22"/>
      <c r="B3" s="27" t="s">
        <v>63</v>
      </c>
      <c r="C3" s="23"/>
      <c r="E3" s="28" t="s">
        <v>41</v>
      </c>
      <c r="F3" s="60" t="s">
        <v>90</v>
      </c>
      <c r="G3" s="29"/>
      <c r="H3" s="30"/>
      <c r="I3" s="30"/>
      <c r="J3" s="30"/>
      <c r="K3" s="30"/>
      <c r="L3" s="30"/>
    </row>
    <row r="4" spans="1:12" ht="13.5" thickBot="1">
      <c r="A4" s="25"/>
      <c r="B4" s="31"/>
      <c r="C4" s="26"/>
      <c r="D4" s="26"/>
      <c r="E4" s="26"/>
      <c r="F4" s="43"/>
      <c r="G4" s="44"/>
      <c r="H4" s="44" t="s">
        <v>61</v>
      </c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16</v>
      </c>
      <c r="J5" s="47" t="s">
        <v>17</v>
      </c>
      <c r="K5" s="47" t="s">
        <v>19</v>
      </c>
      <c r="L5" s="41" t="s">
        <v>54</v>
      </c>
      <c r="M5" s="14" t="s">
        <v>10</v>
      </c>
    </row>
    <row r="6" spans="1:13" ht="12.75">
      <c r="A6" s="20">
        <v>1</v>
      </c>
      <c r="B6" s="16" t="s">
        <v>171</v>
      </c>
      <c r="C6" s="17" t="s">
        <v>172</v>
      </c>
      <c r="D6" s="18">
        <v>38068</v>
      </c>
      <c r="E6" s="19" t="s">
        <v>25</v>
      </c>
      <c r="F6" s="48">
        <v>4.56</v>
      </c>
      <c r="G6" s="48">
        <v>4.51</v>
      </c>
      <c r="H6" s="48">
        <v>4.51</v>
      </c>
      <c r="I6" s="48">
        <v>4.52</v>
      </c>
      <c r="J6" s="48">
        <v>4.49</v>
      </c>
      <c r="K6" s="48">
        <v>4.46</v>
      </c>
      <c r="L6" s="49">
        <f aca="true" t="shared" si="0" ref="L6:L14">MAX(F6:K6)</f>
        <v>4.56</v>
      </c>
      <c r="M6" s="55" t="str">
        <f aca="true" t="shared" si="1" ref="M6:M14">IF(ISBLANK(L6),"",IF(L6&gt;=7.2,"KSM",IF(L6&gt;=6.7,"I A",IF(L6&gt;=6.2,"II A",IF(L6&gt;=5.6,"III A",IF(L6&gt;=5,"I JA",IF(L6&gt;=4.45,"II JA",IF(L6&gt;=4,"III JA"))))))))</f>
        <v>II JA</v>
      </c>
    </row>
    <row r="7" spans="1:13" ht="12.75">
      <c r="A7" s="20">
        <v>2</v>
      </c>
      <c r="B7" s="16" t="s">
        <v>293</v>
      </c>
      <c r="C7" s="17" t="s">
        <v>294</v>
      </c>
      <c r="D7" s="18">
        <v>37825</v>
      </c>
      <c r="E7" s="19" t="s">
        <v>22</v>
      </c>
      <c r="F7" s="48">
        <v>4.14</v>
      </c>
      <c r="G7" s="48">
        <v>3.85</v>
      </c>
      <c r="H7" s="48">
        <v>4.15</v>
      </c>
      <c r="I7" s="48">
        <v>4.05</v>
      </c>
      <c r="J7" s="48">
        <v>4.12</v>
      </c>
      <c r="K7" s="48">
        <v>4.07</v>
      </c>
      <c r="L7" s="49">
        <f t="shared" si="0"/>
        <v>4.15</v>
      </c>
      <c r="M7" s="55" t="str">
        <f t="shared" si="1"/>
        <v>III JA</v>
      </c>
    </row>
    <row r="8" spans="1:13" ht="12.75">
      <c r="A8" s="20">
        <v>3</v>
      </c>
      <c r="B8" s="63" t="s">
        <v>174</v>
      </c>
      <c r="C8" s="64" t="s">
        <v>204</v>
      </c>
      <c r="D8" s="65">
        <v>38195</v>
      </c>
      <c r="E8" s="66" t="s">
        <v>25</v>
      </c>
      <c r="F8" s="48">
        <v>4.11</v>
      </c>
      <c r="G8" s="48">
        <v>4.1</v>
      </c>
      <c r="H8" s="48">
        <v>4.15</v>
      </c>
      <c r="I8" s="48">
        <v>3.89</v>
      </c>
      <c r="J8" s="48">
        <v>4.02</v>
      </c>
      <c r="K8" s="48">
        <v>3.97</v>
      </c>
      <c r="L8" s="49">
        <f>MAX(F8:K8)</f>
        <v>4.15</v>
      </c>
      <c r="M8" s="55" t="str">
        <f>IF(ISBLANK(L8),"",IF(L8&gt;=7.2,"KSM",IF(L8&gt;=6.7,"I A",IF(L8&gt;=6.2,"II A",IF(L8&gt;=5.6,"III A",IF(L8&gt;=5,"I JA",IF(L8&gt;=4.45,"II JA",IF(L8&gt;=4,"III JA"))))))))</f>
        <v>III JA</v>
      </c>
    </row>
    <row r="9" spans="1:13" ht="12.75">
      <c r="A9" s="20">
        <v>4</v>
      </c>
      <c r="B9" s="16" t="s">
        <v>342</v>
      </c>
      <c r="C9" s="17" t="s">
        <v>408</v>
      </c>
      <c r="D9" s="18">
        <v>37624</v>
      </c>
      <c r="E9" s="19" t="s">
        <v>173</v>
      </c>
      <c r="F9" s="48">
        <v>4.12</v>
      </c>
      <c r="G9" s="48">
        <v>3.98</v>
      </c>
      <c r="H9" s="48">
        <v>4.01</v>
      </c>
      <c r="I9" s="48">
        <v>3.84</v>
      </c>
      <c r="J9" s="48">
        <v>3.85</v>
      </c>
      <c r="K9" s="48">
        <v>4.02</v>
      </c>
      <c r="L9" s="49">
        <f t="shared" si="0"/>
        <v>4.12</v>
      </c>
      <c r="M9" s="55" t="str">
        <f t="shared" si="1"/>
        <v>III JA</v>
      </c>
    </row>
    <row r="10" spans="1:13" ht="12.75">
      <c r="A10" s="20">
        <v>5</v>
      </c>
      <c r="B10" s="16" t="s">
        <v>176</v>
      </c>
      <c r="C10" s="17" t="s">
        <v>177</v>
      </c>
      <c r="D10" s="18">
        <v>38081</v>
      </c>
      <c r="E10" s="19" t="s">
        <v>107</v>
      </c>
      <c r="F10" s="48">
        <v>3.78</v>
      </c>
      <c r="G10" s="48">
        <v>3.8</v>
      </c>
      <c r="H10" s="48">
        <v>3.68</v>
      </c>
      <c r="I10" s="48">
        <v>4.05</v>
      </c>
      <c r="J10" s="48">
        <v>3.91</v>
      </c>
      <c r="K10" s="48">
        <v>3.75</v>
      </c>
      <c r="L10" s="49">
        <f>MAX(F10:K10)</f>
        <v>4.05</v>
      </c>
      <c r="M10" s="55" t="str">
        <f>IF(ISBLANK(L10),"",IF(L10&gt;=7.2,"KSM",IF(L10&gt;=6.7,"I A",IF(L10&gt;=6.2,"II A",IF(L10&gt;=5.6,"III A",IF(L10&gt;=5,"I JA",IF(L10&gt;=4.45,"II JA",IF(L10&gt;=4,"III JA"))))))))</f>
        <v>III JA</v>
      </c>
    </row>
    <row r="11" spans="1:13" ht="12.75">
      <c r="A11" s="20">
        <v>6</v>
      </c>
      <c r="B11" s="16" t="s">
        <v>96</v>
      </c>
      <c r="C11" s="17" t="s">
        <v>206</v>
      </c>
      <c r="D11" s="18">
        <v>38119</v>
      </c>
      <c r="E11" s="19" t="s">
        <v>107</v>
      </c>
      <c r="F11" s="48">
        <v>3.77</v>
      </c>
      <c r="G11" s="48">
        <v>3.76</v>
      </c>
      <c r="H11" s="48">
        <v>3.98</v>
      </c>
      <c r="I11" s="48">
        <v>3.85</v>
      </c>
      <c r="J11" s="48">
        <v>3.79</v>
      </c>
      <c r="K11" s="48">
        <v>3.64</v>
      </c>
      <c r="L11" s="49">
        <f>MAX(F11:K11)</f>
        <v>3.98</v>
      </c>
      <c r="M11" s="55"/>
    </row>
    <row r="12" spans="1:13" ht="12.75">
      <c r="A12" s="20">
        <v>7</v>
      </c>
      <c r="B12" s="16" t="s">
        <v>176</v>
      </c>
      <c r="C12" s="17" t="s">
        <v>314</v>
      </c>
      <c r="D12" s="18">
        <v>37841</v>
      </c>
      <c r="E12" s="19" t="s">
        <v>15</v>
      </c>
      <c r="F12" s="48">
        <v>3.63</v>
      </c>
      <c r="G12" s="48">
        <v>3.6</v>
      </c>
      <c r="H12" s="48">
        <v>3.27</v>
      </c>
      <c r="I12" s="48">
        <v>3.66</v>
      </c>
      <c r="J12" s="48">
        <v>3.52</v>
      </c>
      <c r="K12" s="48">
        <v>3.97</v>
      </c>
      <c r="L12" s="49">
        <f>MAX(F12:K12)</f>
        <v>3.97</v>
      </c>
      <c r="M12" s="55"/>
    </row>
    <row r="13" spans="1:13" ht="12.75">
      <c r="A13" s="20">
        <v>8</v>
      </c>
      <c r="B13" s="16" t="s">
        <v>317</v>
      </c>
      <c r="C13" s="17" t="s">
        <v>318</v>
      </c>
      <c r="D13" s="18">
        <v>38203</v>
      </c>
      <c r="E13" s="19" t="s">
        <v>25</v>
      </c>
      <c r="F13" s="48">
        <v>3.46</v>
      </c>
      <c r="G13" s="48">
        <v>3.19</v>
      </c>
      <c r="H13" s="48">
        <v>3.34</v>
      </c>
      <c r="I13" s="48" t="s">
        <v>389</v>
      </c>
      <c r="J13" s="48" t="s">
        <v>389</v>
      </c>
      <c r="K13" s="48" t="s">
        <v>389</v>
      </c>
      <c r="L13" s="49">
        <f t="shared" si="0"/>
        <v>3.46</v>
      </c>
      <c r="M13" s="55" t="b">
        <f t="shared" si="1"/>
        <v>0</v>
      </c>
    </row>
    <row r="14" spans="1:13" ht="12.75">
      <c r="A14" s="20">
        <v>9</v>
      </c>
      <c r="B14" s="16" t="s">
        <v>116</v>
      </c>
      <c r="C14" s="17" t="s">
        <v>409</v>
      </c>
      <c r="D14" s="18">
        <v>38630</v>
      </c>
      <c r="E14" s="19" t="s">
        <v>173</v>
      </c>
      <c r="F14" s="48">
        <v>3.22</v>
      </c>
      <c r="G14" s="48">
        <v>3.34</v>
      </c>
      <c r="H14" s="48" t="s">
        <v>62</v>
      </c>
      <c r="I14" s="48"/>
      <c r="J14" s="48"/>
      <c r="K14" s="48"/>
      <c r="L14" s="49">
        <f t="shared" si="0"/>
        <v>3.34</v>
      </c>
      <c r="M14" s="55" t="b">
        <f t="shared" si="1"/>
        <v>0</v>
      </c>
    </row>
    <row r="15" spans="1:13" ht="12.75">
      <c r="A15" s="20">
        <v>10</v>
      </c>
      <c r="B15" s="16" t="s">
        <v>308</v>
      </c>
      <c r="C15" s="17" t="s">
        <v>309</v>
      </c>
      <c r="D15" s="18">
        <v>38267</v>
      </c>
      <c r="E15" s="19" t="s">
        <v>25</v>
      </c>
      <c r="F15" s="48">
        <v>3.33</v>
      </c>
      <c r="G15" s="48">
        <v>3.14</v>
      </c>
      <c r="H15" s="48">
        <v>2.59</v>
      </c>
      <c r="I15" s="48"/>
      <c r="J15" s="48"/>
      <c r="K15" s="48"/>
      <c r="L15" s="49">
        <f aca="true" t="shared" si="2" ref="L15:L25">MAX(F15:K15)</f>
        <v>3.33</v>
      </c>
      <c r="M15" s="55"/>
    </row>
    <row r="16" spans="1:13" ht="12.75">
      <c r="A16" s="20">
        <v>11</v>
      </c>
      <c r="B16" s="63" t="s">
        <v>117</v>
      </c>
      <c r="C16" s="64" t="s">
        <v>316</v>
      </c>
      <c r="D16" s="65">
        <v>38138</v>
      </c>
      <c r="E16" s="19" t="s">
        <v>173</v>
      </c>
      <c r="F16" s="48">
        <v>3.11</v>
      </c>
      <c r="G16" s="48">
        <v>3.23</v>
      </c>
      <c r="H16" s="48">
        <v>3.27</v>
      </c>
      <c r="I16" s="48"/>
      <c r="J16" s="48"/>
      <c r="K16" s="48"/>
      <c r="L16" s="49">
        <f t="shared" si="2"/>
        <v>3.27</v>
      </c>
      <c r="M16" s="55"/>
    </row>
    <row r="17" spans="1:13" ht="12.75">
      <c r="A17" s="20">
        <v>12</v>
      </c>
      <c r="B17" s="16" t="s">
        <v>116</v>
      </c>
      <c r="C17" s="17" t="s">
        <v>315</v>
      </c>
      <c r="D17" s="18">
        <v>38913</v>
      </c>
      <c r="E17" s="19" t="s">
        <v>107</v>
      </c>
      <c r="F17" s="48">
        <v>3.26</v>
      </c>
      <c r="G17" s="48">
        <v>2.8</v>
      </c>
      <c r="H17" s="48">
        <v>3</v>
      </c>
      <c r="I17" s="48"/>
      <c r="J17" s="48"/>
      <c r="K17" s="48"/>
      <c r="L17" s="49">
        <f t="shared" si="2"/>
        <v>3.26</v>
      </c>
      <c r="M17" s="55"/>
    </row>
    <row r="18" spans="1:13" ht="12.75">
      <c r="A18" s="20">
        <v>13</v>
      </c>
      <c r="B18" s="16" t="s">
        <v>178</v>
      </c>
      <c r="C18" s="17" t="s">
        <v>185</v>
      </c>
      <c r="D18" s="18">
        <v>38682</v>
      </c>
      <c r="E18" s="19" t="s">
        <v>42</v>
      </c>
      <c r="F18" s="48">
        <v>3.13</v>
      </c>
      <c r="G18" s="48">
        <v>3.22</v>
      </c>
      <c r="H18" s="48" t="s">
        <v>62</v>
      </c>
      <c r="I18" s="48"/>
      <c r="J18" s="48"/>
      <c r="K18" s="48"/>
      <c r="L18" s="49">
        <f t="shared" si="2"/>
        <v>3.22</v>
      </c>
      <c r="M18" s="55"/>
    </row>
    <row r="19" spans="1:13" ht="12.75">
      <c r="A19" s="20">
        <v>14</v>
      </c>
      <c r="B19" s="16" t="s">
        <v>329</v>
      </c>
      <c r="C19" s="17" t="s">
        <v>330</v>
      </c>
      <c r="D19" s="18">
        <v>38663</v>
      </c>
      <c r="E19" s="19" t="s">
        <v>42</v>
      </c>
      <c r="F19" s="48">
        <v>2.98</v>
      </c>
      <c r="G19" s="48">
        <v>2.76</v>
      </c>
      <c r="H19" s="48">
        <v>3.12</v>
      </c>
      <c r="I19" s="48"/>
      <c r="J19" s="48"/>
      <c r="K19" s="48"/>
      <c r="L19" s="49">
        <f t="shared" si="2"/>
        <v>3.12</v>
      </c>
      <c r="M19" s="55"/>
    </row>
    <row r="20" spans="1:13" ht="12.75">
      <c r="A20" s="20">
        <v>15</v>
      </c>
      <c r="B20" s="16" t="s">
        <v>49</v>
      </c>
      <c r="C20" s="17" t="s">
        <v>319</v>
      </c>
      <c r="D20" s="18">
        <v>38672</v>
      </c>
      <c r="E20" s="19" t="s">
        <v>42</v>
      </c>
      <c r="F20" s="48">
        <v>3.1</v>
      </c>
      <c r="G20" s="48">
        <v>2.84</v>
      </c>
      <c r="H20" s="48">
        <v>2.32</v>
      </c>
      <c r="I20" s="48"/>
      <c r="J20" s="48"/>
      <c r="K20" s="48"/>
      <c r="L20" s="49">
        <f t="shared" si="2"/>
        <v>3.1</v>
      </c>
      <c r="M20" s="55"/>
    </row>
    <row r="21" spans="1:13" ht="12.75">
      <c r="A21" s="20">
        <v>16</v>
      </c>
      <c r="B21" s="63" t="s">
        <v>326</v>
      </c>
      <c r="C21" s="64" t="s">
        <v>337</v>
      </c>
      <c r="D21" s="65">
        <v>38160</v>
      </c>
      <c r="E21" s="66" t="s">
        <v>25</v>
      </c>
      <c r="F21" s="48">
        <v>2.98</v>
      </c>
      <c r="G21" s="48">
        <v>2.87</v>
      </c>
      <c r="H21" s="48">
        <v>2.32</v>
      </c>
      <c r="I21" s="48"/>
      <c r="J21" s="48"/>
      <c r="K21" s="48"/>
      <c r="L21" s="49">
        <f t="shared" si="2"/>
        <v>2.98</v>
      </c>
      <c r="M21" s="55"/>
    </row>
    <row r="22" spans="1:13" ht="12.75">
      <c r="A22" s="20">
        <v>17</v>
      </c>
      <c r="B22" s="16" t="s">
        <v>410</v>
      </c>
      <c r="C22" s="17" t="s">
        <v>411</v>
      </c>
      <c r="D22" s="18">
        <v>39573</v>
      </c>
      <c r="E22" s="19" t="s">
        <v>341</v>
      </c>
      <c r="F22" s="48">
        <v>2.82</v>
      </c>
      <c r="G22" s="48">
        <v>2.79</v>
      </c>
      <c r="H22" s="48">
        <v>2.55</v>
      </c>
      <c r="I22" s="48"/>
      <c r="J22" s="48"/>
      <c r="K22" s="48"/>
      <c r="L22" s="49">
        <f t="shared" si="2"/>
        <v>2.82</v>
      </c>
      <c r="M22" s="55"/>
    </row>
    <row r="23" spans="1:13" ht="12.75">
      <c r="A23" s="20">
        <v>18</v>
      </c>
      <c r="B23" s="16" t="s">
        <v>115</v>
      </c>
      <c r="C23" s="17" t="s">
        <v>412</v>
      </c>
      <c r="D23" s="18">
        <v>37817</v>
      </c>
      <c r="E23" s="19" t="s">
        <v>42</v>
      </c>
      <c r="F23" s="48">
        <v>2.81</v>
      </c>
      <c r="G23" s="48">
        <v>2.8</v>
      </c>
      <c r="H23" s="48">
        <v>2.75</v>
      </c>
      <c r="I23" s="48"/>
      <c r="J23" s="48"/>
      <c r="K23" s="48"/>
      <c r="L23" s="49">
        <f t="shared" si="2"/>
        <v>2.81</v>
      </c>
      <c r="M23" s="55"/>
    </row>
    <row r="24" spans="1:13" ht="12.75">
      <c r="A24" s="20">
        <v>19</v>
      </c>
      <c r="B24" s="16" t="s">
        <v>339</v>
      </c>
      <c r="C24" s="17" t="s">
        <v>413</v>
      </c>
      <c r="D24" s="18">
        <v>38094</v>
      </c>
      <c r="E24" s="19" t="s">
        <v>42</v>
      </c>
      <c r="F24" s="48">
        <v>2.5</v>
      </c>
      <c r="G24" s="48">
        <v>2.73</v>
      </c>
      <c r="H24" s="48">
        <v>2.59</v>
      </c>
      <c r="I24" s="48"/>
      <c r="J24" s="48"/>
      <c r="K24" s="48"/>
      <c r="L24" s="49">
        <f t="shared" si="2"/>
        <v>2.73</v>
      </c>
      <c r="M24" s="55"/>
    </row>
    <row r="25" spans="1:13" ht="12.75">
      <c r="A25" s="20">
        <v>20</v>
      </c>
      <c r="B25" s="16" t="s">
        <v>359</v>
      </c>
      <c r="C25" s="17" t="s">
        <v>332</v>
      </c>
      <c r="D25" s="18">
        <v>39100</v>
      </c>
      <c r="E25" s="19" t="s">
        <v>42</v>
      </c>
      <c r="F25" s="48">
        <v>2.66</v>
      </c>
      <c r="G25" s="48">
        <v>2.53</v>
      </c>
      <c r="H25" s="48">
        <v>2.41</v>
      </c>
      <c r="I25" s="48"/>
      <c r="J25" s="48"/>
      <c r="K25" s="48"/>
      <c r="L25" s="49">
        <f t="shared" si="2"/>
        <v>2.66</v>
      </c>
      <c r="M25" s="55" t="b">
        <f>IF(ISBLANK(L25),"",IF(L25&gt;=7.2,"KSM",IF(L25&gt;=6.7,"I A",IF(L25&gt;=6.2,"II A",IF(L25&gt;=5.6,"III A",IF(L25&gt;=5,"I JA",IF(L25&gt;=4.45,"II JA",IF(L25&gt;=4,"III JA"))))))))</f>
        <v>0</v>
      </c>
    </row>
    <row r="26" spans="1:13" ht="12.75">
      <c r="A26" s="20">
        <v>21</v>
      </c>
      <c r="B26" s="16" t="s">
        <v>324</v>
      </c>
      <c r="C26" s="17" t="s">
        <v>325</v>
      </c>
      <c r="D26" s="18">
        <v>38956</v>
      </c>
      <c r="E26" s="19" t="s">
        <v>107</v>
      </c>
      <c r="F26" s="48">
        <v>2.63</v>
      </c>
      <c r="G26" s="48">
        <v>2.63</v>
      </c>
      <c r="H26" s="48">
        <v>2.6</v>
      </c>
      <c r="I26" s="48"/>
      <c r="J26" s="48"/>
      <c r="K26" s="48"/>
      <c r="L26" s="49">
        <f>MAX(F26:K26)</f>
        <v>2.63</v>
      </c>
      <c r="M26" s="55" t="b">
        <f>IF(ISBLANK(L26),"",IF(L26&gt;=7.2,"KSM",IF(L26&gt;=6.7,"I A",IF(L26&gt;=6.2,"II A",IF(L26&gt;=5.6,"III A",IF(L26&gt;=5,"I JA",IF(L26&gt;=4.45,"II JA",IF(L26&gt;=4,"III JA"))))))))</f>
        <v>0</v>
      </c>
    </row>
    <row r="27" spans="1:13" ht="12.75">
      <c r="A27" s="20">
        <v>22</v>
      </c>
      <c r="B27" s="16" t="s">
        <v>324</v>
      </c>
      <c r="C27" s="17" t="s">
        <v>206</v>
      </c>
      <c r="D27" s="18">
        <v>39365</v>
      </c>
      <c r="E27" s="19" t="s">
        <v>341</v>
      </c>
      <c r="F27" s="48">
        <v>2</v>
      </c>
      <c r="G27" s="48">
        <v>1.94</v>
      </c>
      <c r="H27" s="48" t="s">
        <v>62</v>
      </c>
      <c r="I27" s="48"/>
      <c r="J27" s="48"/>
      <c r="K27" s="48"/>
      <c r="L27" s="49">
        <f>MAX(F27:K27)</f>
        <v>2</v>
      </c>
      <c r="M27" s="55" t="b">
        <f>IF(ISBLANK(L27),"",IF(L27&gt;=7.2,"KSM",IF(L27&gt;=6.7,"I A",IF(L27&gt;=6.2,"II A",IF(L27&gt;=5.6,"III A",IF(L27&gt;=5,"I JA",IF(L27&gt;=4.45,"II JA",IF(L27&gt;=4,"III JA"))))))))</f>
        <v>0</v>
      </c>
    </row>
    <row r="28" spans="1:13" ht="12.75">
      <c r="A28" s="20" t="s">
        <v>36</v>
      </c>
      <c r="B28" s="16" t="s">
        <v>347</v>
      </c>
      <c r="C28" s="17" t="s">
        <v>348</v>
      </c>
      <c r="D28" s="18">
        <v>38040</v>
      </c>
      <c r="E28" s="19" t="s">
        <v>414</v>
      </c>
      <c r="F28" s="48">
        <v>3.77</v>
      </c>
      <c r="G28" s="48">
        <v>3.76</v>
      </c>
      <c r="H28" s="48">
        <v>3.93</v>
      </c>
      <c r="I28" s="48"/>
      <c r="J28" s="48"/>
      <c r="K28" s="48"/>
      <c r="L28" s="49">
        <f>MAX(F28:K28)</f>
        <v>3.93</v>
      </c>
      <c r="M28" s="55" t="b">
        <f>IF(ISBLANK(L28),"",IF(L28&gt;=7.2,"KSM",IF(L28&gt;=6.7,"I A",IF(L28&gt;=6.2,"II A",IF(L28&gt;=5.6,"III A",IF(L28&gt;=5,"I JA",IF(L28&gt;=4.45,"II JA",IF(L28&gt;=4,"III JA"))))))))</f>
        <v>0</v>
      </c>
    </row>
    <row r="29" spans="1:13" ht="12.75">
      <c r="A29" s="20" t="s">
        <v>36</v>
      </c>
      <c r="B29" s="16" t="s">
        <v>352</v>
      </c>
      <c r="C29" s="17" t="s">
        <v>353</v>
      </c>
      <c r="D29" s="18">
        <v>38306</v>
      </c>
      <c r="E29" s="19" t="s">
        <v>287</v>
      </c>
      <c r="F29" s="48">
        <v>3.1</v>
      </c>
      <c r="G29" s="48">
        <v>2.9</v>
      </c>
      <c r="H29" s="48" t="s">
        <v>62</v>
      </c>
      <c r="I29" s="48"/>
      <c r="J29" s="48"/>
      <c r="K29" s="48"/>
      <c r="L29" s="49">
        <f>MAX(F29:K29)</f>
        <v>3.1</v>
      </c>
      <c r="M29" s="55" t="b">
        <f>IF(ISBLANK(L29),"",IF(L29&gt;=7.2,"KSM",IF(L29&gt;=6.7,"I A",IF(L29&gt;=6.2,"II A",IF(L29&gt;=5.6,"III A",IF(L29&gt;=5,"I JA",IF(L29&gt;=4.45,"II JA",IF(L29&gt;=4,"III JA"))))))))</f>
        <v>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37</v>
      </c>
      <c r="F1" s="24"/>
      <c r="G1" s="22"/>
      <c r="H1" s="22"/>
      <c r="I1" s="22"/>
      <c r="J1" s="22"/>
      <c r="K1" s="22"/>
      <c r="L1" s="6"/>
    </row>
    <row r="2" spans="1:12" s="33" customFormat="1" ht="5.2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</row>
    <row r="3" spans="1:12" ht="16.5" thickBot="1">
      <c r="A3" s="22"/>
      <c r="B3" s="27" t="s">
        <v>59</v>
      </c>
      <c r="C3" s="23"/>
      <c r="D3" t="s">
        <v>98</v>
      </c>
      <c r="E3" s="28" t="s">
        <v>2</v>
      </c>
      <c r="F3" s="10"/>
      <c r="G3" s="29"/>
      <c r="H3" s="30"/>
      <c r="I3" s="30"/>
      <c r="J3" s="30"/>
      <c r="K3" s="30"/>
      <c r="L3" s="6" t="s">
        <v>212</v>
      </c>
    </row>
    <row r="4" spans="1:12" ht="13.5" thickBot="1">
      <c r="A4" s="25"/>
      <c r="B4" s="31"/>
      <c r="C4" s="26"/>
      <c r="D4" s="26"/>
      <c r="E4" s="26"/>
      <c r="F4" s="43"/>
      <c r="G4" s="44"/>
      <c r="H4" s="44" t="s">
        <v>61</v>
      </c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16</v>
      </c>
      <c r="J5" s="47" t="s">
        <v>17</v>
      </c>
      <c r="K5" s="47" t="s">
        <v>19</v>
      </c>
      <c r="L5" s="41" t="s">
        <v>54</v>
      </c>
      <c r="M5" s="14" t="s">
        <v>10</v>
      </c>
    </row>
    <row r="6" spans="1:13" ht="12.75">
      <c r="A6" s="20">
        <v>1</v>
      </c>
      <c r="B6" s="16" t="s">
        <v>208</v>
      </c>
      <c r="C6" s="17" t="s">
        <v>433</v>
      </c>
      <c r="D6" s="18">
        <v>37657</v>
      </c>
      <c r="E6" s="19" t="s">
        <v>434</v>
      </c>
      <c r="F6" s="48">
        <v>9.17</v>
      </c>
      <c r="G6" s="48">
        <v>8.3</v>
      </c>
      <c r="H6" s="48">
        <v>9.06</v>
      </c>
      <c r="I6" s="48">
        <v>9.21</v>
      </c>
      <c r="J6" s="48">
        <v>9.88</v>
      </c>
      <c r="K6" s="48">
        <v>9.64</v>
      </c>
      <c r="L6" s="49">
        <f>MAX(F6:K6)</f>
        <v>9.88</v>
      </c>
      <c r="M6" s="69" t="s">
        <v>207</v>
      </c>
    </row>
    <row r="7" spans="1:13" ht="12.75">
      <c r="A7" s="20">
        <v>2</v>
      </c>
      <c r="B7" s="16" t="s">
        <v>208</v>
      </c>
      <c r="C7" s="17" t="s">
        <v>209</v>
      </c>
      <c r="D7" s="18">
        <v>37986</v>
      </c>
      <c r="E7" s="19" t="s">
        <v>130</v>
      </c>
      <c r="F7" s="48">
        <v>8.53</v>
      </c>
      <c r="G7" s="48">
        <v>7.45</v>
      </c>
      <c r="H7" s="48">
        <v>7.36</v>
      </c>
      <c r="I7" s="48">
        <v>9</v>
      </c>
      <c r="J7" s="48">
        <v>8.77</v>
      </c>
      <c r="K7" s="48">
        <v>8.86</v>
      </c>
      <c r="L7" s="49">
        <f>MAX(F7:K7)</f>
        <v>9</v>
      </c>
      <c r="M7" s="69" t="s">
        <v>207</v>
      </c>
    </row>
    <row r="8" spans="1:13" ht="12.75">
      <c r="A8" s="20">
        <v>3</v>
      </c>
      <c r="B8" s="16" t="s">
        <v>362</v>
      </c>
      <c r="C8" s="17" t="s">
        <v>363</v>
      </c>
      <c r="D8" s="18">
        <v>37750</v>
      </c>
      <c r="E8" s="19" t="s">
        <v>94</v>
      </c>
      <c r="F8" s="48">
        <v>7.94</v>
      </c>
      <c r="G8" s="48">
        <v>7.98</v>
      </c>
      <c r="H8" s="48">
        <v>7.54</v>
      </c>
      <c r="I8" s="48">
        <v>7.7</v>
      </c>
      <c r="J8" s="48">
        <v>7.57</v>
      </c>
      <c r="K8" s="48">
        <v>8.17</v>
      </c>
      <c r="L8" s="49">
        <f>MAX(F8:K8)</f>
        <v>8.17</v>
      </c>
      <c r="M8" s="69" t="s">
        <v>181</v>
      </c>
    </row>
    <row r="9" spans="1:13" ht="12.75">
      <c r="A9" s="20">
        <v>4</v>
      </c>
      <c r="B9" s="16" t="s">
        <v>242</v>
      </c>
      <c r="C9" s="17" t="s">
        <v>435</v>
      </c>
      <c r="D9" s="18">
        <v>37787</v>
      </c>
      <c r="E9" s="19" t="s">
        <v>434</v>
      </c>
      <c r="F9" s="48">
        <v>7.93</v>
      </c>
      <c r="G9" s="48" t="s">
        <v>62</v>
      </c>
      <c r="H9" s="48">
        <v>6.89</v>
      </c>
      <c r="I9" s="48" t="s">
        <v>62</v>
      </c>
      <c r="J9" s="48">
        <v>6.91</v>
      </c>
      <c r="K9" s="48">
        <v>7.28</v>
      </c>
      <c r="L9" s="49">
        <f>MAX(F9:K9)</f>
        <v>7.93</v>
      </c>
      <c r="M9" s="69" t="s">
        <v>181</v>
      </c>
    </row>
    <row r="10" spans="1:13" ht="12.75">
      <c r="A10" s="20">
        <v>5</v>
      </c>
      <c r="B10" s="16" t="s">
        <v>12</v>
      </c>
      <c r="C10" s="17" t="s">
        <v>223</v>
      </c>
      <c r="D10" s="18">
        <v>37775</v>
      </c>
      <c r="E10" s="19" t="s">
        <v>42</v>
      </c>
      <c r="F10" s="48">
        <v>7.63</v>
      </c>
      <c r="G10" s="48">
        <v>6.83</v>
      </c>
      <c r="H10" s="48">
        <v>5.74</v>
      </c>
      <c r="I10" s="48">
        <v>5.88</v>
      </c>
      <c r="J10" s="48">
        <v>6.45</v>
      </c>
      <c r="K10" s="48">
        <v>7.37</v>
      </c>
      <c r="L10" s="49">
        <f>MAX(F10:K10)</f>
        <v>7.63</v>
      </c>
      <c r="M10" s="69" t="s">
        <v>181</v>
      </c>
    </row>
    <row r="11" spans="1:13" ht="12.75">
      <c r="A11" s="20">
        <v>6</v>
      </c>
      <c r="B11" s="16" t="s">
        <v>93</v>
      </c>
      <c r="C11" s="17" t="s">
        <v>391</v>
      </c>
      <c r="D11" s="18">
        <v>37988</v>
      </c>
      <c r="E11" s="19" t="s">
        <v>94</v>
      </c>
      <c r="F11" s="48" t="s">
        <v>62</v>
      </c>
      <c r="G11" s="48">
        <v>5.92</v>
      </c>
      <c r="H11" s="48">
        <v>7.09</v>
      </c>
      <c r="I11" s="48">
        <v>6.22</v>
      </c>
      <c r="J11" s="48">
        <v>6.81</v>
      </c>
      <c r="K11" s="48">
        <v>6.17</v>
      </c>
      <c r="L11" s="49">
        <f aca="true" t="shared" si="0" ref="L11:L18">MAX(F11:K11)</f>
        <v>7.09</v>
      </c>
      <c r="M11" s="69" t="s">
        <v>181</v>
      </c>
    </row>
    <row r="12" spans="1:13" ht="12.75">
      <c r="A12" s="20">
        <v>7</v>
      </c>
      <c r="B12" s="16" t="s">
        <v>436</v>
      </c>
      <c r="C12" s="17" t="s">
        <v>437</v>
      </c>
      <c r="D12" s="18">
        <v>37809</v>
      </c>
      <c r="E12" s="19" t="s">
        <v>38</v>
      </c>
      <c r="F12" s="48">
        <v>4.5</v>
      </c>
      <c r="G12" s="48">
        <v>6.04</v>
      </c>
      <c r="H12" s="48">
        <v>5.74</v>
      </c>
      <c r="I12" s="48">
        <v>5.89</v>
      </c>
      <c r="J12" s="48">
        <v>6.06</v>
      </c>
      <c r="K12" s="48">
        <v>6.48</v>
      </c>
      <c r="L12" s="49">
        <f t="shared" si="0"/>
        <v>6.48</v>
      </c>
      <c r="M12" s="55"/>
    </row>
    <row r="13" spans="1:13" ht="12.75">
      <c r="A13" s="20">
        <v>8</v>
      </c>
      <c r="B13" s="16" t="s">
        <v>263</v>
      </c>
      <c r="C13" s="17" t="s">
        <v>264</v>
      </c>
      <c r="D13" s="18">
        <v>38378</v>
      </c>
      <c r="E13" s="19" t="s">
        <v>42</v>
      </c>
      <c r="F13" s="48" t="s">
        <v>62</v>
      </c>
      <c r="G13" s="48">
        <v>5.93</v>
      </c>
      <c r="H13" s="48">
        <v>4.89</v>
      </c>
      <c r="I13" s="48">
        <v>3.82</v>
      </c>
      <c r="J13" s="48">
        <v>4.87</v>
      </c>
      <c r="K13" s="48">
        <v>5.19</v>
      </c>
      <c r="L13" s="49">
        <f t="shared" si="0"/>
        <v>5.93</v>
      </c>
      <c r="M13" s="55"/>
    </row>
    <row r="14" spans="1:13" ht="12.75">
      <c r="A14" s="20">
        <v>9</v>
      </c>
      <c r="B14" s="63" t="s">
        <v>266</v>
      </c>
      <c r="C14" s="64" t="s">
        <v>267</v>
      </c>
      <c r="D14" s="65">
        <v>38756</v>
      </c>
      <c r="E14" s="66" t="s">
        <v>130</v>
      </c>
      <c r="F14" s="48" t="s">
        <v>62</v>
      </c>
      <c r="G14" s="48">
        <v>5.73</v>
      </c>
      <c r="H14" s="48">
        <v>5.58</v>
      </c>
      <c r="I14" s="48"/>
      <c r="J14" s="48"/>
      <c r="K14" s="48"/>
      <c r="L14" s="49">
        <f t="shared" si="0"/>
        <v>5.73</v>
      </c>
      <c r="M14" s="55"/>
    </row>
    <row r="15" spans="1:13" ht="12.75">
      <c r="A15" s="20">
        <v>10</v>
      </c>
      <c r="B15" s="16" t="s">
        <v>12</v>
      </c>
      <c r="C15" s="17" t="s">
        <v>438</v>
      </c>
      <c r="D15" s="18">
        <v>37657</v>
      </c>
      <c r="E15" s="71" t="s">
        <v>38</v>
      </c>
      <c r="F15" s="48">
        <v>4.88</v>
      </c>
      <c r="G15" s="48">
        <v>5.65</v>
      </c>
      <c r="H15" s="48">
        <v>5.34</v>
      </c>
      <c r="I15" s="48"/>
      <c r="J15" s="48"/>
      <c r="K15" s="48"/>
      <c r="L15" s="49">
        <f t="shared" si="0"/>
        <v>5.65</v>
      </c>
      <c r="M15" s="55"/>
    </row>
    <row r="16" spans="1:13" ht="12.75">
      <c r="A16" s="20">
        <v>11</v>
      </c>
      <c r="B16" s="16" t="s">
        <v>201</v>
      </c>
      <c r="C16" s="17" t="s">
        <v>202</v>
      </c>
      <c r="D16" s="18">
        <v>38692</v>
      </c>
      <c r="E16" s="19" t="s">
        <v>42</v>
      </c>
      <c r="F16" s="48">
        <v>5.6</v>
      </c>
      <c r="G16" s="48">
        <v>4.42</v>
      </c>
      <c r="H16" s="48">
        <v>4.39</v>
      </c>
      <c r="I16" s="48"/>
      <c r="J16" s="48"/>
      <c r="K16" s="48"/>
      <c r="L16" s="49">
        <f t="shared" si="0"/>
        <v>5.6</v>
      </c>
      <c r="M16" s="55"/>
    </row>
    <row r="17" spans="1:13" ht="12.75">
      <c r="A17" s="20">
        <v>12</v>
      </c>
      <c r="B17" s="16" t="s">
        <v>132</v>
      </c>
      <c r="C17" s="17" t="s">
        <v>273</v>
      </c>
      <c r="D17" s="18">
        <v>38979</v>
      </c>
      <c r="E17" s="19" t="s">
        <v>130</v>
      </c>
      <c r="F17" s="48">
        <v>4.82</v>
      </c>
      <c r="G17" s="48">
        <v>4.39</v>
      </c>
      <c r="H17" s="48">
        <v>4.03</v>
      </c>
      <c r="I17" s="48"/>
      <c r="J17" s="48"/>
      <c r="K17" s="48"/>
      <c r="L17" s="49">
        <f t="shared" si="0"/>
        <v>4.82</v>
      </c>
      <c r="M17" s="55"/>
    </row>
    <row r="18" spans="1:13" ht="12.75">
      <c r="A18" s="20">
        <v>13</v>
      </c>
      <c r="B18" s="63" t="s">
        <v>439</v>
      </c>
      <c r="C18" s="64" t="s">
        <v>440</v>
      </c>
      <c r="D18" s="65">
        <v>39561</v>
      </c>
      <c r="E18" s="66" t="s">
        <v>42</v>
      </c>
      <c r="F18" s="48">
        <v>1.12</v>
      </c>
      <c r="G18" s="48">
        <v>1.94</v>
      </c>
      <c r="H18" s="48">
        <v>2.77</v>
      </c>
      <c r="I18" s="48"/>
      <c r="J18" s="48"/>
      <c r="K18" s="48"/>
      <c r="L18" s="49">
        <f t="shared" si="0"/>
        <v>2.77</v>
      </c>
      <c r="M18" s="55"/>
    </row>
    <row r="19" spans="1:12" s="33" customFormat="1" ht="5.25">
      <c r="A19" s="25"/>
      <c r="B19" s="26"/>
      <c r="C19" s="26"/>
      <c r="D19" s="26"/>
      <c r="E19" s="26"/>
      <c r="F19" s="26"/>
      <c r="G19" s="25"/>
      <c r="H19" s="25"/>
      <c r="I19" s="25"/>
      <c r="J19" s="25"/>
      <c r="K19" s="25"/>
      <c r="L19" s="25"/>
    </row>
    <row r="20" spans="1:13" ht="16.5" thickBot="1">
      <c r="A20" s="22"/>
      <c r="B20" s="27" t="s">
        <v>59</v>
      </c>
      <c r="C20" s="23"/>
      <c r="D20" t="s">
        <v>60</v>
      </c>
      <c r="E20" s="28" t="s">
        <v>41</v>
      </c>
      <c r="F20" s="10"/>
      <c r="G20" s="29"/>
      <c r="H20" s="30"/>
      <c r="I20" s="30"/>
      <c r="J20" s="30"/>
      <c r="K20" s="30"/>
      <c r="L20" s="30"/>
      <c r="M20" s="6"/>
    </row>
    <row r="21" spans="1:12" ht="13.5" thickBot="1">
      <c r="A21" s="25"/>
      <c r="B21" s="31"/>
      <c r="C21" s="26"/>
      <c r="D21" s="26"/>
      <c r="E21" s="26"/>
      <c r="F21" s="43"/>
      <c r="G21" s="44"/>
      <c r="H21" s="44" t="s">
        <v>61</v>
      </c>
      <c r="I21" s="44"/>
      <c r="J21" s="44"/>
      <c r="K21" s="45"/>
      <c r="L21" s="25"/>
    </row>
    <row r="22" spans="1:13" ht="13.5" thickBot="1">
      <c r="A22" s="34" t="s">
        <v>3</v>
      </c>
      <c r="B22" s="35" t="s">
        <v>4</v>
      </c>
      <c r="C22" s="36" t="s">
        <v>5</v>
      </c>
      <c r="D22" s="37" t="s">
        <v>6</v>
      </c>
      <c r="E22" s="46" t="s">
        <v>7</v>
      </c>
      <c r="F22" s="40" t="s">
        <v>11</v>
      </c>
      <c r="G22" s="40" t="s">
        <v>14</v>
      </c>
      <c r="H22" s="40" t="s">
        <v>13</v>
      </c>
      <c r="I22" s="40" t="s">
        <v>16</v>
      </c>
      <c r="J22" s="40" t="s">
        <v>17</v>
      </c>
      <c r="K22" s="40" t="s">
        <v>19</v>
      </c>
      <c r="L22" s="50" t="s">
        <v>54</v>
      </c>
      <c r="M22" s="14" t="s">
        <v>10</v>
      </c>
    </row>
    <row r="23" spans="1:13" ht="12.75">
      <c r="A23" s="20">
        <v>1</v>
      </c>
      <c r="B23" s="16" t="s">
        <v>86</v>
      </c>
      <c r="C23" s="17" t="s">
        <v>210</v>
      </c>
      <c r="D23" s="18">
        <v>37960</v>
      </c>
      <c r="E23" s="71" t="s">
        <v>38</v>
      </c>
      <c r="F23" s="48">
        <v>10.47</v>
      </c>
      <c r="G23" s="48" t="s">
        <v>62</v>
      </c>
      <c r="H23" s="48">
        <v>10.56</v>
      </c>
      <c r="I23" s="48">
        <v>10.86</v>
      </c>
      <c r="J23" s="48">
        <v>11.27</v>
      </c>
      <c r="K23" s="48" t="s">
        <v>62</v>
      </c>
      <c r="L23" s="49">
        <f aca="true" t="shared" si="1" ref="L23:L32">MAX(F23:K23)</f>
        <v>11.27</v>
      </c>
      <c r="M23" s="55" t="str">
        <f>IF(ISBLANK(L23),"",IF(L23&lt;9.5,"",IF(L23&gt;=14.3,"III A",IF(L23&gt;=12.2,"I JA",IF(L23&gt;=10.5,"II JA",IF(L23&gt;=9.5,"III JA"))))))</f>
        <v>II JA</v>
      </c>
    </row>
    <row r="24" spans="1:13" ht="12.75">
      <c r="A24" s="51">
        <v>2</v>
      </c>
      <c r="B24" s="16" t="s">
        <v>129</v>
      </c>
      <c r="C24" s="17" t="s">
        <v>192</v>
      </c>
      <c r="D24" s="18">
        <v>37812</v>
      </c>
      <c r="E24" s="19" t="s">
        <v>42</v>
      </c>
      <c r="F24" s="52">
        <v>6.08</v>
      </c>
      <c r="G24" s="52">
        <v>5.83</v>
      </c>
      <c r="H24" s="52">
        <v>6.32</v>
      </c>
      <c r="I24" s="52">
        <v>5.03</v>
      </c>
      <c r="J24" s="52">
        <v>5.46</v>
      </c>
      <c r="K24" s="52">
        <v>6.28</v>
      </c>
      <c r="L24" s="53">
        <f t="shared" si="1"/>
        <v>6.32</v>
      </c>
      <c r="M24" s="55">
        <f>IF(ISBLANK(L24),"",IF(L24&lt;9.5,"",IF(L24&gt;=14.3,"III A",IF(L24&gt;=12.2,"I JA",IF(L24&gt;=10.5,"II JA",IF(L24&gt;=9.5,"III JA"))))))</f>
      </c>
    </row>
    <row r="25" spans="1:13" ht="12.75">
      <c r="A25" s="20">
        <v>3</v>
      </c>
      <c r="B25" s="16" t="s">
        <v>357</v>
      </c>
      <c r="C25" s="17" t="s">
        <v>358</v>
      </c>
      <c r="D25" s="18">
        <v>38247</v>
      </c>
      <c r="E25" s="19" t="s">
        <v>130</v>
      </c>
      <c r="F25" s="48">
        <v>6.23</v>
      </c>
      <c r="G25" s="48">
        <v>6.03</v>
      </c>
      <c r="H25" s="48" t="s">
        <v>62</v>
      </c>
      <c r="I25" s="48">
        <v>6.13</v>
      </c>
      <c r="J25" s="48" t="s">
        <v>62</v>
      </c>
      <c r="K25" s="48">
        <v>5.95</v>
      </c>
      <c r="L25" s="49">
        <f t="shared" si="1"/>
        <v>6.23</v>
      </c>
      <c r="M25" s="55"/>
    </row>
    <row r="26" spans="1:13" ht="12.75">
      <c r="A26" s="51">
        <v>4</v>
      </c>
      <c r="B26" s="16" t="s">
        <v>354</v>
      </c>
      <c r="C26" s="17" t="s">
        <v>355</v>
      </c>
      <c r="D26" s="18">
        <v>37890</v>
      </c>
      <c r="E26" s="19" t="s">
        <v>130</v>
      </c>
      <c r="F26" s="48">
        <v>5.26</v>
      </c>
      <c r="G26" s="48">
        <v>5.71</v>
      </c>
      <c r="H26" s="48">
        <v>5.67</v>
      </c>
      <c r="I26" s="48">
        <v>5.96</v>
      </c>
      <c r="J26" s="48" t="s">
        <v>62</v>
      </c>
      <c r="K26" s="48" t="s">
        <v>62</v>
      </c>
      <c r="L26" s="49">
        <f t="shared" si="1"/>
        <v>5.96</v>
      </c>
      <c r="M26" s="55"/>
    </row>
    <row r="27" spans="1:13" ht="12.75">
      <c r="A27" s="20">
        <v>5</v>
      </c>
      <c r="B27" s="16" t="s">
        <v>360</v>
      </c>
      <c r="C27" s="17" t="s">
        <v>361</v>
      </c>
      <c r="D27" s="18">
        <v>38266</v>
      </c>
      <c r="E27" s="19" t="s">
        <v>130</v>
      </c>
      <c r="F27" s="48">
        <v>5.42</v>
      </c>
      <c r="G27" s="48">
        <v>5.12</v>
      </c>
      <c r="H27" s="48">
        <v>5.71</v>
      </c>
      <c r="I27" s="48">
        <v>5.77</v>
      </c>
      <c r="J27" s="48">
        <v>5.35</v>
      </c>
      <c r="K27" s="48">
        <v>5.93</v>
      </c>
      <c r="L27" s="49">
        <f t="shared" si="1"/>
        <v>5.93</v>
      </c>
      <c r="M27" s="55"/>
    </row>
    <row r="28" spans="1:13" ht="12.75">
      <c r="A28" s="51">
        <v>6</v>
      </c>
      <c r="B28" s="16" t="s">
        <v>116</v>
      </c>
      <c r="C28" s="17" t="s">
        <v>211</v>
      </c>
      <c r="D28" s="18">
        <v>38838</v>
      </c>
      <c r="E28" s="19" t="s">
        <v>130</v>
      </c>
      <c r="F28" s="48">
        <v>4.18</v>
      </c>
      <c r="G28" s="48">
        <v>4.24</v>
      </c>
      <c r="H28" s="48">
        <v>4.42</v>
      </c>
      <c r="I28" s="48">
        <v>4.38</v>
      </c>
      <c r="J28" s="48">
        <v>3.85</v>
      </c>
      <c r="K28" s="48">
        <v>5.1</v>
      </c>
      <c r="L28" s="49">
        <f t="shared" si="1"/>
        <v>5.1</v>
      </c>
      <c r="M28" s="55"/>
    </row>
    <row r="29" spans="1:13" ht="12.75">
      <c r="A29" s="20">
        <v>7</v>
      </c>
      <c r="B29" s="16" t="s">
        <v>441</v>
      </c>
      <c r="C29" s="17" t="s">
        <v>442</v>
      </c>
      <c r="D29" s="18">
        <v>38294</v>
      </c>
      <c r="E29" s="19" t="s">
        <v>42</v>
      </c>
      <c r="F29" s="48">
        <v>4.49</v>
      </c>
      <c r="G29" s="48">
        <v>4.72</v>
      </c>
      <c r="H29" s="48">
        <v>4.7</v>
      </c>
      <c r="I29" s="48">
        <v>4.85</v>
      </c>
      <c r="J29" s="48">
        <v>4.63</v>
      </c>
      <c r="K29" s="48">
        <v>5</v>
      </c>
      <c r="L29" s="49">
        <f t="shared" si="1"/>
        <v>5</v>
      </c>
      <c r="M29" s="55"/>
    </row>
    <row r="30" spans="1:13" ht="12.75">
      <c r="A30" s="51">
        <v>8</v>
      </c>
      <c r="B30" s="16" t="s">
        <v>117</v>
      </c>
      <c r="C30" s="17" t="s">
        <v>430</v>
      </c>
      <c r="D30" s="18">
        <v>37963</v>
      </c>
      <c r="E30" s="19" t="s">
        <v>42</v>
      </c>
      <c r="F30" s="48" t="s">
        <v>62</v>
      </c>
      <c r="G30" s="48">
        <v>4.73</v>
      </c>
      <c r="H30" s="48">
        <v>4.86</v>
      </c>
      <c r="I30" s="48">
        <v>4.58</v>
      </c>
      <c r="J30" s="48">
        <v>4.24</v>
      </c>
      <c r="K30" s="48">
        <v>4.37</v>
      </c>
      <c r="L30" s="49">
        <f t="shared" si="1"/>
        <v>4.86</v>
      </c>
      <c r="M30" s="55"/>
    </row>
    <row r="31" spans="1:13" ht="12.75">
      <c r="A31" s="20">
        <v>9</v>
      </c>
      <c r="B31" s="16" t="s">
        <v>443</v>
      </c>
      <c r="C31" s="17" t="s">
        <v>444</v>
      </c>
      <c r="D31" s="18">
        <v>39121</v>
      </c>
      <c r="E31" s="19" t="s">
        <v>42</v>
      </c>
      <c r="F31" s="48">
        <v>3.69</v>
      </c>
      <c r="G31" s="48" t="s">
        <v>62</v>
      </c>
      <c r="H31" s="48" t="s">
        <v>62</v>
      </c>
      <c r="I31" s="48"/>
      <c r="J31" s="48"/>
      <c r="K31" s="48"/>
      <c r="L31" s="49">
        <f t="shared" si="1"/>
        <v>3.69</v>
      </c>
      <c r="M31" s="55"/>
    </row>
    <row r="32" spans="1:13" ht="12.75">
      <c r="A32" s="51">
        <v>10</v>
      </c>
      <c r="B32" s="16" t="s">
        <v>189</v>
      </c>
      <c r="C32" s="17" t="s">
        <v>338</v>
      </c>
      <c r="D32" s="18">
        <v>38933</v>
      </c>
      <c r="E32" s="19" t="s">
        <v>42</v>
      </c>
      <c r="F32" s="48">
        <v>3.14</v>
      </c>
      <c r="G32" s="48">
        <v>3.26</v>
      </c>
      <c r="H32" s="48" t="s">
        <v>62</v>
      </c>
      <c r="I32" s="48"/>
      <c r="J32" s="48"/>
      <c r="K32" s="48"/>
      <c r="L32" s="49">
        <f t="shared" si="1"/>
        <v>3.26</v>
      </c>
      <c r="M32" s="55"/>
    </row>
    <row r="34" s="59" customFormat="1" ht="12.75"/>
    <row r="35" s="59" customFormat="1" ht="12.75"/>
    <row r="36" spans="2:5" s="59" customFormat="1" ht="12.75">
      <c r="B36" s="59" t="s">
        <v>431</v>
      </c>
      <c r="E36" s="59" t="s">
        <v>432</v>
      </c>
    </row>
    <row r="37" s="59" customFormat="1" ht="12.75"/>
    <row r="38" s="59" customFormat="1" ht="12.75"/>
    <row r="39" s="59" customFormat="1" ht="12.75"/>
    <row r="40" s="59" customFormat="1" ht="12.75"/>
    <row r="41" s="59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2.7109375" style="0" customWidth="1"/>
    <col min="4" max="4" width="10.421875" style="0" customWidth="1"/>
  </cols>
  <sheetData>
    <row r="1" ht="15.75">
      <c r="F1" s="72" t="s">
        <v>445</v>
      </c>
    </row>
    <row r="2" ht="5.25" customHeight="1">
      <c r="D2" s="96">
        <v>1.1574074074074073E-05</v>
      </c>
    </row>
    <row r="3" spans="1:10" ht="12.75">
      <c r="A3" s="74" t="s">
        <v>446</v>
      </c>
      <c r="E3" s="75"/>
      <c r="F3" s="59" t="s">
        <v>485</v>
      </c>
      <c r="J3" s="75" t="s">
        <v>448</v>
      </c>
    </row>
    <row r="5" spans="1:10" s="80" customFormat="1" ht="12.75">
      <c r="A5" s="76" t="s">
        <v>3</v>
      </c>
      <c r="B5" s="77" t="s">
        <v>4</v>
      </c>
      <c r="C5" s="78" t="s">
        <v>5</v>
      </c>
      <c r="D5" s="79" t="s">
        <v>449</v>
      </c>
      <c r="E5" s="97" t="s">
        <v>450</v>
      </c>
      <c r="F5" s="79" t="s">
        <v>453</v>
      </c>
      <c r="G5" s="79" t="s">
        <v>452</v>
      </c>
      <c r="H5" s="79" t="s">
        <v>486</v>
      </c>
      <c r="I5" s="79" t="s">
        <v>47</v>
      </c>
      <c r="J5" s="79" t="s">
        <v>455</v>
      </c>
    </row>
    <row r="6" spans="1:10" s="84" customFormat="1" ht="13.5">
      <c r="A6" s="81"/>
      <c r="B6" s="82"/>
      <c r="C6" s="83" t="s">
        <v>7</v>
      </c>
      <c r="D6" s="81"/>
      <c r="E6" s="98" t="s">
        <v>487</v>
      </c>
      <c r="F6" s="81"/>
      <c r="G6" s="99" t="s">
        <v>488</v>
      </c>
      <c r="H6" s="81"/>
      <c r="I6" s="99"/>
      <c r="J6" s="81"/>
    </row>
    <row r="7" spans="1:10" ht="12.75">
      <c r="A7" s="85">
        <f>A6+1</f>
        <v>1</v>
      </c>
      <c r="B7" s="86" t="s">
        <v>489</v>
      </c>
      <c r="C7" s="87" t="s">
        <v>490</v>
      </c>
      <c r="D7" s="88">
        <v>37243</v>
      </c>
      <c r="E7" s="89">
        <v>9.15</v>
      </c>
      <c r="F7" s="100">
        <v>5.18</v>
      </c>
      <c r="G7" s="89">
        <v>9.83</v>
      </c>
      <c r="H7" s="89">
        <v>1.85</v>
      </c>
      <c r="I7" s="101">
        <v>0.0025001157407407407</v>
      </c>
      <c r="J7" s="102">
        <f>SUM(E8:I8)</f>
        <v>2072</v>
      </c>
    </row>
    <row r="8" spans="1:10" ht="12.75">
      <c r="A8" s="91">
        <f>A7</f>
        <v>1</v>
      </c>
      <c r="B8" s="92"/>
      <c r="C8" s="93" t="s">
        <v>491</v>
      </c>
      <c r="D8" s="94"/>
      <c r="E8" s="81">
        <f>IF(ISBLANK(E7),"",TRUNC(20.5173*(15.5-E7)^1.92))</f>
        <v>713</v>
      </c>
      <c r="F8" s="81">
        <f>IF(ISBLANK(F7),"",TRUNC(0.14354*(F7*100-220)^1.4))</f>
        <v>417</v>
      </c>
      <c r="G8" s="81">
        <f>IF(ISBLANK(G7),"",TRUNC(51.39*(G7-1.5)^1.05))</f>
        <v>475</v>
      </c>
      <c r="H8" s="81">
        <f>IF(ISBLANK(H7),"",TRUNC(0.2797*(H7*100-100)^1.35))</f>
        <v>112</v>
      </c>
      <c r="I8" s="81">
        <f>IF(ISBLANK(I7),"",INT(0.08713*(305.5-(I7/$D$2))^1.85))</f>
        <v>355</v>
      </c>
      <c r="J8" s="95">
        <f>J7</f>
        <v>2072</v>
      </c>
    </row>
    <row r="9" spans="1:10" ht="12.75">
      <c r="A9" s="85">
        <f>A8+1</f>
        <v>2</v>
      </c>
      <c r="B9" s="86" t="s">
        <v>492</v>
      </c>
      <c r="C9" s="87" t="s">
        <v>493</v>
      </c>
      <c r="D9" s="88">
        <v>36903</v>
      </c>
      <c r="E9" s="89">
        <v>9.82</v>
      </c>
      <c r="F9" s="100">
        <v>4.97</v>
      </c>
      <c r="G9" s="89">
        <v>10.73</v>
      </c>
      <c r="H9" s="89" t="s">
        <v>494</v>
      </c>
      <c r="I9" s="101">
        <v>0.003098148148148148</v>
      </c>
      <c r="J9" s="102">
        <f>SUM(E10:I10)</f>
        <v>1555</v>
      </c>
    </row>
    <row r="10" spans="1:10" ht="12.75">
      <c r="A10" s="91">
        <f>A9</f>
        <v>2</v>
      </c>
      <c r="B10" s="92"/>
      <c r="C10" s="93" t="s">
        <v>491</v>
      </c>
      <c r="D10" s="94"/>
      <c r="E10" s="81">
        <f>IF(ISBLANK(E9),"",TRUNC(20.5173*(15.5-E9)^1.92))</f>
        <v>576</v>
      </c>
      <c r="F10" s="81">
        <f>IF(ISBLANK(F9),"",TRUNC(0.14354*(F9*100-220)^1.4))</f>
        <v>377</v>
      </c>
      <c r="G10" s="81">
        <f>IF(ISBLANK(G9),"",TRUNC(51.39*(G9-1.5)^1.05))</f>
        <v>530</v>
      </c>
      <c r="H10" s="81"/>
      <c r="I10" s="81">
        <f>IF(ISBLANK(I9),"",INT(0.08713*(305.5-(I9/$D$2))^1.85))</f>
        <v>72</v>
      </c>
      <c r="J10" s="95">
        <f>J9</f>
        <v>1555</v>
      </c>
    </row>
    <row r="11" spans="1:10" ht="12.75">
      <c r="A11" s="85">
        <f>A10+1</f>
        <v>3</v>
      </c>
      <c r="B11" s="86" t="s">
        <v>495</v>
      </c>
      <c r="C11" s="87" t="s">
        <v>496</v>
      </c>
      <c r="D11" s="88">
        <v>37310</v>
      </c>
      <c r="E11" s="89">
        <v>11.7</v>
      </c>
      <c r="F11" s="100">
        <v>4.45</v>
      </c>
      <c r="G11" s="89">
        <v>10.14</v>
      </c>
      <c r="H11" s="89" t="s">
        <v>494</v>
      </c>
      <c r="I11" s="101">
        <v>0.002578125</v>
      </c>
      <c r="J11" s="102">
        <f>SUM(E12:I12)</f>
        <v>1348</v>
      </c>
    </row>
    <row r="12" spans="1:10" ht="12.75">
      <c r="A12" s="91">
        <f>A11</f>
        <v>3</v>
      </c>
      <c r="B12" s="92"/>
      <c r="C12" s="93" t="s">
        <v>491</v>
      </c>
      <c r="D12" s="94"/>
      <c r="E12" s="81">
        <f>IF(ISBLANK(E11),"",TRUNC(20.5173*(15.5-E11)^1.92))</f>
        <v>266</v>
      </c>
      <c r="F12" s="81">
        <f>IF(ISBLANK(F11),"",TRUNC(0.14354*(F11*100-220)^1.4))</f>
        <v>281</v>
      </c>
      <c r="G12" s="81">
        <f>IF(ISBLANK(G11),"",TRUNC(51.39*(G11-1.5)^1.05))</f>
        <v>494</v>
      </c>
      <c r="H12" s="81"/>
      <c r="I12" s="81">
        <f>IF(ISBLANK(I11),"",INT(0.08713*(305.5-(I11/$D$2))^1.85))</f>
        <v>307</v>
      </c>
      <c r="J12" s="95">
        <f>J11</f>
        <v>1348</v>
      </c>
    </row>
    <row r="13" spans="1:10" ht="12.75">
      <c r="A13" s="85">
        <f>A12+1</f>
        <v>4</v>
      </c>
      <c r="B13" s="86" t="s">
        <v>96</v>
      </c>
      <c r="C13" s="87" t="s">
        <v>497</v>
      </c>
      <c r="D13" s="88">
        <v>37018</v>
      </c>
      <c r="E13" s="89">
        <v>11.85</v>
      </c>
      <c r="F13" s="100">
        <v>4.32</v>
      </c>
      <c r="G13" s="89">
        <v>7.23</v>
      </c>
      <c r="H13" s="89">
        <v>2.35</v>
      </c>
      <c r="I13" s="101">
        <v>0.002595486111111111</v>
      </c>
      <c r="J13" s="102">
        <f>SUM(E14:I14)</f>
        <v>1333</v>
      </c>
    </row>
    <row r="14" spans="1:10" ht="12.75">
      <c r="A14" s="91">
        <f>A13</f>
        <v>4</v>
      </c>
      <c r="B14" s="92"/>
      <c r="C14" s="93" t="s">
        <v>135</v>
      </c>
      <c r="D14" s="94"/>
      <c r="E14" s="81">
        <f>IF(ISBLANK(E13),"",TRUNC(20.5173*(15.5-E13)^1.92))</f>
        <v>246</v>
      </c>
      <c r="F14" s="81">
        <f>IF(ISBLANK(F13),"",TRUNC(0.14354*(F13*100-220)^1.4))</f>
        <v>259</v>
      </c>
      <c r="G14" s="81">
        <f>IF(ISBLANK(G13),"",TRUNC(51.39*(G13-1.5)^1.05))</f>
        <v>321</v>
      </c>
      <c r="H14" s="81">
        <f>IF(ISBLANK(H13),"",TRUNC(0.2797*(H13*100-100)^1.35))</f>
        <v>210</v>
      </c>
      <c r="I14" s="81">
        <f>IF(ISBLANK(I13),"",INT(0.08713*(305.5-(I13/$D$2))^1.85))</f>
        <v>297</v>
      </c>
      <c r="J14" s="95">
        <f>J13</f>
        <v>1333</v>
      </c>
    </row>
    <row r="15" spans="1:10" ht="12.75">
      <c r="A15" s="85">
        <f>A14+1</f>
        <v>5</v>
      </c>
      <c r="B15" s="86" t="s">
        <v>174</v>
      </c>
      <c r="C15" s="87" t="s">
        <v>498</v>
      </c>
      <c r="D15" s="88">
        <v>37340</v>
      </c>
      <c r="E15" s="89">
        <v>11.14</v>
      </c>
      <c r="F15" s="100">
        <v>4.63</v>
      </c>
      <c r="G15" s="89">
        <v>7.88</v>
      </c>
      <c r="H15" s="89">
        <v>1.85</v>
      </c>
      <c r="I15" s="101">
        <v>0.0029018518518518516</v>
      </c>
      <c r="J15" s="102">
        <f>SUM(E16:I16)</f>
        <v>1273</v>
      </c>
    </row>
    <row r="16" spans="1:10" ht="12.75">
      <c r="A16" s="91">
        <f>A15</f>
        <v>5</v>
      </c>
      <c r="B16" s="92"/>
      <c r="C16" s="93" t="s">
        <v>42</v>
      </c>
      <c r="D16" s="94"/>
      <c r="E16" s="81">
        <f>IF(ISBLANK(E15),"",TRUNC(20.5173*(15.5-E15)^1.92))</f>
        <v>346</v>
      </c>
      <c r="F16" s="81">
        <f>IF(ISBLANK(F15),"",TRUNC(0.14354*(F15*100-220)^1.4))</f>
        <v>313</v>
      </c>
      <c r="G16" s="81">
        <f>IF(ISBLANK(G15),"",TRUNC(51.39*(G15-1.5)^1.05))</f>
        <v>359</v>
      </c>
      <c r="H16" s="81">
        <f>IF(ISBLANK(H15),"",TRUNC(0.2797*(H15*100-100)^1.35))</f>
        <v>112</v>
      </c>
      <c r="I16" s="81">
        <f>IF(ISBLANK(I15),"",INT(0.08713*(305.5-(I15/$D$2))^1.85))</f>
        <v>143</v>
      </c>
      <c r="J16" s="95">
        <f>J15</f>
        <v>1273</v>
      </c>
    </row>
    <row r="17" spans="1:10" ht="12.75">
      <c r="A17" s="85">
        <f>A16+1</f>
        <v>6</v>
      </c>
      <c r="B17" s="86" t="s">
        <v>499</v>
      </c>
      <c r="C17" s="87" t="s">
        <v>500</v>
      </c>
      <c r="D17" s="88">
        <v>36972</v>
      </c>
      <c r="E17" s="89">
        <v>12.9</v>
      </c>
      <c r="F17" s="100">
        <v>4.05</v>
      </c>
      <c r="G17" s="89">
        <v>7.63</v>
      </c>
      <c r="H17" s="89">
        <v>2.55</v>
      </c>
      <c r="I17" s="101" t="s">
        <v>127</v>
      </c>
      <c r="J17" s="102">
        <f>SUM(E18:I18)</f>
        <v>939</v>
      </c>
    </row>
    <row r="18" spans="1:10" ht="12.75">
      <c r="A18" s="91">
        <f>A17</f>
        <v>6</v>
      </c>
      <c r="B18" s="92"/>
      <c r="C18" s="93" t="s">
        <v>33</v>
      </c>
      <c r="D18" s="94"/>
      <c r="E18" s="81">
        <f>IF(ISBLANK(E17),"",TRUNC(20.5173*(15.5-E17)^1.92))</f>
        <v>128</v>
      </c>
      <c r="F18" s="81">
        <f>IF(ISBLANK(F17),"",TRUNC(0.14354*(F17*100-220)^1.4))</f>
        <v>214</v>
      </c>
      <c r="G18" s="81">
        <f>IF(ISBLANK(G17),"",TRUNC(51.39*(G17-1.5)^1.05))</f>
        <v>344</v>
      </c>
      <c r="H18" s="81">
        <f>IF(ISBLANK(H17),"",TRUNC(0.2797*(H17*100-100)^1.35))</f>
        <v>253</v>
      </c>
      <c r="I18" s="81"/>
      <c r="J18" s="95">
        <f>J17</f>
        <v>939</v>
      </c>
    </row>
    <row r="19" spans="1:10" ht="12.75">
      <c r="A19" s="85">
        <f>A18+1</f>
        <v>7</v>
      </c>
      <c r="B19" s="86" t="s">
        <v>117</v>
      </c>
      <c r="C19" s="87" t="s">
        <v>501</v>
      </c>
      <c r="D19" s="88">
        <v>37071</v>
      </c>
      <c r="E19" s="89">
        <v>12.62</v>
      </c>
      <c r="F19" s="100">
        <v>3.93</v>
      </c>
      <c r="G19" s="89">
        <v>7.11</v>
      </c>
      <c r="H19" s="89" t="s">
        <v>494</v>
      </c>
      <c r="I19" s="101">
        <v>0.0029023148148148146</v>
      </c>
      <c r="J19" s="102">
        <f>SUM(E20:I20)</f>
        <v>808</v>
      </c>
    </row>
    <row r="20" spans="1:10" ht="12.75">
      <c r="A20" s="91">
        <f>A19</f>
        <v>7</v>
      </c>
      <c r="B20" s="92"/>
      <c r="C20" s="93" t="s">
        <v>502</v>
      </c>
      <c r="D20" s="94"/>
      <c r="E20" s="81">
        <f>IF(ISBLANK(E19),"",TRUNC(20.5173*(15.5-E19)^1.92))</f>
        <v>156</v>
      </c>
      <c r="F20" s="81">
        <f>IF(ISBLANK(F19),"",TRUNC(0.14354*(F19*100-220)^1.4))</f>
        <v>195</v>
      </c>
      <c r="G20" s="81">
        <f>IF(ISBLANK(G19),"",TRUNC(51.39*(G19-1.5)^1.05))</f>
        <v>314</v>
      </c>
      <c r="H20" s="81"/>
      <c r="I20" s="81">
        <f>IF(ISBLANK(I19),"",INT(0.08713*(305.5-(I19/$D$2))^1.85))</f>
        <v>143</v>
      </c>
      <c r="J20" s="95">
        <f>J19</f>
        <v>808</v>
      </c>
    </row>
  </sheetData>
  <sheetProtection/>
  <printOptions horizontalCentered="1"/>
  <pageMargins left="0.75" right="0.75" top="0.17" bottom="0.45" header="0.17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5.140625" style="1" customWidth="1"/>
    <col min="4" max="4" width="10.28125" style="1" customWidth="1"/>
    <col min="5" max="5" width="29.00390625" style="1" customWidth="1"/>
    <col min="6" max="7" width="7.140625" style="1" customWidth="1"/>
    <col min="8" max="8" width="7.140625" style="1" hidden="1" customWidth="1"/>
    <col min="9" max="16384" width="9.140625" style="1" customWidth="1"/>
  </cols>
  <sheetData>
    <row r="1" spans="2:5" ht="18.75">
      <c r="B1" s="2"/>
      <c r="D1" s="2" t="s">
        <v>37</v>
      </c>
      <c r="E1" s="3"/>
    </row>
    <row r="2" spans="1:7" ht="18.75">
      <c r="A2" s="4" t="s">
        <v>0</v>
      </c>
      <c r="B2" s="5"/>
      <c r="D2" s="2"/>
      <c r="F2" s="6"/>
      <c r="G2" s="6" t="s">
        <v>212</v>
      </c>
    </row>
    <row r="3" spans="2:5" s="7" customFormat="1" ht="5.25">
      <c r="B3" s="8"/>
      <c r="E3" s="9"/>
    </row>
    <row r="4" spans="2:8" ht="12.75">
      <c r="B4" s="10" t="s">
        <v>1</v>
      </c>
      <c r="C4" s="4"/>
      <c r="D4" s="10" t="s">
        <v>2</v>
      </c>
      <c r="E4" s="67" t="s">
        <v>11</v>
      </c>
      <c r="F4" s="68" t="s">
        <v>170</v>
      </c>
      <c r="G4" s="4"/>
      <c r="H4" s="4"/>
    </row>
    <row r="5" spans="2:5" s="7" customFormat="1" ht="5.25">
      <c r="B5" s="8"/>
      <c r="E5" s="9"/>
    </row>
    <row r="6" spans="1:8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9</v>
      </c>
      <c r="H6" s="14" t="s">
        <v>10</v>
      </c>
    </row>
    <row r="7" spans="1:8" ht="17.25" customHeight="1">
      <c r="A7" s="15" t="s">
        <v>11</v>
      </c>
      <c r="B7" s="16" t="s">
        <v>387</v>
      </c>
      <c r="C7" s="17" t="s">
        <v>99</v>
      </c>
      <c r="D7" s="18">
        <v>37928</v>
      </c>
      <c r="E7" s="19" t="s">
        <v>100</v>
      </c>
      <c r="F7" s="56">
        <v>8.3</v>
      </c>
      <c r="G7" s="61">
        <v>8.32</v>
      </c>
      <c r="H7" s="55" t="str">
        <f aca="true" t="shared" si="0" ref="H7:H47">IF(ISBLANK(F7),"",IF(F7&lt;=7.7,"KSM",IF(F7&lt;=8,"I A",IF(F7&lt;=8.44,"II A",IF(F7&lt;=9.04,"III A",IF(F7&lt;=9.64,"I JA",IF(F7&lt;=10.04,"II JA",IF(F7&lt;=10.34,"III JA"))))))))</f>
        <v>II A</v>
      </c>
    </row>
    <row r="8" spans="1:8" ht="17.25" customHeight="1">
      <c r="A8" s="15" t="s">
        <v>14</v>
      </c>
      <c r="B8" s="16" t="s">
        <v>213</v>
      </c>
      <c r="C8" s="17" t="s">
        <v>214</v>
      </c>
      <c r="D8" s="18">
        <v>37735</v>
      </c>
      <c r="E8" s="19" t="s">
        <v>215</v>
      </c>
      <c r="F8" s="61">
        <v>8.7</v>
      </c>
      <c r="G8" s="56">
        <v>8.59</v>
      </c>
      <c r="H8" s="55" t="str">
        <f t="shared" si="0"/>
        <v>III A</v>
      </c>
    </row>
    <row r="9" spans="1:8" ht="17.25" customHeight="1">
      <c r="A9" s="15" t="s">
        <v>13</v>
      </c>
      <c r="B9" s="16" t="s">
        <v>216</v>
      </c>
      <c r="C9" s="17" t="s">
        <v>217</v>
      </c>
      <c r="D9" s="18">
        <v>38297</v>
      </c>
      <c r="E9" s="19" t="s">
        <v>15</v>
      </c>
      <c r="F9" s="61">
        <v>8.78</v>
      </c>
      <c r="G9" s="56">
        <v>8.72</v>
      </c>
      <c r="H9" s="55" t="str">
        <f t="shared" si="0"/>
        <v>III A</v>
      </c>
    </row>
    <row r="10" spans="1:8" ht="17.25" customHeight="1">
      <c r="A10" s="15" t="s">
        <v>16</v>
      </c>
      <c r="B10" s="16" t="s">
        <v>35</v>
      </c>
      <c r="C10" s="17" t="s">
        <v>139</v>
      </c>
      <c r="D10" s="18">
        <v>37825</v>
      </c>
      <c r="E10" s="19" t="s">
        <v>25</v>
      </c>
      <c r="F10" s="62">
        <v>8.74</v>
      </c>
      <c r="G10" s="61">
        <v>8.88</v>
      </c>
      <c r="H10" s="55" t="str">
        <f t="shared" si="0"/>
        <v>III A</v>
      </c>
    </row>
    <row r="11" spans="1:8" ht="17.25" customHeight="1">
      <c r="A11" s="15" t="s">
        <v>17</v>
      </c>
      <c r="B11" s="16" t="s">
        <v>141</v>
      </c>
      <c r="C11" s="17" t="s">
        <v>142</v>
      </c>
      <c r="D11" s="18">
        <v>37845</v>
      </c>
      <c r="E11" s="19" t="s">
        <v>22</v>
      </c>
      <c r="F11" s="61">
        <v>8.91</v>
      </c>
      <c r="G11" s="62">
        <v>8.88</v>
      </c>
      <c r="H11" s="55" t="str">
        <f t="shared" si="0"/>
        <v>III A</v>
      </c>
    </row>
    <row r="12" spans="1:8" ht="17.25" customHeight="1">
      <c r="A12" s="15" t="s">
        <v>19</v>
      </c>
      <c r="B12" s="16" t="s">
        <v>109</v>
      </c>
      <c r="C12" s="17" t="s">
        <v>218</v>
      </c>
      <c r="D12" s="18">
        <v>38025</v>
      </c>
      <c r="E12" s="19" t="s">
        <v>110</v>
      </c>
      <c r="F12" s="62">
        <v>9.48</v>
      </c>
      <c r="G12" s="61">
        <v>9.51</v>
      </c>
      <c r="H12" s="55" t="str">
        <f t="shared" si="0"/>
        <v>I JA</v>
      </c>
    </row>
    <row r="13" spans="1:8" ht="17.25" customHeight="1">
      <c r="A13" s="15" t="s">
        <v>20</v>
      </c>
      <c r="B13" s="16" t="s">
        <v>108</v>
      </c>
      <c r="C13" s="17" t="s">
        <v>143</v>
      </c>
      <c r="D13" s="18">
        <v>38209</v>
      </c>
      <c r="E13" s="19" t="s">
        <v>130</v>
      </c>
      <c r="F13" s="62">
        <v>9.51</v>
      </c>
      <c r="G13" s="56"/>
      <c r="H13" s="55" t="str">
        <f t="shared" si="0"/>
        <v>I JA</v>
      </c>
    </row>
    <row r="14" spans="1:8" ht="17.25" customHeight="1">
      <c r="A14" s="15" t="s">
        <v>21</v>
      </c>
      <c r="B14" s="16" t="s">
        <v>219</v>
      </c>
      <c r="C14" s="17" t="s">
        <v>220</v>
      </c>
      <c r="D14" s="18">
        <v>38096</v>
      </c>
      <c r="E14" s="19" t="s">
        <v>18</v>
      </c>
      <c r="F14" s="62">
        <v>9.53</v>
      </c>
      <c r="G14" s="56"/>
      <c r="H14" s="55" t="str">
        <f t="shared" si="0"/>
        <v>I JA</v>
      </c>
    </row>
    <row r="15" spans="1:8" ht="17.25" customHeight="1">
      <c r="A15" s="15" t="s">
        <v>39</v>
      </c>
      <c r="B15" s="16" t="s">
        <v>160</v>
      </c>
      <c r="C15" s="17" t="s">
        <v>161</v>
      </c>
      <c r="D15" s="18">
        <v>37952</v>
      </c>
      <c r="E15" s="19" t="s">
        <v>25</v>
      </c>
      <c r="F15" s="62">
        <v>9.54</v>
      </c>
      <c r="G15" s="56"/>
      <c r="H15" s="55" t="str">
        <f t="shared" si="0"/>
        <v>I JA</v>
      </c>
    </row>
    <row r="16" spans="1:8" ht="17.25" customHeight="1">
      <c r="A16" s="15" t="s">
        <v>40</v>
      </c>
      <c r="B16" s="16" t="s">
        <v>85</v>
      </c>
      <c r="C16" s="17" t="s">
        <v>221</v>
      </c>
      <c r="D16" s="18">
        <v>37848</v>
      </c>
      <c r="E16" s="19" t="s">
        <v>25</v>
      </c>
      <c r="F16" s="62">
        <v>9.59</v>
      </c>
      <c r="G16" s="56"/>
      <c r="H16" s="55" t="str">
        <f t="shared" si="0"/>
        <v>I JA</v>
      </c>
    </row>
    <row r="17" spans="1:8" ht="17.25" customHeight="1">
      <c r="A17" s="15" t="s">
        <v>23</v>
      </c>
      <c r="B17" s="16" t="s">
        <v>137</v>
      </c>
      <c r="C17" s="17" t="s">
        <v>222</v>
      </c>
      <c r="D17" s="18">
        <v>37727</v>
      </c>
      <c r="E17" s="19" t="s">
        <v>107</v>
      </c>
      <c r="F17" s="62">
        <v>9.6</v>
      </c>
      <c r="G17" s="56"/>
      <c r="H17" s="55" t="str">
        <f t="shared" si="0"/>
        <v>I JA</v>
      </c>
    </row>
    <row r="18" spans="1:8" ht="17.25" customHeight="1">
      <c r="A18" s="15" t="s">
        <v>24</v>
      </c>
      <c r="B18" s="16" t="s">
        <v>12</v>
      </c>
      <c r="C18" s="17" t="s">
        <v>223</v>
      </c>
      <c r="D18" s="18">
        <v>37775</v>
      </c>
      <c r="E18" s="19" t="s">
        <v>42</v>
      </c>
      <c r="F18" s="62">
        <v>9.68</v>
      </c>
      <c r="G18" s="56"/>
      <c r="H18" s="55" t="str">
        <f t="shared" si="0"/>
        <v>II JA</v>
      </c>
    </row>
    <row r="19" spans="1:8" ht="17.25" customHeight="1">
      <c r="A19" s="15" t="s">
        <v>26</v>
      </c>
      <c r="B19" s="16" t="s">
        <v>224</v>
      </c>
      <c r="C19" s="17" t="s">
        <v>225</v>
      </c>
      <c r="D19" s="18">
        <v>37822</v>
      </c>
      <c r="E19" s="19" t="s">
        <v>107</v>
      </c>
      <c r="F19" s="62">
        <v>9.69</v>
      </c>
      <c r="G19" s="56"/>
      <c r="H19" s="55" t="str">
        <f t="shared" si="0"/>
        <v>II JA</v>
      </c>
    </row>
    <row r="20" spans="1:8" ht="17.25" customHeight="1">
      <c r="A20" s="15" t="s">
        <v>27</v>
      </c>
      <c r="B20" s="16" t="s">
        <v>35</v>
      </c>
      <c r="C20" s="17" t="s">
        <v>229</v>
      </c>
      <c r="D20" s="18">
        <v>38046</v>
      </c>
      <c r="E20" s="19" t="s">
        <v>230</v>
      </c>
      <c r="F20" s="62">
        <v>9.84</v>
      </c>
      <c r="G20" s="56"/>
      <c r="H20" s="55" t="str">
        <f t="shared" si="0"/>
        <v>II JA</v>
      </c>
    </row>
    <row r="21" spans="1:8" ht="17.25" customHeight="1">
      <c r="A21" s="15" t="s">
        <v>28</v>
      </c>
      <c r="B21" s="16" t="s">
        <v>101</v>
      </c>
      <c r="C21" s="17" t="s">
        <v>226</v>
      </c>
      <c r="D21" s="18">
        <v>37835</v>
      </c>
      <c r="E21" s="19" t="s">
        <v>25</v>
      </c>
      <c r="F21" s="62">
        <v>9.88</v>
      </c>
      <c r="G21" s="56"/>
      <c r="H21" s="55" t="str">
        <f t="shared" si="0"/>
        <v>II JA</v>
      </c>
    </row>
    <row r="22" spans="1:8" ht="17.25" customHeight="1">
      <c r="A22" s="15" t="s">
        <v>29</v>
      </c>
      <c r="B22" s="63" t="s">
        <v>231</v>
      </c>
      <c r="C22" s="64" t="s">
        <v>145</v>
      </c>
      <c r="D22" s="65">
        <v>37944</v>
      </c>
      <c r="E22" s="66" t="s">
        <v>15</v>
      </c>
      <c r="F22" s="62">
        <v>9.9</v>
      </c>
      <c r="G22" s="56"/>
      <c r="H22" s="55" t="str">
        <f t="shared" si="0"/>
        <v>II JA</v>
      </c>
    </row>
    <row r="23" spans="1:8" ht="17.25" customHeight="1">
      <c r="A23" s="15" t="s">
        <v>30</v>
      </c>
      <c r="B23" s="16" t="s">
        <v>232</v>
      </c>
      <c r="C23" s="17" t="s">
        <v>233</v>
      </c>
      <c r="D23" s="18">
        <v>38149</v>
      </c>
      <c r="E23" s="19" t="s">
        <v>230</v>
      </c>
      <c r="F23" s="62">
        <v>9.94</v>
      </c>
      <c r="G23" s="56"/>
      <c r="H23" s="55" t="str">
        <f t="shared" si="0"/>
        <v>II JA</v>
      </c>
    </row>
    <row r="24" spans="1:8" ht="17.25" customHeight="1">
      <c r="A24" s="15" t="s">
        <v>31</v>
      </c>
      <c r="B24" s="16" t="s">
        <v>208</v>
      </c>
      <c r="C24" s="17" t="s">
        <v>227</v>
      </c>
      <c r="D24" s="18">
        <v>37958</v>
      </c>
      <c r="E24" s="19" t="s">
        <v>94</v>
      </c>
      <c r="F24" s="62">
        <v>9.97</v>
      </c>
      <c r="G24" s="56"/>
      <c r="H24" s="55" t="str">
        <f t="shared" si="0"/>
        <v>II JA</v>
      </c>
    </row>
    <row r="25" spans="1:8" ht="17.25" customHeight="1">
      <c r="A25" s="15" t="s">
        <v>31</v>
      </c>
      <c r="B25" s="16" t="s">
        <v>114</v>
      </c>
      <c r="C25" s="17" t="s">
        <v>228</v>
      </c>
      <c r="D25" s="18">
        <v>38269</v>
      </c>
      <c r="E25" s="19" t="s">
        <v>18</v>
      </c>
      <c r="F25" s="62">
        <v>9.97</v>
      </c>
      <c r="G25" s="56"/>
      <c r="H25" s="55" t="str">
        <f t="shared" si="0"/>
        <v>II JA</v>
      </c>
    </row>
    <row r="26" spans="1:8" ht="17.25" customHeight="1">
      <c r="A26" s="15" t="s">
        <v>34</v>
      </c>
      <c r="B26" s="63" t="s">
        <v>234</v>
      </c>
      <c r="C26" s="64" t="s">
        <v>235</v>
      </c>
      <c r="D26" s="65">
        <v>38965</v>
      </c>
      <c r="E26" s="66" t="s">
        <v>94</v>
      </c>
      <c r="F26" s="62">
        <v>10.01</v>
      </c>
      <c r="G26" s="56"/>
      <c r="H26" s="55" t="str">
        <f t="shared" si="0"/>
        <v>II JA</v>
      </c>
    </row>
    <row r="27" spans="1:8" ht="17.25" customHeight="1">
      <c r="A27" s="15" t="s">
        <v>71</v>
      </c>
      <c r="B27" s="16" t="s">
        <v>183</v>
      </c>
      <c r="C27" s="17" t="s">
        <v>184</v>
      </c>
      <c r="D27" s="18">
        <v>38476</v>
      </c>
      <c r="E27" s="19" t="s">
        <v>42</v>
      </c>
      <c r="F27" s="62">
        <v>10.03</v>
      </c>
      <c r="G27" s="56"/>
      <c r="H27" s="55" t="str">
        <f t="shared" si="0"/>
        <v>II JA</v>
      </c>
    </row>
    <row r="28" spans="1:8" ht="17.25" customHeight="1">
      <c r="A28" s="15" t="s">
        <v>72</v>
      </c>
      <c r="B28" s="16" t="s">
        <v>236</v>
      </c>
      <c r="C28" s="17" t="s">
        <v>237</v>
      </c>
      <c r="D28" s="18">
        <v>39003</v>
      </c>
      <c r="E28" s="19" t="s">
        <v>42</v>
      </c>
      <c r="F28" s="62">
        <v>10.07</v>
      </c>
      <c r="G28" s="56"/>
      <c r="H28" s="55" t="str">
        <f t="shared" si="0"/>
        <v>III JA</v>
      </c>
    </row>
    <row r="29" spans="1:8" ht="17.25" customHeight="1">
      <c r="A29" s="15" t="s">
        <v>74</v>
      </c>
      <c r="B29" s="16" t="s">
        <v>242</v>
      </c>
      <c r="C29" s="17" t="s">
        <v>243</v>
      </c>
      <c r="D29" s="18">
        <v>37893</v>
      </c>
      <c r="E29" s="19" t="s">
        <v>15</v>
      </c>
      <c r="F29" s="62">
        <v>10.31</v>
      </c>
      <c r="G29" s="56"/>
      <c r="H29" s="55" t="str">
        <f t="shared" si="0"/>
        <v>III JA</v>
      </c>
    </row>
    <row r="30" spans="1:8" ht="17.25" customHeight="1">
      <c r="A30" s="15" t="s">
        <v>75</v>
      </c>
      <c r="B30" s="16" t="s">
        <v>238</v>
      </c>
      <c r="C30" s="17" t="s">
        <v>239</v>
      </c>
      <c r="D30" s="18">
        <v>38370</v>
      </c>
      <c r="E30" s="19" t="s">
        <v>94</v>
      </c>
      <c r="F30" s="62">
        <v>10.32</v>
      </c>
      <c r="G30" s="56"/>
      <c r="H30" s="55" t="str">
        <f t="shared" si="0"/>
        <v>III JA</v>
      </c>
    </row>
    <row r="31" spans="1:8" ht="17.25" customHeight="1">
      <c r="A31" s="15" t="s">
        <v>75</v>
      </c>
      <c r="B31" s="16" t="s">
        <v>73</v>
      </c>
      <c r="C31" s="17" t="s">
        <v>245</v>
      </c>
      <c r="D31" s="18">
        <v>37790</v>
      </c>
      <c r="E31" s="19" t="s">
        <v>33</v>
      </c>
      <c r="F31" s="62">
        <v>10.32</v>
      </c>
      <c r="G31" s="56"/>
      <c r="H31" s="55" t="str">
        <f t="shared" si="0"/>
        <v>III JA</v>
      </c>
    </row>
    <row r="32" spans="1:8" ht="17.25" customHeight="1">
      <c r="A32" s="15" t="s">
        <v>77</v>
      </c>
      <c r="B32" s="16" t="s">
        <v>84</v>
      </c>
      <c r="C32" s="17" t="s">
        <v>163</v>
      </c>
      <c r="D32" s="18">
        <v>38611</v>
      </c>
      <c r="E32" s="19" t="s">
        <v>25</v>
      </c>
      <c r="F32" s="62">
        <v>10.36</v>
      </c>
      <c r="G32" s="56"/>
      <c r="H32" s="55" t="b">
        <f t="shared" si="0"/>
        <v>0</v>
      </c>
    </row>
    <row r="33" spans="1:8" ht="17.25" customHeight="1">
      <c r="A33" s="15" t="s">
        <v>78</v>
      </c>
      <c r="B33" s="16" t="s">
        <v>45</v>
      </c>
      <c r="C33" s="17" t="s">
        <v>244</v>
      </c>
      <c r="D33" s="18">
        <v>38260</v>
      </c>
      <c r="E33" s="19" t="s">
        <v>15</v>
      </c>
      <c r="F33" s="62">
        <v>10.46</v>
      </c>
      <c r="G33" s="56"/>
      <c r="H33" s="55" t="b">
        <f t="shared" si="0"/>
        <v>0</v>
      </c>
    </row>
    <row r="34" spans="1:8" ht="17.25" customHeight="1">
      <c r="A34" s="15" t="s">
        <v>79</v>
      </c>
      <c r="B34" s="16" t="s">
        <v>240</v>
      </c>
      <c r="C34" s="17" t="s">
        <v>241</v>
      </c>
      <c r="D34" s="18">
        <v>37655</v>
      </c>
      <c r="E34" s="19" t="s">
        <v>182</v>
      </c>
      <c r="F34" s="62">
        <v>10.49</v>
      </c>
      <c r="G34" s="56"/>
      <c r="H34" s="55" t="b">
        <f t="shared" si="0"/>
        <v>0</v>
      </c>
    </row>
    <row r="35" spans="1:8" ht="17.25" customHeight="1">
      <c r="A35" s="15" t="s">
        <v>80</v>
      </c>
      <c r="B35" s="16" t="s">
        <v>146</v>
      </c>
      <c r="C35" s="17" t="s">
        <v>168</v>
      </c>
      <c r="D35" s="18">
        <v>37812</v>
      </c>
      <c r="E35" s="19" t="s">
        <v>33</v>
      </c>
      <c r="F35" s="62">
        <v>10.56</v>
      </c>
      <c r="G35" s="56"/>
      <c r="H35" s="55" t="b">
        <f t="shared" si="0"/>
        <v>0</v>
      </c>
    </row>
    <row r="36" spans="1:8" ht="17.25" customHeight="1">
      <c r="A36" s="15" t="s">
        <v>258</v>
      </c>
      <c r="B36" s="16" t="s">
        <v>93</v>
      </c>
      <c r="C36" s="17" t="s">
        <v>257</v>
      </c>
      <c r="D36" s="18">
        <v>38290</v>
      </c>
      <c r="E36" s="19" t="s">
        <v>107</v>
      </c>
      <c r="F36" s="62">
        <v>10.57</v>
      </c>
      <c r="G36" s="56"/>
      <c r="H36" s="55" t="b">
        <f t="shared" si="0"/>
        <v>0</v>
      </c>
    </row>
    <row r="37" spans="1:8" ht="17.25" customHeight="1">
      <c r="A37" s="15" t="s">
        <v>103</v>
      </c>
      <c r="B37" s="16" t="s">
        <v>254</v>
      </c>
      <c r="C37" s="17" t="s">
        <v>105</v>
      </c>
      <c r="D37" s="18">
        <v>38168</v>
      </c>
      <c r="E37" s="19" t="s">
        <v>230</v>
      </c>
      <c r="F37" s="62">
        <v>10.71</v>
      </c>
      <c r="G37" s="56"/>
      <c r="H37" s="55" t="b">
        <f t="shared" si="0"/>
        <v>0</v>
      </c>
    </row>
    <row r="38" spans="1:8" ht="17.25" customHeight="1">
      <c r="A38" s="15" t="s">
        <v>104</v>
      </c>
      <c r="B38" s="16" t="s">
        <v>108</v>
      </c>
      <c r="C38" s="17" t="s">
        <v>165</v>
      </c>
      <c r="D38" s="18">
        <v>38609</v>
      </c>
      <c r="E38" s="19" t="s">
        <v>107</v>
      </c>
      <c r="F38" s="62">
        <v>10.82</v>
      </c>
      <c r="G38" s="56"/>
      <c r="H38" s="55" t="b">
        <f t="shared" si="0"/>
        <v>0</v>
      </c>
    </row>
    <row r="39" spans="1:8" ht="17.25" customHeight="1">
      <c r="A39" s="15" t="s">
        <v>111</v>
      </c>
      <c r="B39" s="16" t="s">
        <v>246</v>
      </c>
      <c r="C39" s="17" t="s">
        <v>247</v>
      </c>
      <c r="D39" s="18">
        <v>38514</v>
      </c>
      <c r="E39" s="19" t="s">
        <v>107</v>
      </c>
      <c r="F39" s="62">
        <v>10.84</v>
      </c>
      <c r="G39" s="56"/>
      <c r="H39" s="55" t="b">
        <f t="shared" si="0"/>
        <v>0</v>
      </c>
    </row>
    <row r="40" spans="1:8" ht="17.25" customHeight="1">
      <c r="A40" s="15" t="s">
        <v>259</v>
      </c>
      <c r="B40" s="16" t="s">
        <v>255</v>
      </c>
      <c r="C40" s="17" t="s">
        <v>256</v>
      </c>
      <c r="D40" s="18">
        <v>38100</v>
      </c>
      <c r="E40" s="19" t="s">
        <v>22</v>
      </c>
      <c r="F40" s="62">
        <v>10.86</v>
      </c>
      <c r="G40" s="56"/>
      <c r="H40" s="55" t="b">
        <f t="shared" si="0"/>
        <v>0</v>
      </c>
    </row>
    <row r="41" spans="1:8" ht="17.25" customHeight="1">
      <c r="A41" s="15" t="s">
        <v>112</v>
      </c>
      <c r="B41" s="16" t="s">
        <v>197</v>
      </c>
      <c r="C41" s="17" t="s">
        <v>198</v>
      </c>
      <c r="D41" s="18">
        <v>38260</v>
      </c>
      <c r="E41" s="19" t="s">
        <v>22</v>
      </c>
      <c r="F41" s="62">
        <v>10.87</v>
      </c>
      <c r="G41" s="56"/>
      <c r="H41" s="55" t="b">
        <f t="shared" si="0"/>
        <v>0</v>
      </c>
    </row>
    <row r="42" spans="1:8" ht="17.25" customHeight="1">
      <c r="A42" s="15" t="s">
        <v>113</v>
      </c>
      <c r="B42" s="63" t="s">
        <v>248</v>
      </c>
      <c r="C42" s="64" t="s">
        <v>249</v>
      </c>
      <c r="D42" s="65">
        <v>38389</v>
      </c>
      <c r="E42" s="66" t="s">
        <v>182</v>
      </c>
      <c r="F42" s="62">
        <v>10.88</v>
      </c>
      <c r="G42" s="56"/>
      <c r="H42" s="55" t="b">
        <f t="shared" si="0"/>
        <v>0</v>
      </c>
    </row>
    <row r="43" spans="1:8" ht="17.25" customHeight="1">
      <c r="A43" s="15" t="s">
        <v>113</v>
      </c>
      <c r="B43" s="16" t="s">
        <v>252</v>
      </c>
      <c r="C43" s="17" t="s">
        <v>253</v>
      </c>
      <c r="D43" s="18">
        <v>39163</v>
      </c>
      <c r="E43" s="19" t="s">
        <v>230</v>
      </c>
      <c r="F43" s="62">
        <v>10.88</v>
      </c>
      <c r="G43" s="56"/>
      <c r="H43" s="55" t="b">
        <f t="shared" si="0"/>
        <v>0</v>
      </c>
    </row>
    <row r="44" spans="1:8" ht="17.25" customHeight="1">
      <c r="A44" s="15" t="s">
        <v>119</v>
      </c>
      <c r="B44" s="16" t="s">
        <v>101</v>
      </c>
      <c r="C44" s="17" t="s">
        <v>250</v>
      </c>
      <c r="D44" s="18">
        <v>39286</v>
      </c>
      <c r="E44" s="19" t="s">
        <v>251</v>
      </c>
      <c r="F44" s="62">
        <v>10.95</v>
      </c>
      <c r="G44" s="56"/>
      <c r="H44" s="55" t="b">
        <f t="shared" si="0"/>
        <v>0</v>
      </c>
    </row>
    <row r="45" spans="1:8" ht="17.25" customHeight="1">
      <c r="A45" s="15" t="s">
        <v>120</v>
      </c>
      <c r="B45" s="16" t="s">
        <v>268</v>
      </c>
      <c r="C45" s="17" t="s">
        <v>269</v>
      </c>
      <c r="D45" s="18">
        <v>38445</v>
      </c>
      <c r="E45" s="19" t="s">
        <v>22</v>
      </c>
      <c r="F45" s="62">
        <v>11.02</v>
      </c>
      <c r="G45" s="56"/>
      <c r="H45" s="55" t="b">
        <f t="shared" si="0"/>
        <v>0</v>
      </c>
    </row>
    <row r="46" spans="1:8" ht="17.25" customHeight="1">
      <c r="A46" s="15" t="s">
        <v>121</v>
      </c>
      <c r="B46" s="16" t="s">
        <v>138</v>
      </c>
      <c r="C46" s="17" t="s">
        <v>265</v>
      </c>
      <c r="D46" s="18">
        <v>39673</v>
      </c>
      <c r="E46" s="19" t="s">
        <v>251</v>
      </c>
      <c r="F46" s="62">
        <v>11.1</v>
      </c>
      <c r="G46" s="56"/>
      <c r="H46" s="55" t="b">
        <f t="shared" si="0"/>
        <v>0</v>
      </c>
    </row>
    <row r="47" spans="1:8" ht="17.25" customHeight="1">
      <c r="A47" s="15" t="s">
        <v>122</v>
      </c>
      <c r="B47" s="16" t="s">
        <v>91</v>
      </c>
      <c r="C47" s="17" t="s">
        <v>169</v>
      </c>
      <c r="D47" s="18">
        <v>38837</v>
      </c>
      <c r="E47" s="19" t="s">
        <v>25</v>
      </c>
      <c r="F47" s="62">
        <v>11.12</v>
      </c>
      <c r="G47" s="56"/>
      <c r="H47" s="55" t="b">
        <f t="shared" si="0"/>
        <v>0</v>
      </c>
    </row>
    <row r="48" spans="5:6" ht="12.75">
      <c r="E48" s="67" t="s">
        <v>14</v>
      </c>
      <c r="F48" s="68" t="s">
        <v>170</v>
      </c>
    </row>
    <row r="49" spans="1:8" ht="17.25" customHeight="1">
      <c r="A49" s="15" t="s">
        <v>147</v>
      </c>
      <c r="B49" s="16" t="s">
        <v>263</v>
      </c>
      <c r="C49" s="17" t="s">
        <v>264</v>
      </c>
      <c r="D49" s="18">
        <v>38378</v>
      </c>
      <c r="E49" s="19" t="s">
        <v>42</v>
      </c>
      <c r="F49" s="62">
        <v>11.22</v>
      </c>
      <c r="G49" s="56"/>
      <c r="H49" s="55" t="b">
        <f aca="true" t="shared" si="1" ref="H49:H65">IF(ISBLANK(F49),"",IF(F49&lt;=7.7,"KSM",IF(F49&lt;=8,"I A",IF(F49&lt;=8.44,"II A",IF(F49&lt;=9.04,"III A",IF(F49&lt;=9.64,"I JA",IF(F49&lt;=10.04,"II JA",IF(F49&lt;=10.34,"III JA"))))))))</f>
        <v>0</v>
      </c>
    </row>
    <row r="50" spans="1:8" ht="17.25" customHeight="1">
      <c r="A50" s="15" t="s">
        <v>148</v>
      </c>
      <c r="B50" s="63" t="s">
        <v>266</v>
      </c>
      <c r="C50" s="64" t="s">
        <v>267</v>
      </c>
      <c r="D50" s="65">
        <v>38756</v>
      </c>
      <c r="E50" s="66" t="s">
        <v>130</v>
      </c>
      <c r="F50" s="62">
        <v>11.26</v>
      </c>
      <c r="G50" s="56"/>
      <c r="H50" s="55" t="b">
        <f t="shared" si="1"/>
        <v>0</v>
      </c>
    </row>
    <row r="51" spans="1:8" ht="17.25" customHeight="1">
      <c r="A51" s="15" t="s">
        <v>149</v>
      </c>
      <c r="B51" s="16" t="s">
        <v>201</v>
      </c>
      <c r="C51" s="17" t="s">
        <v>202</v>
      </c>
      <c r="D51" s="18">
        <v>38692</v>
      </c>
      <c r="E51" s="19" t="s">
        <v>42</v>
      </c>
      <c r="F51" s="62">
        <v>11.38</v>
      </c>
      <c r="G51" s="56"/>
      <c r="H51" s="55" t="b">
        <f t="shared" si="1"/>
        <v>0</v>
      </c>
    </row>
    <row r="52" spans="1:8" ht="17.25" customHeight="1">
      <c r="A52" s="15" t="s">
        <v>150</v>
      </c>
      <c r="B52" s="16" t="s">
        <v>199</v>
      </c>
      <c r="C52" s="17" t="s">
        <v>200</v>
      </c>
      <c r="D52" s="18">
        <v>38134</v>
      </c>
      <c r="E52" s="19" t="s">
        <v>22</v>
      </c>
      <c r="F52" s="62">
        <v>11.43</v>
      </c>
      <c r="G52" s="56"/>
      <c r="H52" s="55" t="b">
        <f t="shared" si="1"/>
        <v>0</v>
      </c>
    </row>
    <row r="53" spans="1:8" ht="17.25" customHeight="1">
      <c r="A53" s="15" t="s">
        <v>151</v>
      </c>
      <c r="B53" s="16" t="s">
        <v>271</v>
      </c>
      <c r="C53" s="17" t="s">
        <v>272</v>
      </c>
      <c r="D53" s="18">
        <v>38471</v>
      </c>
      <c r="E53" s="19" t="s">
        <v>25</v>
      </c>
      <c r="F53" s="62">
        <v>11.46</v>
      </c>
      <c r="G53" s="56"/>
      <c r="H53" s="55" t="b">
        <f t="shared" si="1"/>
        <v>0</v>
      </c>
    </row>
    <row r="54" spans="1:8" ht="17.25" customHeight="1">
      <c r="A54" s="15" t="s">
        <v>152</v>
      </c>
      <c r="B54" s="16" t="s">
        <v>260</v>
      </c>
      <c r="C54" s="17" t="s">
        <v>261</v>
      </c>
      <c r="D54" s="18">
        <v>37973</v>
      </c>
      <c r="E54" s="19" t="s">
        <v>130</v>
      </c>
      <c r="F54" s="62">
        <v>11.65</v>
      </c>
      <c r="G54" s="56"/>
      <c r="H54" s="55" t="b">
        <f t="shared" si="1"/>
        <v>0</v>
      </c>
    </row>
    <row r="55" spans="1:8" ht="17.25" customHeight="1">
      <c r="A55" s="15" t="s">
        <v>153</v>
      </c>
      <c r="B55" s="16" t="s">
        <v>132</v>
      </c>
      <c r="C55" s="17" t="s">
        <v>273</v>
      </c>
      <c r="D55" s="18">
        <v>38979</v>
      </c>
      <c r="E55" s="19" t="s">
        <v>130</v>
      </c>
      <c r="F55" s="62">
        <v>11.85</v>
      </c>
      <c r="G55" s="56"/>
      <c r="H55" s="55" t="b">
        <f t="shared" si="1"/>
        <v>0</v>
      </c>
    </row>
    <row r="56" spans="1:8" ht="17.25" customHeight="1">
      <c r="A56" s="15" t="s">
        <v>154</v>
      </c>
      <c r="B56" s="16" t="s">
        <v>196</v>
      </c>
      <c r="C56" s="17" t="s">
        <v>262</v>
      </c>
      <c r="D56" s="18">
        <v>38303</v>
      </c>
      <c r="E56" s="19" t="s">
        <v>130</v>
      </c>
      <c r="F56" s="62">
        <v>11.94</v>
      </c>
      <c r="G56" s="56"/>
      <c r="H56" s="55" t="b">
        <f t="shared" si="1"/>
        <v>0</v>
      </c>
    </row>
    <row r="57" spans="1:8" ht="17.25" customHeight="1">
      <c r="A57" s="15" t="s">
        <v>154</v>
      </c>
      <c r="B57" s="16" t="s">
        <v>208</v>
      </c>
      <c r="C57" s="17" t="s">
        <v>270</v>
      </c>
      <c r="D57" s="18">
        <v>38554</v>
      </c>
      <c r="E57" s="19" t="s">
        <v>107</v>
      </c>
      <c r="F57" s="62">
        <v>11.94</v>
      </c>
      <c r="G57" s="56"/>
      <c r="H57" s="55" t="b">
        <f t="shared" si="1"/>
        <v>0</v>
      </c>
    </row>
    <row r="58" spans="1:8" ht="17.25" customHeight="1">
      <c r="A58" s="15" t="s">
        <v>155</v>
      </c>
      <c r="B58" s="16" t="s">
        <v>91</v>
      </c>
      <c r="C58" s="17" t="s">
        <v>274</v>
      </c>
      <c r="D58" s="18">
        <v>39693</v>
      </c>
      <c r="E58" s="19" t="s">
        <v>275</v>
      </c>
      <c r="F58" s="62">
        <v>12.24</v>
      </c>
      <c r="G58" s="56"/>
      <c r="H58" s="55" t="b">
        <f t="shared" si="1"/>
        <v>0</v>
      </c>
    </row>
    <row r="59" spans="1:8" ht="17.25" customHeight="1">
      <c r="A59" s="15" t="s">
        <v>156</v>
      </c>
      <c r="B59" s="16" t="s">
        <v>276</v>
      </c>
      <c r="C59" s="17" t="s">
        <v>277</v>
      </c>
      <c r="D59" s="18">
        <v>38653</v>
      </c>
      <c r="E59" s="19" t="s">
        <v>22</v>
      </c>
      <c r="F59" s="62">
        <v>12.34</v>
      </c>
      <c r="G59" s="56"/>
      <c r="H59" s="55" t="b">
        <f t="shared" si="1"/>
        <v>0</v>
      </c>
    </row>
    <row r="60" spans="1:8" ht="17.25" customHeight="1">
      <c r="A60" s="15" t="s">
        <v>157</v>
      </c>
      <c r="B60" s="16" t="s">
        <v>216</v>
      </c>
      <c r="C60" s="17" t="s">
        <v>278</v>
      </c>
      <c r="D60" s="18">
        <v>39410</v>
      </c>
      <c r="E60" s="19" t="s">
        <v>25</v>
      </c>
      <c r="F60" s="62">
        <v>13.05</v>
      </c>
      <c r="G60" s="56"/>
      <c r="H60" s="55" t="b">
        <f t="shared" si="1"/>
        <v>0</v>
      </c>
    </row>
    <row r="61" spans="1:8" ht="17.25" customHeight="1">
      <c r="A61" s="15" t="s">
        <v>166</v>
      </c>
      <c r="B61" s="16" t="s">
        <v>81</v>
      </c>
      <c r="C61" s="17" t="s">
        <v>279</v>
      </c>
      <c r="D61" s="18">
        <v>38879</v>
      </c>
      <c r="E61" s="19" t="s">
        <v>110</v>
      </c>
      <c r="F61" s="62">
        <v>13.3</v>
      </c>
      <c r="G61" s="56"/>
      <c r="H61" s="55" t="b">
        <f t="shared" si="1"/>
        <v>0</v>
      </c>
    </row>
    <row r="62" spans="1:8" ht="17.25" customHeight="1">
      <c r="A62" s="15" t="s">
        <v>167</v>
      </c>
      <c r="B62" s="63" t="s">
        <v>91</v>
      </c>
      <c r="C62" s="64" t="s">
        <v>280</v>
      </c>
      <c r="D62" s="65">
        <v>38307</v>
      </c>
      <c r="E62" s="66" t="s">
        <v>15</v>
      </c>
      <c r="F62" s="62">
        <v>14.02</v>
      </c>
      <c r="G62" s="56"/>
      <c r="H62" s="55" t="b">
        <f t="shared" si="1"/>
        <v>0</v>
      </c>
    </row>
    <row r="63" spans="1:8" ht="17.25" customHeight="1">
      <c r="A63" s="15" t="s">
        <v>36</v>
      </c>
      <c r="B63" s="16" t="s">
        <v>281</v>
      </c>
      <c r="C63" s="17" t="s">
        <v>282</v>
      </c>
      <c r="D63" s="18">
        <v>37725</v>
      </c>
      <c r="E63" s="19" t="s">
        <v>283</v>
      </c>
      <c r="F63" s="62">
        <v>9.56</v>
      </c>
      <c r="G63" s="56"/>
      <c r="H63" s="55" t="str">
        <f t="shared" si="1"/>
        <v>I JA</v>
      </c>
    </row>
    <row r="64" spans="1:8" ht="17.25" customHeight="1">
      <c r="A64" s="15" t="s">
        <v>36</v>
      </c>
      <c r="B64" s="16" t="s">
        <v>284</v>
      </c>
      <c r="C64" s="17" t="s">
        <v>164</v>
      </c>
      <c r="D64" s="18">
        <v>38054</v>
      </c>
      <c r="E64" s="19" t="s">
        <v>283</v>
      </c>
      <c r="F64" s="62">
        <v>9.66</v>
      </c>
      <c r="G64" s="56"/>
      <c r="H64" s="55" t="str">
        <f t="shared" si="1"/>
        <v>II JA</v>
      </c>
    </row>
    <row r="65" spans="1:8" ht="17.25" customHeight="1">
      <c r="A65" s="15" t="s">
        <v>36</v>
      </c>
      <c r="B65" s="16" t="s">
        <v>285</v>
      </c>
      <c r="C65" s="17" t="s">
        <v>286</v>
      </c>
      <c r="D65" s="18">
        <v>38685</v>
      </c>
      <c r="E65" s="19" t="s">
        <v>287</v>
      </c>
      <c r="F65" s="62">
        <v>10.62</v>
      </c>
      <c r="G65" s="56"/>
      <c r="H65" s="55" t="b">
        <f t="shared" si="1"/>
        <v>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7" width="7.140625" style="1" customWidth="1"/>
    <col min="8" max="8" width="7.140625" style="1" hidden="1" customWidth="1"/>
    <col min="9" max="16384" width="9.140625" style="1" customWidth="1"/>
  </cols>
  <sheetData>
    <row r="1" spans="2:5" ht="18.75">
      <c r="B1" s="2"/>
      <c r="D1" s="2" t="s">
        <v>37</v>
      </c>
      <c r="E1" s="3"/>
    </row>
    <row r="2" spans="1:7" ht="18.75">
      <c r="A2" s="4" t="s">
        <v>0</v>
      </c>
      <c r="B2" s="5"/>
      <c r="D2" s="2"/>
      <c r="F2" s="6"/>
      <c r="G2" s="6" t="s">
        <v>212</v>
      </c>
    </row>
    <row r="3" spans="2:5" s="7" customFormat="1" ht="5.25">
      <c r="B3" s="8"/>
      <c r="E3" s="9"/>
    </row>
    <row r="4" spans="2:8" ht="12.75">
      <c r="B4" s="10" t="s">
        <v>1</v>
      </c>
      <c r="C4" s="4"/>
      <c r="D4" s="10" t="s">
        <v>41</v>
      </c>
      <c r="E4" s="6" t="s">
        <v>11</v>
      </c>
      <c r="F4" s="1" t="s">
        <v>170</v>
      </c>
      <c r="G4" s="4"/>
      <c r="H4" s="4"/>
    </row>
    <row r="5" spans="2:5" s="7" customFormat="1" ht="5.25">
      <c r="B5" s="8"/>
      <c r="E5" s="9"/>
    </row>
    <row r="6" spans="1:8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9</v>
      </c>
      <c r="H6" s="14" t="s">
        <v>10</v>
      </c>
    </row>
    <row r="7" spans="1:8" ht="17.25" customHeight="1">
      <c r="A7" s="15" t="s">
        <v>11</v>
      </c>
      <c r="B7" s="16" t="s">
        <v>125</v>
      </c>
      <c r="C7" s="17" t="s">
        <v>288</v>
      </c>
      <c r="D7" s="18">
        <v>37624</v>
      </c>
      <c r="E7" s="19" t="s">
        <v>289</v>
      </c>
      <c r="F7" s="62">
        <v>8.26</v>
      </c>
      <c r="G7" s="61">
        <v>8.37</v>
      </c>
      <c r="H7" s="55"/>
    </row>
    <row r="8" spans="1:8" ht="17.25" customHeight="1">
      <c r="A8" s="15" t="s">
        <v>14</v>
      </c>
      <c r="B8" s="16" t="s">
        <v>171</v>
      </c>
      <c r="C8" s="17" t="s">
        <v>172</v>
      </c>
      <c r="D8" s="18">
        <v>38068</v>
      </c>
      <c r="E8" s="19" t="s">
        <v>25</v>
      </c>
      <c r="F8" s="54">
        <v>8.82</v>
      </c>
      <c r="G8" s="56">
        <v>8.65</v>
      </c>
      <c r="H8" s="55"/>
    </row>
    <row r="9" spans="1:8" ht="17.25" customHeight="1">
      <c r="A9" s="15" t="s">
        <v>13</v>
      </c>
      <c r="B9" s="16" t="s">
        <v>290</v>
      </c>
      <c r="C9" s="17" t="s">
        <v>291</v>
      </c>
      <c r="D9" s="18">
        <v>38004</v>
      </c>
      <c r="E9" s="19" t="s">
        <v>15</v>
      </c>
      <c r="F9" s="54">
        <v>8.83</v>
      </c>
      <c r="G9" s="56">
        <v>8.8</v>
      </c>
      <c r="H9" s="69"/>
    </row>
    <row r="10" spans="1:8" ht="17.25" customHeight="1">
      <c r="A10" s="15" t="s">
        <v>16</v>
      </c>
      <c r="B10" s="16" t="s">
        <v>189</v>
      </c>
      <c r="C10" s="17" t="s">
        <v>292</v>
      </c>
      <c r="D10" s="18">
        <v>38214</v>
      </c>
      <c r="E10" s="19" t="s">
        <v>230</v>
      </c>
      <c r="F10" s="62">
        <v>8.8</v>
      </c>
      <c r="G10" s="61">
        <v>8.81</v>
      </c>
      <c r="H10" s="55"/>
    </row>
    <row r="11" spans="1:8" ht="17.25" customHeight="1">
      <c r="A11" s="15" t="s">
        <v>17</v>
      </c>
      <c r="B11" s="16" t="s">
        <v>293</v>
      </c>
      <c r="C11" s="17" t="s">
        <v>294</v>
      </c>
      <c r="D11" s="18">
        <v>37825</v>
      </c>
      <c r="E11" s="19" t="s">
        <v>22</v>
      </c>
      <c r="F11" s="62">
        <v>8.92</v>
      </c>
      <c r="G11" s="61">
        <v>8.97</v>
      </c>
      <c r="H11" s="55"/>
    </row>
    <row r="12" spans="1:8" ht="17.25" customHeight="1">
      <c r="A12" s="15" t="s">
        <v>19</v>
      </c>
      <c r="B12" s="16" t="s">
        <v>123</v>
      </c>
      <c r="C12" s="17" t="s">
        <v>205</v>
      </c>
      <c r="D12" s="18">
        <v>37995</v>
      </c>
      <c r="E12" s="19" t="s">
        <v>15</v>
      </c>
      <c r="F12" s="62">
        <v>9.07</v>
      </c>
      <c r="G12" s="61">
        <v>9.11</v>
      </c>
      <c r="H12" s="55"/>
    </row>
    <row r="13" spans="1:8" ht="17.25" customHeight="1">
      <c r="A13" s="15" t="s">
        <v>20</v>
      </c>
      <c r="B13" s="16" t="s">
        <v>295</v>
      </c>
      <c r="C13" s="17" t="s">
        <v>296</v>
      </c>
      <c r="D13" s="18">
        <v>38829</v>
      </c>
      <c r="E13" s="19" t="s">
        <v>15</v>
      </c>
      <c r="F13" s="62">
        <v>9.45</v>
      </c>
      <c r="G13" s="56"/>
      <c r="H13" s="55"/>
    </row>
    <row r="14" spans="1:8" ht="17.25" customHeight="1">
      <c r="A14" s="15" t="s">
        <v>21</v>
      </c>
      <c r="B14" s="16" t="s">
        <v>297</v>
      </c>
      <c r="C14" s="17" t="s">
        <v>298</v>
      </c>
      <c r="D14" s="18">
        <v>38139</v>
      </c>
      <c r="E14" s="19" t="s">
        <v>230</v>
      </c>
      <c r="F14" s="62">
        <v>9.47</v>
      </c>
      <c r="G14" s="56"/>
      <c r="H14" s="55"/>
    </row>
    <row r="15" spans="1:8" ht="17.25" customHeight="1">
      <c r="A15" s="15" t="s">
        <v>39</v>
      </c>
      <c r="B15" s="16" t="s">
        <v>89</v>
      </c>
      <c r="C15" s="17" t="s">
        <v>124</v>
      </c>
      <c r="D15" s="18">
        <v>37832</v>
      </c>
      <c r="E15" s="19" t="s">
        <v>15</v>
      </c>
      <c r="F15" s="56">
        <v>9.56</v>
      </c>
      <c r="G15" s="56"/>
      <c r="H15" s="55"/>
    </row>
    <row r="16" spans="1:8" ht="17.25" customHeight="1">
      <c r="A16" s="15" t="s">
        <v>40</v>
      </c>
      <c r="B16" s="16" t="s">
        <v>193</v>
      </c>
      <c r="C16" s="17" t="s">
        <v>194</v>
      </c>
      <c r="D16" s="18">
        <v>38387</v>
      </c>
      <c r="E16" s="19" t="s">
        <v>42</v>
      </c>
      <c r="F16" s="56">
        <v>9.59</v>
      </c>
      <c r="G16" s="56"/>
      <c r="H16" s="55"/>
    </row>
    <row r="17" spans="1:8" ht="17.25" customHeight="1">
      <c r="A17" s="15" t="s">
        <v>23</v>
      </c>
      <c r="B17" s="16" t="s">
        <v>299</v>
      </c>
      <c r="C17" s="17" t="s">
        <v>300</v>
      </c>
      <c r="D17" s="18">
        <v>37807</v>
      </c>
      <c r="E17" s="19" t="s">
        <v>251</v>
      </c>
      <c r="F17" s="56">
        <v>9.61</v>
      </c>
      <c r="G17" s="56"/>
      <c r="H17" s="55"/>
    </row>
    <row r="18" spans="1:8" ht="17.25" customHeight="1">
      <c r="A18" s="15" t="s">
        <v>24</v>
      </c>
      <c r="B18" s="63" t="s">
        <v>174</v>
      </c>
      <c r="C18" s="64" t="s">
        <v>204</v>
      </c>
      <c r="D18" s="65">
        <v>38195</v>
      </c>
      <c r="E18" s="66" t="s">
        <v>25</v>
      </c>
      <c r="F18" s="56">
        <v>9.71</v>
      </c>
      <c r="G18" s="56"/>
      <c r="H18" s="55"/>
    </row>
    <row r="19" spans="1:8" ht="17.25" customHeight="1">
      <c r="A19" s="15" t="s">
        <v>26</v>
      </c>
      <c r="B19" s="16" t="s">
        <v>301</v>
      </c>
      <c r="C19" s="17" t="s">
        <v>302</v>
      </c>
      <c r="D19" s="18">
        <v>38549</v>
      </c>
      <c r="E19" s="19" t="s">
        <v>230</v>
      </c>
      <c r="F19" s="56">
        <v>9.76</v>
      </c>
      <c r="G19" s="56"/>
      <c r="H19" s="55"/>
    </row>
    <row r="20" spans="1:8" ht="17.25" customHeight="1">
      <c r="A20" s="15" t="s">
        <v>27</v>
      </c>
      <c r="B20" s="16" t="s">
        <v>303</v>
      </c>
      <c r="C20" s="17" t="s">
        <v>304</v>
      </c>
      <c r="D20" s="18">
        <v>38555</v>
      </c>
      <c r="E20" s="19" t="s">
        <v>15</v>
      </c>
      <c r="F20" s="56">
        <v>9.85</v>
      </c>
      <c r="G20" s="56"/>
      <c r="H20" s="55"/>
    </row>
    <row r="21" spans="1:8" ht="17.25" customHeight="1">
      <c r="A21" s="15" t="s">
        <v>28</v>
      </c>
      <c r="B21" s="16" t="s">
        <v>115</v>
      </c>
      <c r="C21" s="17" t="s">
        <v>305</v>
      </c>
      <c r="D21" s="18">
        <v>38408</v>
      </c>
      <c r="E21" s="19" t="s">
        <v>15</v>
      </c>
      <c r="F21" s="56">
        <v>9.96</v>
      </c>
      <c r="G21" s="56"/>
      <c r="H21" s="55"/>
    </row>
    <row r="22" spans="1:8" ht="17.25" customHeight="1">
      <c r="A22" s="15" t="s">
        <v>29</v>
      </c>
      <c r="B22" s="63" t="s">
        <v>306</v>
      </c>
      <c r="C22" s="64" t="s">
        <v>307</v>
      </c>
      <c r="D22" s="65">
        <v>38400</v>
      </c>
      <c r="E22" s="66" t="s">
        <v>42</v>
      </c>
      <c r="F22" s="56">
        <v>10.11</v>
      </c>
      <c r="G22" s="56"/>
      <c r="H22" s="55"/>
    </row>
    <row r="23" spans="1:8" ht="17.25" customHeight="1">
      <c r="A23" s="15" t="s">
        <v>30</v>
      </c>
      <c r="B23" s="16" t="s">
        <v>308</v>
      </c>
      <c r="C23" s="17" t="s">
        <v>309</v>
      </c>
      <c r="D23" s="18">
        <v>38265</v>
      </c>
      <c r="E23" s="19" t="s">
        <v>25</v>
      </c>
      <c r="F23" s="56">
        <v>10.17</v>
      </c>
      <c r="G23" s="56"/>
      <c r="H23" s="55"/>
    </row>
    <row r="24" spans="1:8" ht="17.25" customHeight="1">
      <c r="A24" s="15" t="s">
        <v>31</v>
      </c>
      <c r="B24" s="16" t="s">
        <v>310</v>
      </c>
      <c r="C24" s="17" t="s">
        <v>311</v>
      </c>
      <c r="D24" s="18">
        <v>37812</v>
      </c>
      <c r="E24" s="19" t="s">
        <v>173</v>
      </c>
      <c r="F24" s="56">
        <v>10.26</v>
      </c>
      <c r="G24" s="56"/>
      <c r="H24" s="55"/>
    </row>
    <row r="25" spans="1:8" ht="17.25" customHeight="1">
      <c r="A25" s="15" t="s">
        <v>32</v>
      </c>
      <c r="B25" s="16" t="s">
        <v>312</v>
      </c>
      <c r="C25" s="17" t="s">
        <v>313</v>
      </c>
      <c r="D25" s="18">
        <v>39367</v>
      </c>
      <c r="E25" s="19" t="s">
        <v>251</v>
      </c>
      <c r="F25" s="56">
        <v>10.3</v>
      </c>
      <c r="G25" s="56"/>
      <c r="H25" s="55"/>
    </row>
    <row r="26" spans="1:8" ht="17.25" customHeight="1">
      <c r="A26" s="15" t="s">
        <v>34</v>
      </c>
      <c r="B26" s="16" t="s">
        <v>176</v>
      </c>
      <c r="C26" s="17" t="s">
        <v>314</v>
      </c>
      <c r="D26" s="18">
        <v>37841</v>
      </c>
      <c r="E26" s="19" t="s">
        <v>15</v>
      </c>
      <c r="F26" s="56">
        <v>10.32</v>
      </c>
      <c r="G26" s="56"/>
      <c r="H26" s="55"/>
    </row>
    <row r="27" spans="1:8" ht="17.25" customHeight="1">
      <c r="A27" s="15" t="s">
        <v>71</v>
      </c>
      <c r="B27" s="16" t="s">
        <v>116</v>
      </c>
      <c r="C27" s="17" t="s">
        <v>315</v>
      </c>
      <c r="D27" s="18">
        <v>38913</v>
      </c>
      <c r="E27" s="19" t="s">
        <v>107</v>
      </c>
      <c r="F27" s="56">
        <v>10.46</v>
      </c>
      <c r="G27" s="56"/>
      <c r="H27" s="55"/>
    </row>
    <row r="28" spans="1:8" ht="17.25" customHeight="1">
      <c r="A28" s="15" t="s">
        <v>72</v>
      </c>
      <c r="B28" s="63" t="s">
        <v>117</v>
      </c>
      <c r="C28" s="64" t="s">
        <v>316</v>
      </c>
      <c r="D28" s="65">
        <v>38138</v>
      </c>
      <c r="E28" s="19" t="s">
        <v>173</v>
      </c>
      <c r="F28" s="56">
        <v>10.52</v>
      </c>
      <c r="G28" s="56"/>
      <c r="H28" s="55"/>
    </row>
    <row r="29" spans="1:8" ht="17.25" customHeight="1">
      <c r="A29" s="15" t="s">
        <v>74</v>
      </c>
      <c r="B29" s="16" t="s">
        <v>317</v>
      </c>
      <c r="C29" s="17" t="s">
        <v>318</v>
      </c>
      <c r="D29" s="18">
        <v>38203</v>
      </c>
      <c r="E29" s="19" t="s">
        <v>25</v>
      </c>
      <c r="F29" s="56">
        <v>10.61</v>
      </c>
      <c r="G29" s="56"/>
      <c r="H29" s="55"/>
    </row>
    <row r="30" spans="1:8" ht="17.25" customHeight="1">
      <c r="A30" s="15" t="s">
        <v>75</v>
      </c>
      <c r="B30" s="16" t="s">
        <v>49</v>
      </c>
      <c r="C30" s="17" t="s">
        <v>319</v>
      </c>
      <c r="D30" s="18">
        <v>38672</v>
      </c>
      <c r="E30" s="19" t="s">
        <v>42</v>
      </c>
      <c r="F30" s="56">
        <v>10.66</v>
      </c>
      <c r="G30" s="56"/>
      <c r="H30" s="55"/>
    </row>
    <row r="31" spans="1:8" ht="17.25" customHeight="1">
      <c r="A31" s="15" t="s">
        <v>76</v>
      </c>
      <c r="B31" s="16" t="s">
        <v>320</v>
      </c>
      <c r="C31" s="17" t="s">
        <v>321</v>
      </c>
      <c r="D31" s="18">
        <v>38483</v>
      </c>
      <c r="E31" s="19" t="s">
        <v>251</v>
      </c>
      <c r="F31" s="56">
        <v>10.79</v>
      </c>
      <c r="G31" s="56"/>
      <c r="H31" s="55"/>
    </row>
    <row r="32" spans="1:8" ht="17.25" customHeight="1">
      <c r="A32" s="15" t="s">
        <v>77</v>
      </c>
      <c r="B32" s="16" t="s">
        <v>322</v>
      </c>
      <c r="C32" s="17" t="s">
        <v>323</v>
      </c>
      <c r="D32" s="18">
        <v>39911</v>
      </c>
      <c r="E32" s="19" t="s">
        <v>251</v>
      </c>
      <c r="F32" s="56">
        <v>10.85</v>
      </c>
      <c r="G32" s="56"/>
      <c r="H32" s="55"/>
    </row>
    <row r="33" spans="1:8" ht="17.25" customHeight="1">
      <c r="A33" s="15" t="s">
        <v>78</v>
      </c>
      <c r="B33" s="16" t="s">
        <v>324</v>
      </c>
      <c r="C33" s="17" t="s">
        <v>325</v>
      </c>
      <c r="D33" s="18">
        <v>38956</v>
      </c>
      <c r="E33" s="19" t="s">
        <v>107</v>
      </c>
      <c r="F33" s="56">
        <v>10.92</v>
      </c>
      <c r="G33" s="56"/>
      <c r="H33" s="55"/>
    </row>
    <row r="34" spans="1:8" ht="17.25" customHeight="1">
      <c r="A34" s="15" t="s">
        <v>79</v>
      </c>
      <c r="B34" s="16" t="s">
        <v>326</v>
      </c>
      <c r="C34" s="17" t="s">
        <v>327</v>
      </c>
      <c r="D34" s="18">
        <v>38590</v>
      </c>
      <c r="E34" s="19" t="s">
        <v>15</v>
      </c>
      <c r="F34" s="56">
        <v>11.04</v>
      </c>
      <c r="G34" s="56"/>
      <c r="H34" s="55"/>
    </row>
    <row r="35" spans="1:8" ht="17.25" customHeight="1">
      <c r="A35" s="15" t="s">
        <v>80</v>
      </c>
      <c r="B35" s="16" t="s">
        <v>310</v>
      </c>
      <c r="C35" s="17" t="s">
        <v>328</v>
      </c>
      <c r="D35" s="18">
        <v>37891</v>
      </c>
      <c r="E35" s="19" t="s">
        <v>173</v>
      </c>
      <c r="F35" s="56">
        <v>11.1</v>
      </c>
      <c r="G35" s="56"/>
      <c r="H35" s="55"/>
    </row>
    <row r="36" spans="1:8" ht="17.25" customHeight="1">
      <c r="A36" s="15" t="s">
        <v>258</v>
      </c>
      <c r="B36" s="16" t="s">
        <v>329</v>
      </c>
      <c r="C36" s="17" t="s">
        <v>330</v>
      </c>
      <c r="D36" s="18">
        <v>38663</v>
      </c>
      <c r="E36" s="19" t="s">
        <v>42</v>
      </c>
      <c r="F36" s="56">
        <v>11.12</v>
      </c>
      <c r="G36" s="56"/>
      <c r="H36" s="55"/>
    </row>
    <row r="37" spans="1:8" ht="17.25" customHeight="1">
      <c r="A37" s="15" t="s">
        <v>103</v>
      </c>
      <c r="B37" s="16" t="s">
        <v>331</v>
      </c>
      <c r="C37" s="17" t="s">
        <v>332</v>
      </c>
      <c r="D37" s="18">
        <v>39100</v>
      </c>
      <c r="E37" s="19" t="s">
        <v>42</v>
      </c>
      <c r="F37" s="56">
        <v>11.28</v>
      </c>
      <c r="G37" s="56"/>
      <c r="H37" s="55"/>
    </row>
    <row r="38" spans="1:8" ht="17.25" customHeight="1">
      <c r="A38" s="15" t="s">
        <v>104</v>
      </c>
      <c r="B38" s="16" t="s">
        <v>333</v>
      </c>
      <c r="C38" s="17" t="s">
        <v>334</v>
      </c>
      <c r="D38" s="18">
        <v>39756</v>
      </c>
      <c r="E38" s="19" t="s">
        <v>251</v>
      </c>
      <c r="F38" s="56">
        <v>11.45</v>
      </c>
      <c r="G38" s="56"/>
      <c r="H38" s="55"/>
    </row>
    <row r="39" spans="1:8" ht="17.25" customHeight="1">
      <c r="A39" s="15" t="s">
        <v>111</v>
      </c>
      <c r="B39" s="16" t="s">
        <v>89</v>
      </c>
      <c r="C39" s="17" t="s">
        <v>335</v>
      </c>
      <c r="D39" s="18">
        <v>38896</v>
      </c>
      <c r="E39" s="19" t="s">
        <v>230</v>
      </c>
      <c r="F39" s="56">
        <v>11.49</v>
      </c>
      <c r="G39" s="56"/>
      <c r="H39" s="55"/>
    </row>
    <row r="40" spans="1:8" ht="17.25" customHeight="1">
      <c r="A40" s="15" t="s">
        <v>259</v>
      </c>
      <c r="B40" s="16" t="s">
        <v>128</v>
      </c>
      <c r="C40" s="17" t="s">
        <v>336</v>
      </c>
      <c r="D40" s="18">
        <v>38776</v>
      </c>
      <c r="E40" s="19" t="s">
        <v>173</v>
      </c>
      <c r="F40" s="56">
        <v>11.53</v>
      </c>
      <c r="G40" s="56"/>
      <c r="H40" s="55"/>
    </row>
    <row r="41" spans="1:8" ht="17.25" customHeight="1">
      <c r="A41" s="15" t="s">
        <v>112</v>
      </c>
      <c r="B41" s="16" t="s">
        <v>326</v>
      </c>
      <c r="C41" s="17" t="s">
        <v>337</v>
      </c>
      <c r="D41" s="18">
        <v>38160</v>
      </c>
      <c r="E41" s="19" t="s">
        <v>25</v>
      </c>
      <c r="F41" s="56">
        <v>11.66</v>
      </c>
      <c r="G41" s="56"/>
      <c r="H41" s="55"/>
    </row>
    <row r="42" spans="1:8" ht="17.25" customHeight="1">
      <c r="A42" s="15" t="s">
        <v>113</v>
      </c>
      <c r="B42" s="16" t="s">
        <v>189</v>
      </c>
      <c r="C42" s="17" t="s">
        <v>338</v>
      </c>
      <c r="D42" s="18">
        <v>38933</v>
      </c>
      <c r="E42" s="19" t="s">
        <v>42</v>
      </c>
      <c r="F42" s="56">
        <v>12.11</v>
      </c>
      <c r="G42" s="56"/>
      <c r="H42" s="55"/>
    </row>
    <row r="43" spans="1:8" ht="17.25" customHeight="1">
      <c r="A43" s="15" t="s">
        <v>118</v>
      </c>
      <c r="B43" s="16" t="s">
        <v>339</v>
      </c>
      <c r="C43" s="17" t="s">
        <v>340</v>
      </c>
      <c r="D43" s="18">
        <v>38094</v>
      </c>
      <c r="E43" s="19" t="s">
        <v>42</v>
      </c>
      <c r="F43" s="56">
        <v>12.42</v>
      </c>
      <c r="G43" s="56"/>
      <c r="H43" s="55"/>
    </row>
    <row r="44" spans="1:8" ht="17.25" customHeight="1">
      <c r="A44" s="15" t="s">
        <v>119</v>
      </c>
      <c r="B44" s="16" t="s">
        <v>324</v>
      </c>
      <c r="C44" s="17" t="s">
        <v>206</v>
      </c>
      <c r="D44" s="18">
        <v>39365</v>
      </c>
      <c r="E44" s="19" t="s">
        <v>341</v>
      </c>
      <c r="F44" s="56">
        <v>13.45</v>
      </c>
      <c r="G44" s="56"/>
      <c r="H44" s="55"/>
    </row>
    <row r="45" spans="1:8" ht="17.25" customHeight="1">
      <c r="A45" s="15" t="s">
        <v>120</v>
      </c>
      <c r="B45" s="16" t="s">
        <v>342</v>
      </c>
      <c r="C45" s="17" t="s">
        <v>343</v>
      </c>
      <c r="D45" s="18" t="s">
        <v>344</v>
      </c>
      <c r="E45" s="19" t="s">
        <v>42</v>
      </c>
      <c r="F45" s="56">
        <v>14.06</v>
      </c>
      <c r="G45" s="56"/>
      <c r="H45" s="55"/>
    </row>
    <row r="48" spans="5:6" ht="12.75">
      <c r="E48" s="6" t="s">
        <v>14</v>
      </c>
      <c r="F48" s="1" t="s">
        <v>170</v>
      </c>
    </row>
    <row r="49" spans="1:8" ht="17.25" customHeight="1">
      <c r="A49" s="15" t="s">
        <v>36</v>
      </c>
      <c r="B49" s="16" t="s">
        <v>345</v>
      </c>
      <c r="C49" s="17" t="s">
        <v>338</v>
      </c>
      <c r="D49" s="18">
        <v>37645</v>
      </c>
      <c r="E49" s="19" t="s">
        <v>283</v>
      </c>
      <c r="F49" s="56">
        <v>8.57</v>
      </c>
      <c r="G49" s="56"/>
      <c r="H49" s="55"/>
    </row>
    <row r="50" spans="1:8" ht="17.25" customHeight="1">
      <c r="A50" s="15" t="s">
        <v>36</v>
      </c>
      <c r="B50" s="16" t="s">
        <v>346</v>
      </c>
      <c r="C50" s="17" t="s">
        <v>338</v>
      </c>
      <c r="D50" s="18">
        <v>37645</v>
      </c>
      <c r="E50" s="19" t="s">
        <v>283</v>
      </c>
      <c r="F50" s="56">
        <v>8.96</v>
      </c>
      <c r="G50" s="56"/>
      <c r="H50" s="55"/>
    </row>
    <row r="51" spans="1:8" ht="17.25" customHeight="1">
      <c r="A51" s="15" t="s">
        <v>36</v>
      </c>
      <c r="B51" s="16" t="s">
        <v>347</v>
      </c>
      <c r="C51" s="17" t="s">
        <v>348</v>
      </c>
      <c r="D51" s="18">
        <v>38040</v>
      </c>
      <c r="E51" s="19" t="s">
        <v>349</v>
      </c>
      <c r="F51" s="56">
        <v>9.35</v>
      </c>
      <c r="G51" s="56"/>
      <c r="H51" s="55"/>
    </row>
    <row r="52" spans="1:8" ht="17.25" customHeight="1">
      <c r="A52" s="15" t="s">
        <v>36</v>
      </c>
      <c r="B52" s="16" t="s">
        <v>350</v>
      </c>
      <c r="C52" s="17" t="s">
        <v>351</v>
      </c>
      <c r="D52" s="18">
        <v>38346</v>
      </c>
      <c r="E52" s="19" t="s">
        <v>283</v>
      </c>
      <c r="F52" s="56">
        <v>10.02</v>
      </c>
      <c r="G52" s="56"/>
      <c r="H52" s="55"/>
    </row>
    <row r="53" spans="1:8" ht="17.25" customHeight="1">
      <c r="A53" s="15" t="s">
        <v>36</v>
      </c>
      <c r="B53" s="16" t="s">
        <v>352</v>
      </c>
      <c r="C53" s="17" t="s">
        <v>353</v>
      </c>
      <c r="D53" s="18">
        <v>38306</v>
      </c>
      <c r="E53" s="19" t="s">
        <v>287</v>
      </c>
      <c r="F53" s="56">
        <v>10.81</v>
      </c>
      <c r="G53" s="56"/>
      <c r="H53" s="5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7.140625" style="1" customWidth="1"/>
    <col min="7" max="7" width="7.140625" style="1" hidden="1" customWidth="1"/>
    <col min="8" max="16384" width="9.140625" style="1" customWidth="1"/>
  </cols>
  <sheetData>
    <row r="1" spans="1:5" ht="18.75">
      <c r="A1" s="4"/>
      <c r="B1" s="2"/>
      <c r="D1" s="2" t="s">
        <v>37</v>
      </c>
      <c r="E1" s="3"/>
    </row>
    <row r="2" spans="1:6" ht="18.75">
      <c r="A2" s="4" t="s">
        <v>0</v>
      </c>
      <c r="B2" s="5"/>
      <c r="D2" s="2"/>
      <c r="F2" s="6" t="s">
        <v>212</v>
      </c>
    </row>
    <row r="3" spans="2:7" ht="12.75">
      <c r="B3" s="10" t="s">
        <v>44</v>
      </c>
      <c r="C3" s="4"/>
      <c r="D3" s="10" t="s">
        <v>2</v>
      </c>
      <c r="E3" s="6"/>
      <c r="F3" s="4"/>
      <c r="G3" s="4"/>
    </row>
    <row r="4" spans="2:5" s="7" customFormat="1" ht="5.25">
      <c r="B4" s="8"/>
      <c r="E4" s="9"/>
    </row>
    <row r="5" spans="1:7" ht="12.75">
      <c r="A5" s="11" t="s">
        <v>3</v>
      </c>
      <c r="B5" s="12" t="s">
        <v>4</v>
      </c>
      <c r="C5" s="13" t="s">
        <v>5</v>
      </c>
      <c r="D5" s="11" t="s">
        <v>6</v>
      </c>
      <c r="E5" s="11" t="s">
        <v>7</v>
      </c>
      <c r="F5" s="14" t="s">
        <v>8</v>
      </c>
      <c r="G5" s="14" t="s">
        <v>10</v>
      </c>
    </row>
    <row r="6" spans="1:7" ht="17.25" customHeight="1">
      <c r="A6" s="15" t="s">
        <v>11</v>
      </c>
      <c r="B6" s="16" t="s">
        <v>160</v>
      </c>
      <c r="C6" s="17" t="s">
        <v>161</v>
      </c>
      <c r="D6" s="18">
        <v>37952</v>
      </c>
      <c r="E6" s="19" t="s">
        <v>25</v>
      </c>
      <c r="F6" s="56">
        <v>32.5</v>
      </c>
      <c r="G6" s="55"/>
    </row>
    <row r="7" spans="1:7" ht="17.25" customHeight="1">
      <c r="A7" s="15" t="s">
        <v>14</v>
      </c>
      <c r="B7" s="16" t="s">
        <v>114</v>
      </c>
      <c r="C7" s="17" t="s">
        <v>144</v>
      </c>
      <c r="D7" s="18">
        <v>38254</v>
      </c>
      <c r="E7" s="19" t="s">
        <v>107</v>
      </c>
      <c r="F7" s="56">
        <v>32.54</v>
      </c>
      <c r="G7" s="55"/>
    </row>
    <row r="8" spans="1:7" ht="17.25" customHeight="1">
      <c r="A8" s="15" t="s">
        <v>13</v>
      </c>
      <c r="B8" s="16" t="s">
        <v>108</v>
      </c>
      <c r="C8" s="17" t="s">
        <v>143</v>
      </c>
      <c r="D8" s="18">
        <v>38209</v>
      </c>
      <c r="E8" s="19" t="s">
        <v>130</v>
      </c>
      <c r="F8" s="56">
        <v>32.83</v>
      </c>
      <c r="G8" s="55"/>
    </row>
    <row r="9" spans="1:7" ht="17.25" customHeight="1">
      <c r="A9" s="15" t="s">
        <v>16</v>
      </c>
      <c r="B9" s="16" t="s">
        <v>236</v>
      </c>
      <c r="C9" s="17" t="s">
        <v>237</v>
      </c>
      <c r="D9" s="18">
        <v>39003</v>
      </c>
      <c r="E9" s="19" t="s">
        <v>42</v>
      </c>
      <c r="F9" s="56">
        <v>34.99</v>
      </c>
      <c r="G9" s="55"/>
    </row>
    <row r="10" spans="1:7" ht="17.25" customHeight="1">
      <c r="A10" s="15" t="s">
        <v>17</v>
      </c>
      <c r="B10" s="16" t="s">
        <v>136</v>
      </c>
      <c r="C10" s="17" t="s">
        <v>190</v>
      </c>
      <c r="D10" s="18">
        <v>37626</v>
      </c>
      <c r="E10" s="19" t="s">
        <v>130</v>
      </c>
      <c r="F10" s="56">
        <v>36.48</v>
      </c>
      <c r="G10" s="55"/>
    </row>
    <row r="11" spans="1:7" ht="17.25" customHeight="1">
      <c r="A11" s="15" t="s">
        <v>19</v>
      </c>
      <c r="B11" s="16" t="s">
        <v>91</v>
      </c>
      <c r="C11" s="17" t="s">
        <v>169</v>
      </c>
      <c r="D11" s="18">
        <v>38837</v>
      </c>
      <c r="E11" s="19" t="s">
        <v>25</v>
      </c>
      <c r="F11" s="56">
        <v>39.98</v>
      </c>
      <c r="G11" s="55"/>
    </row>
    <row r="12" spans="1:7" ht="17.25" customHeight="1">
      <c r="A12" s="15" t="s">
        <v>20</v>
      </c>
      <c r="B12" s="63" t="s">
        <v>266</v>
      </c>
      <c r="C12" s="64" t="s">
        <v>267</v>
      </c>
      <c r="D12" s="65">
        <v>38756</v>
      </c>
      <c r="E12" s="66" t="s">
        <v>130</v>
      </c>
      <c r="F12" s="56">
        <v>40.98</v>
      </c>
      <c r="G12" s="55" t="b">
        <f>IF(ISBLANK(F12),"",IF(F12&lt;=25.95,"KSM",IF(F12&lt;=27.35,"I A",IF(F12&lt;=29.24,"II A",IF(F12&lt;=31.74,"III A",IF(F12&lt;=33.74,"I JA",IF(F12&lt;=35.44,"II JA",IF(F12&lt;=36.74,"III JA"))))))))</f>
        <v>0</v>
      </c>
    </row>
    <row r="13" spans="1:7" ht="17.25" customHeight="1">
      <c r="A13" s="15" t="s">
        <v>21</v>
      </c>
      <c r="B13" s="16" t="s">
        <v>371</v>
      </c>
      <c r="C13" s="17" t="s">
        <v>372</v>
      </c>
      <c r="D13" s="18">
        <v>39436</v>
      </c>
      <c r="E13" s="19" t="s">
        <v>341</v>
      </c>
      <c r="F13" s="56">
        <v>49.22</v>
      </c>
      <c r="G13" s="55" t="b">
        <f>IF(ISBLANK(F13),"",IF(F13&lt;=25.95,"KSM",IF(F13&lt;=27.35,"I A",IF(F13&lt;=29.24,"II A",IF(F13&lt;=31.74,"III A",IF(F13&lt;=33.74,"I JA",IF(F13&lt;=35.44,"II JA",IF(F13&lt;=36.74,"III JA"))))))))</f>
        <v>0</v>
      </c>
    </row>
    <row r="14" spans="1:7" ht="17.25" customHeight="1">
      <c r="A14" s="15" t="s">
        <v>39</v>
      </c>
      <c r="B14" s="16" t="s">
        <v>132</v>
      </c>
      <c r="C14" s="17" t="s">
        <v>273</v>
      </c>
      <c r="D14" s="18">
        <v>38979</v>
      </c>
      <c r="E14" s="19" t="s">
        <v>130</v>
      </c>
      <c r="F14" s="56">
        <v>52.21</v>
      </c>
      <c r="G14" s="55"/>
    </row>
    <row r="15" spans="1:7" ht="17.25" customHeight="1">
      <c r="A15" s="15" t="s">
        <v>36</v>
      </c>
      <c r="B15" s="16" t="s">
        <v>281</v>
      </c>
      <c r="C15" s="17" t="s">
        <v>282</v>
      </c>
      <c r="D15" s="18">
        <v>37725</v>
      </c>
      <c r="E15" s="19" t="s">
        <v>283</v>
      </c>
      <c r="F15" s="56">
        <v>33.12</v>
      </c>
      <c r="G15" s="55"/>
    </row>
    <row r="16" spans="1:7" ht="17.25" customHeight="1">
      <c r="A16" s="15" t="s">
        <v>36</v>
      </c>
      <c r="B16" s="16" t="s">
        <v>284</v>
      </c>
      <c r="C16" s="17" t="s">
        <v>164</v>
      </c>
      <c r="D16" s="18">
        <v>38054</v>
      </c>
      <c r="E16" s="19" t="s">
        <v>283</v>
      </c>
      <c r="F16" s="56">
        <v>34.45</v>
      </c>
      <c r="G16" s="70"/>
    </row>
    <row r="17" spans="2:5" s="7" customFormat="1" ht="5.25">
      <c r="B17" s="8"/>
      <c r="E17" s="9"/>
    </row>
    <row r="18" spans="2:7" ht="12.75">
      <c r="B18" s="10" t="s">
        <v>44</v>
      </c>
      <c r="C18" s="4"/>
      <c r="D18" s="10" t="s">
        <v>41</v>
      </c>
      <c r="E18" s="6"/>
      <c r="F18" s="4"/>
      <c r="G18" s="4"/>
    </row>
    <row r="19" spans="2:5" s="7" customFormat="1" ht="5.25">
      <c r="B19" s="8"/>
      <c r="E19" s="9"/>
    </row>
    <row r="20" spans="1:7" ht="12.75">
      <c r="A20" s="11" t="s">
        <v>3</v>
      </c>
      <c r="B20" s="12" t="s">
        <v>4</v>
      </c>
      <c r="C20" s="13" t="s">
        <v>5</v>
      </c>
      <c r="D20" s="11" t="s">
        <v>6</v>
      </c>
      <c r="E20" s="11" t="s">
        <v>7</v>
      </c>
      <c r="F20" s="14" t="s">
        <v>8</v>
      </c>
      <c r="G20" s="14" t="s">
        <v>10</v>
      </c>
    </row>
    <row r="21" spans="1:7" ht="17.25" customHeight="1">
      <c r="A21" s="15" t="s">
        <v>11</v>
      </c>
      <c r="B21" s="16" t="s">
        <v>354</v>
      </c>
      <c r="C21" s="17" t="s">
        <v>355</v>
      </c>
      <c r="D21" s="18">
        <v>37890</v>
      </c>
      <c r="E21" s="19" t="s">
        <v>130</v>
      </c>
      <c r="F21" s="56">
        <v>32.4</v>
      </c>
      <c r="G21" s="70" t="b">
        <f>IF(ISBLANK(F21),"",IF(F21&lt;=22.74,"KSM",IF(F21&lt;=23.64,"I A",IF(F21&lt;=24.84,"II A",IF(F21&lt;=26.64,"III A",IF(F21&lt;=28.34,"I JA",IF(F21&lt;=29.84,"II JA",IF(F21&lt;=31.24,"III JA"))))))))</f>
        <v>0</v>
      </c>
    </row>
    <row r="22" spans="1:7" ht="17.25" customHeight="1">
      <c r="A22" s="15" t="s">
        <v>14</v>
      </c>
      <c r="B22" s="16" t="s">
        <v>115</v>
      </c>
      <c r="C22" s="17" t="s">
        <v>305</v>
      </c>
      <c r="D22" s="18">
        <v>38408</v>
      </c>
      <c r="E22" s="19" t="s">
        <v>15</v>
      </c>
      <c r="F22" s="56">
        <v>33.74</v>
      </c>
      <c r="G22" s="70"/>
    </row>
    <row r="23" spans="1:7" ht="17.25" customHeight="1">
      <c r="A23" s="15" t="s">
        <v>13</v>
      </c>
      <c r="B23" s="16" t="s">
        <v>83</v>
      </c>
      <c r="C23" s="17" t="s">
        <v>356</v>
      </c>
      <c r="D23" s="18">
        <v>37767</v>
      </c>
      <c r="E23" s="19" t="s">
        <v>33</v>
      </c>
      <c r="F23" s="56">
        <v>35.16</v>
      </c>
      <c r="G23" s="70"/>
    </row>
    <row r="24" spans="1:7" ht="17.25" customHeight="1">
      <c r="A24" s="15" t="s">
        <v>16</v>
      </c>
      <c r="B24" s="16" t="s">
        <v>179</v>
      </c>
      <c r="C24" s="17" t="s">
        <v>180</v>
      </c>
      <c r="D24" s="18">
        <v>37923</v>
      </c>
      <c r="E24" s="19" t="s">
        <v>33</v>
      </c>
      <c r="F24" s="56">
        <v>35.28</v>
      </c>
      <c r="G24" s="70"/>
    </row>
    <row r="25" spans="1:7" ht="17.25" customHeight="1">
      <c r="A25" s="15" t="s">
        <v>17</v>
      </c>
      <c r="B25" s="16" t="s">
        <v>293</v>
      </c>
      <c r="C25" s="17" t="s">
        <v>311</v>
      </c>
      <c r="D25" s="18">
        <v>39456</v>
      </c>
      <c r="E25" s="19"/>
      <c r="F25" s="56">
        <v>35.28</v>
      </c>
      <c r="G25" s="70"/>
    </row>
    <row r="26" spans="1:7" ht="17.25" customHeight="1">
      <c r="A26" s="15" t="s">
        <v>19</v>
      </c>
      <c r="B26" s="16" t="s">
        <v>193</v>
      </c>
      <c r="C26" s="17" t="s">
        <v>194</v>
      </c>
      <c r="D26" s="18">
        <v>38387</v>
      </c>
      <c r="E26" s="19" t="s">
        <v>42</v>
      </c>
      <c r="F26" s="56">
        <v>36.5</v>
      </c>
      <c r="G26" s="70"/>
    </row>
    <row r="27" spans="1:7" ht="17.25" customHeight="1">
      <c r="A27" s="15" t="s">
        <v>20</v>
      </c>
      <c r="B27" s="16" t="s">
        <v>357</v>
      </c>
      <c r="C27" s="17" t="s">
        <v>358</v>
      </c>
      <c r="D27" s="18">
        <v>38247</v>
      </c>
      <c r="E27" s="19" t="s">
        <v>130</v>
      </c>
      <c r="F27" s="56">
        <v>36.95</v>
      </c>
      <c r="G27" s="70"/>
    </row>
    <row r="28" spans="1:7" ht="17.25" customHeight="1">
      <c r="A28" s="15" t="s">
        <v>21</v>
      </c>
      <c r="B28" s="16" t="s">
        <v>326</v>
      </c>
      <c r="C28" s="17" t="s">
        <v>327</v>
      </c>
      <c r="D28" s="18">
        <v>38590</v>
      </c>
      <c r="E28" s="19" t="s">
        <v>15</v>
      </c>
      <c r="F28" s="56">
        <v>40.5</v>
      </c>
      <c r="G28" s="70"/>
    </row>
    <row r="29" spans="1:7" ht="17.25" customHeight="1">
      <c r="A29" s="15" t="s">
        <v>39</v>
      </c>
      <c r="B29" s="16" t="s">
        <v>359</v>
      </c>
      <c r="C29" s="17" t="s">
        <v>332</v>
      </c>
      <c r="D29" s="18">
        <v>39100</v>
      </c>
      <c r="E29" s="19" t="s">
        <v>42</v>
      </c>
      <c r="F29" s="56">
        <v>44.14</v>
      </c>
      <c r="G29" s="70"/>
    </row>
    <row r="30" spans="1:7" ht="17.25" customHeight="1">
      <c r="A30" s="15" t="s">
        <v>36</v>
      </c>
      <c r="B30" s="16" t="s">
        <v>345</v>
      </c>
      <c r="C30" s="17" t="s">
        <v>338</v>
      </c>
      <c r="D30" s="18">
        <v>37645</v>
      </c>
      <c r="E30" s="19" t="s">
        <v>283</v>
      </c>
      <c r="F30" s="56">
        <v>28.4</v>
      </c>
      <c r="G30" s="70"/>
    </row>
    <row r="31" spans="1:7" ht="17.25" customHeight="1">
      <c r="A31" s="15" t="s">
        <v>36</v>
      </c>
      <c r="B31" s="16" t="s">
        <v>346</v>
      </c>
      <c r="C31" s="17" t="s">
        <v>338</v>
      </c>
      <c r="D31" s="18">
        <v>37645</v>
      </c>
      <c r="E31" s="19" t="s">
        <v>283</v>
      </c>
      <c r="F31" s="56">
        <v>30.3</v>
      </c>
      <c r="G31" s="70"/>
    </row>
    <row r="32" spans="1:7" ht="17.25" customHeight="1">
      <c r="A32" s="15" t="s">
        <v>36</v>
      </c>
      <c r="B32" s="16" t="s">
        <v>350</v>
      </c>
      <c r="C32" s="17" t="s">
        <v>351</v>
      </c>
      <c r="D32" s="18">
        <v>38346</v>
      </c>
      <c r="E32" s="19" t="s">
        <v>283</v>
      </c>
      <c r="F32" s="56">
        <v>34.41</v>
      </c>
      <c r="G32" s="7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8.7109375" style="1" customWidth="1"/>
    <col min="7" max="7" width="7.140625" style="1" hidden="1" customWidth="1"/>
    <col min="8" max="16384" width="9.140625" style="1" customWidth="1"/>
  </cols>
  <sheetData>
    <row r="1" spans="2:5" ht="18.75">
      <c r="B1" s="2"/>
      <c r="D1" s="2" t="s">
        <v>37</v>
      </c>
      <c r="E1" s="3"/>
    </row>
    <row r="2" spans="1:6" ht="18.75">
      <c r="A2" s="4" t="s">
        <v>0</v>
      </c>
      <c r="B2" s="5"/>
      <c r="D2" s="2"/>
      <c r="F2" s="6" t="s">
        <v>212</v>
      </c>
    </row>
    <row r="3" spans="2:5" s="7" customFormat="1" ht="5.25">
      <c r="B3" s="8"/>
      <c r="E3" s="9"/>
    </row>
    <row r="4" spans="2:7" ht="12.75">
      <c r="B4" s="10" t="s">
        <v>46</v>
      </c>
      <c r="C4" s="4"/>
      <c r="D4" s="10" t="s">
        <v>2</v>
      </c>
      <c r="E4" s="6"/>
      <c r="F4" s="4"/>
      <c r="G4" s="4"/>
    </row>
    <row r="5" spans="2:5" s="7" customFormat="1" ht="5.25">
      <c r="B5" s="8"/>
      <c r="E5" s="9"/>
    </row>
    <row r="6" spans="1:7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10</v>
      </c>
    </row>
    <row r="7" spans="1:7" ht="17.25" customHeight="1">
      <c r="A7" s="15" t="s">
        <v>11</v>
      </c>
      <c r="B7" s="16" t="s">
        <v>183</v>
      </c>
      <c r="C7" s="17" t="s">
        <v>184</v>
      </c>
      <c r="D7" s="18">
        <v>38476</v>
      </c>
      <c r="E7" s="19" t="s">
        <v>42</v>
      </c>
      <c r="F7" s="57">
        <v>0.001478240740740741</v>
      </c>
      <c r="G7" s="55"/>
    </row>
    <row r="8" spans="2:5" s="7" customFormat="1" ht="5.25">
      <c r="B8" s="8"/>
      <c r="E8" s="9"/>
    </row>
    <row r="9" spans="2:7" ht="12.75">
      <c r="B9" s="10" t="s">
        <v>46</v>
      </c>
      <c r="C9" s="4"/>
      <c r="D9" s="10" t="s">
        <v>41</v>
      </c>
      <c r="E9" s="6"/>
      <c r="F9" s="4"/>
      <c r="G9" s="4"/>
    </row>
    <row r="10" spans="2:7" s="7" customFormat="1" ht="5.25">
      <c r="B10" s="8"/>
      <c r="E10" s="9"/>
      <c r="G10" s="21"/>
    </row>
    <row r="11" spans="1:7" ht="12.75">
      <c r="A11" s="11" t="s">
        <v>3</v>
      </c>
      <c r="B11" s="12" t="s">
        <v>4</v>
      </c>
      <c r="C11" s="13" t="s">
        <v>5</v>
      </c>
      <c r="D11" s="11" t="s">
        <v>6</v>
      </c>
      <c r="E11" s="11" t="s">
        <v>7</v>
      </c>
      <c r="F11" s="14" t="s">
        <v>8</v>
      </c>
      <c r="G11" s="14" t="s">
        <v>10</v>
      </c>
    </row>
    <row r="12" spans="1:7" ht="17.25" customHeight="1">
      <c r="A12" s="15" t="s">
        <v>11</v>
      </c>
      <c r="B12" s="16" t="s">
        <v>89</v>
      </c>
      <c r="C12" s="17" t="s">
        <v>124</v>
      </c>
      <c r="D12" s="18">
        <v>37832</v>
      </c>
      <c r="E12" s="19" t="s">
        <v>15</v>
      </c>
      <c r="F12" s="57">
        <v>0.0014862268518518516</v>
      </c>
      <c r="G12" s="70" t="b">
        <f>IF(ISBLANK(F12),"",IF(F12&lt;=0.000943287037037037,"KSM",IF(F12&lt;=0.000989583333333333,"I A",IF(F12&lt;=0.00105902777777778,"II A",IF(F12&lt;=0.0011400462962963,"III A",IF(F12&lt;=0.00124421296296296,"I JA",IF(F12&lt;=0.00132523148148148,"II JA",IF(F12&lt;=0.00139467592592593,"III JA"))))))))</f>
        <v>0</v>
      </c>
    </row>
    <row r="13" spans="1:7" ht="17.25" customHeight="1">
      <c r="A13" s="15" t="s">
        <v>14</v>
      </c>
      <c r="B13" s="16" t="s">
        <v>303</v>
      </c>
      <c r="C13" s="17" t="s">
        <v>304</v>
      </c>
      <c r="D13" s="18">
        <v>38555</v>
      </c>
      <c r="E13" s="19" t="s">
        <v>15</v>
      </c>
      <c r="F13" s="57">
        <v>0.0016056712962962962</v>
      </c>
      <c r="G13" s="70" t="b">
        <f>IF(ISBLANK(F13),"",IF(F13&lt;=0.000943287037037037,"KSM",IF(F13&lt;=0.000989583333333333,"I A",IF(F13&lt;=0.00105902777777778,"II A",IF(F13&lt;=0.0011400462962963,"III A",IF(F13&lt;=0.00124421296296296,"I JA",IF(F13&lt;=0.00132523148148148,"II JA",IF(F13&lt;=0.00139467592592593,"III JA"))))))))</f>
        <v>0</v>
      </c>
    </row>
    <row r="14" spans="1:7" ht="17.25" customHeight="1">
      <c r="A14" s="15" t="s">
        <v>13</v>
      </c>
      <c r="B14" s="63" t="s">
        <v>174</v>
      </c>
      <c r="C14" s="64" t="s">
        <v>377</v>
      </c>
      <c r="D14" s="65">
        <v>39139</v>
      </c>
      <c r="E14" s="66" t="s">
        <v>42</v>
      </c>
      <c r="F14" s="57">
        <v>0.0017011574074074073</v>
      </c>
      <c r="G14" s="70" t="b">
        <f>IF(ISBLANK(F14),"",IF(F14&lt;=0.000943287037037037,"KSM",IF(F14&lt;=0.000989583333333333,"I A",IF(F14&lt;=0.00105902777777778,"II A",IF(F14&lt;=0.0011400462962963,"III A",IF(F14&lt;=0.00124421296296296,"I JA",IF(F14&lt;=0.00132523148148148,"II JA",IF(F14&lt;=0.00139467592592593,"III JA"))))))))</f>
        <v>0</v>
      </c>
    </row>
    <row r="15" spans="1:7" ht="17.25" customHeight="1">
      <c r="A15" s="15" t="s">
        <v>16</v>
      </c>
      <c r="B15" s="16" t="s">
        <v>49</v>
      </c>
      <c r="C15" s="17" t="s">
        <v>319</v>
      </c>
      <c r="D15" s="18">
        <v>38672</v>
      </c>
      <c r="E15" s="19" t="s">
        <v>42</v>
      </c>
      <c r="F15" s="57">
        <v>0.0017440972222222222</v>
      </c>
      <c r="G15" s="55"/>
    </row>
    <row r="16" spans="1:7" ht="17.25" customHeight="1">
      <c r="A16" s="15"/>
      <c r="B16" s="16" t="s">
        <v>378</v>
      </c>
      <c r="C16" s="17" t="s">
        <v>379</v>
      </c>
      <c r="D16" s="18">
        <v>38826</v>
      </c>
      <c r="E16" s="19" t="s">
        <v>341</v>
      </c>
      <c r="F16" s="57" t="s">
        <v>127</v>
      </c>
      <c r="G16" s="55" t="b">
        <f>IF(ISBLANK(F16),"",IF(F16&lt;=0.00109375,"KSM",IF(F16&lt;=0.00115162037037037,"I A",IF(F16&lt;=0.00124421296296296,"II A",IF(F16&lt;=0.0013599537037037,"III A",IF(F16&lt;=0.00148726851851852,"I JA",IF(F16&lt;=0.00160300925925926,"II JA",IF(F16&lt;=0.00169560185185185,"III JA"))))))))</f>
        <v>0</v>
      </c>
    </row>
    <row r="17" spans="2:5" s="7" customFormat="1" ht="5.25">
      <c r="B17" s="8"/>
      <c r="E17" s="9"/>
    </row>
    <row r="18" spans="2:7" ht="12.75">
      <c r="B18" s="10" t="s">
        <v>47</v>
      </c>
      <c r="C18" s="4"/>
      <c r="D18" s="10" t="s">
        <v>2</v>
      </c>
      <c r="E18" s="6"/>
      <c r="F18" s="4"/>
      <c r="G18" s="4"/>
    </row>
    <row r="19" spans="2:5" s="7" customFormat="1" ht="5.25">
      <c r="B19" s="8"/>
      <c r="E19" s="9"/>
    </row>
    <row r="20" spans="1:7" ht="12.75">
      <c r="A20" s="11" t="s">
        <v>3</v>
      </c>
      <c r="B20" s="12" t="s">
        <v>4</v>
      </c>
      <c r="C20" s="13" t="s">
        <v>5</v>
      </c>
      <c r="D20" s="11" t="s">
        <v>6</v>
      </c>
      <c r="E20" s="11" t="s">
        <v>7</v>
      </c>
      <c r="F20" s="14" t="s">
        <v>8</v>
      </c>
      <c r="G20" s="14" t="s">
        <v>10</v>
      </c>
    </row>
    <row r="21" spans="1:7" ht="17.25" customHeight="1">
      <c r="A21" s="15" t="s">
        <v>11</v>
      </c>
      <c r="B21" s="16" t="s">
        <v>102</v>
      </c>
      <c r="C21" s="17" t="s">
        <v>186</v>
      </c>
      <c r="D21" s="18">
        <v>37761</v>
      </c>
      <c r="E21" s="19" t="s">
        <v>187</v>
      </c>
      <c r="F21" s="57">
        <v>0.002240972222222222</v>
      </c>
      <c r="G21" s="55" t="str">
        <f>IF(ISBLANK(F21),"",IF(F21&lt;=0.00202546296296296,"KSM",IF(F21&lt;=0.00216435185185185,"I A",IF(F21&lt;=0.00233796296296296,"II A",IF(F21&lt;=0.00256944444444444,"III A",IF(F21&lt;=0.00280092592592593,"I JA",IF(F21&lt;=0.00303240740740741,"II JA",IF(F21&lt;=0.00320601851851852,"III JA"))))))))</f>
        <v>II A</v>
      </c>
    </row>
    <row r="22" spans="1:7" ht="17.25" customHeight="1">
      <c r="A22" s="15" t="s">
        <v>14</v>
      </c>
      <c r="B22" s="16" t="s">
        <v>380</v>
      </c>
      <c r="C22" s="17" t="s">
        <v>270</v>
      </c>
      <c r="D22" s="18">
        <v>37924</v>
      </c>
      <c r="E22" s="19" t="s">
        <v>107</v>
      </c>
      <c r="F22" s="57">
        <v>0.0027844907407407406</v>
      </c>
      <c r="G22" s="55"/>
    </row>
    <row r="23" spans="2:5" s="7" customFormat="1" ht="5.25">
      <c r="B23" s="8"/>
      <c r="E23" s="9"/>
    </row>
    <row r="24" spans="2:7" ht="12.75">
      <c r="B24" s="10" t="s">
        <v>47</v>
      </c>
      <c r="C24" s="4"/>
      <c r="D24" s="10" t="s">
        <v>41</v>
      </c>
      <c r="E24" s="6"/>
      <c r="F24" s="4"/>
      <c r="G24" s="4"/>
    </row>
    <row r="25" spans="2:7" s="7" customFormat="1" ht="5.25">
      <c r="B25" s="8"/>
      <c r="E25" s="9"/>
      <c r="G25" s="21"/>
    </row>
    <row r="26" spans="1:7" ht="12.75">
      <c r="A26" s="11" t="s">
        <v>3</v>
      </c>
      <c r="B26" s="12" t="s">
        <v>4</v>
      </c>
      <c r="C26" s="13" t="s">
        <v>5</v>
      </c>
      <c r="D26" s="11" t="s">
        <v>6</v>
      </c>
      <c r="E26" s="11" t="s">
        <v>7</v>
      </c>
      <c r="F26" s="14" t="s">
        <v>8</v>
      </c>
      <c r="G26" s="14" t="s">
        <v>10</v>
      </c>
    </row>
    <row r="27" spans="1:7" ht="17.25" customHeight="1">
      <c r="A27" s="15" t="s">
        <v>11</v>
      </c>
      <c r="B27" s="16" t="s">
        <v>293</v>
      </c>
      <c r="C27" s="17" t="s">
        <v>311</v>
      </c>
      <c r="D27" s="18">
        <v>39456</v>
      </c>
      <c r="E27" s="19"/>
      <c r="F27" s="57">
        <v>0.002678819444444444</v>
      </c>
      <c r="G27" s="69" t="s">
        <v>188</v>
      </c>
    </row>
    <row r="28" spans="1:7" ht="17.25" customHeight="1">
      <c r="A28" s="15" t="s">
        <v>14</v>
      </c>
      <c r="B28" s="16" t="s">
        <v>178</v>
      </c>
      <c r="C28" s="17" t="s">
        <v>185</v>
      </c>
      <c r="D28" s="18">
        <v>38682</v>
      </c>
      <c r="E28" s="19" t="s">
        <v>42</v>
      </c>
      <c r="F28" s="57">
        <v>0.003066550925925926</v>
      </c>
      <c r="G28" s="69"/>
    </row>
    <row r="29" spans="1:7" ht="17.25" customHeight="1">
      <c r="A29" s="15" t="s">
        <v>13</v>
      </c>
      <c r="B29" s="16" t="s">
        <v>383</v>
      </c>
      <c r="C29" s="17" t="s">
        <v>343</v>
      </c>
      <c r="D29" s="18">
        <v>38962</v>
      </c>
      <c r="E29" s="19" t="s">
        <v>42</v>
      </c>
      <c r="F29" s="57">
        <v>0.0030931712962962966</v>
      </c>
      <c r="G29" s="69"/>
    </row>
    <row r="30" spans="1:7" ht="17.25" customHeight="1">
      <c r="A30" s="15" t="s">
        <v>16</v>
      </c>
      <c r="B30" s="16" t="s">
        <v>384</v>
      </c>
      <c r="C30" s="17" t="s">
        <v>355</v>
      </c>
      <c r="D30" s="18">
        <v>38468</v>
      </c>
      <c r="E30" s="19" t="s">
        <v>130</v>
      </c>
      <c r="F30" s="57">
        <v>0.0037800925925925923</v>
      </c>
      <c r="G30" s="69"/>
    </row>
    <row r="31" spans="1:7" ht="17.25" customHeight="1">
      <c r="A31" s="15" t="s">
        <v>36</v>
      </c>
      <c r="B31" s="16" t="s">
        <v>385</v>
      </c>
      <c r="C31" s="17" t="s">
        <v>386</v>
      </c>
      <c r="D31" s="18">
        <v>37958</v>
      </c>
      <c r="E31" s="19" t="s">
        <v>283</v>
      </c>
      <c r="F31" s="57">
        <v>0.0025293981481481482</v>
      </c>
      <c r="G31" s="6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7.140625" style="1" customWidth="1"/>
    <col min="7" max="7" width="7.140625" style="1" hidden="1" customWidth="1"/>
    <col min="8" max="8" width="7.140625" style="1" customWidth="1"/>
    <col min="9" max="16384" width="9.140625" style="1" customWidth="1"/>
  </cols>
  <sheetData>
    <row r="1" spans="2:5" ht="18.75">
      <c r="B1" s="2"/>
      <c r="D1" s="2" t="s">
        <v>37</v>
      </c>
      <c r="E1" s="3"/>
    </row>
    <row r="2" spans="1:6" ht="18.75">
      <c r="A2" s="4" t="s">
        <v>0</v>
      </c>
      <c r="B2" s="5"/>
      <c r="D2" s="2"/>
      <c r="F2" s="6" t="s">
        <v>212</v>
      </c>
    </row>
    <row r="3" spans="2:5" s="7" customFormat="1" ht="5.25">
      <c r="B3" s="8"/>
      <c r="E3" s="9"/>
    </row>
    <row r="4" spans="2:8" ht="12.75">
      <c r="B4" s="10" t="s">
        <v>48</v>
      </c>
      <c r="C4" s="4"/>
      <c r="D4" s="10" t="s">
        <v>2</v>
      </c>
      <c r="E4" s="6" t="s">
        <v>82</v>
      </c>
      <c r="F4" s="4"/>
      <c r="G4" s="4"/>
      <c r="H4" s="4"/>
    </row>
    <row r="5" spans="2:5" s="7" customFormat="1" ht="5.25">
      <c r="B5" s="8"/>
      <c r="E5" s="9"/>
    </row>
    <row r="6" spans="1:7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10</v>
      </c>
    </row>
    <row r="7" spans="1:7" ht="17.25" customHeight="1">
      <c r="A7" s="15" t="s">
        <v>11</v>
      </c>
      <c r="B7" s="16" t="s">
        <v>35</v>
      </c>
      <c r="C7" s="17" t="s">
        <v>139</v>
      </c>
      <c r="D7" s="18">
        <v>37825</v>
      </c>
      <c r="E7" s="19" t="s">
        <v>25</v>
      </c>
      <c r="F7" s="56">
        <v>9.96</v>
      </c>
      <c r="G7" s="55" t="str">
        <f>IF(ISBLANK(F7),"",IF(F7&gt;13.34,"",IF(F7&lt;=9.24,"I A",IF(F7&lt;=9.84,"II A",IF(F7&lt;=10.84,"III A",IF(F7&lt;=11.94,"I JA",IF(F7&lt;=12.74,"II JA",IF(F7&lt;=13.34,"III JA"))))))))</f>
        <v>III A</v>
      </c>
    </row>
    <row r="8" spans="1:7" ht="17.25" customHeight="1">
      <c r="A8" s="15" t="s">
        <v>14</v>
      </c>
      <c r="B8" s="16" t="s">
        <v>133</v>
      </c>
      <c r="C8" s="17" t="s">
        <v>134</v>
      </c>
      <c r="D8" s="18">
        <v>37763</v>
      </c>
      <c r="E8" s="19" t="s">
        <v>135</v>
      </c>
      <c r="F8" s="56">
        <v>10.58</v>
      </c>
      <c r="G8" s="55" t="str">
        <f>IF(ISBLANK(F8),"",IF(F8&gt;13.34,"",IF(F8&lt;=9.24,"I A",IF(F8&lt;=9.84,"II A",IF(F8&lt;=10.84,"III A",IF(F8&lt;=11.94,"I JA",IF(F8&lt;=12.74,"II JA",IF(F8&lt;=13.34,"III JA"))))))))</f>
        <v>III A</v>
      </c>
    </row>
    <row r="9" spans="1:7" ht="17.25" customHeight="1">
      <c r="A9" s="15" t="s">
        <v>13</v>
      </c>
      <c r="B9" s="16" t="s">
        <v>362</v>
      </c>
      <c r="C9" s="17" t="s">
        <v>363</v>
      </c>
      <c r="D9" s="18">
        <v>37750</v>
      </c>
      <c r="E9" s="19" t="s">
        <v>94</v>
      </c>
      <c r="F9" s="56">
        <v>11.61</v>
      </c>
      <c r="G9" s="55"/>
    </row>
    <row r="10" spans="1:7" ht="17.25" customHeight="1">
      <c r="A10" s="15" t="s">
        <v>16</v>
      </c>
      <c r="B10" s="16" t="s">
        <v>162</v>
      </c>
      <c r="C10" s="17" t="s">
        <v>140</v>
      </c>
      <c r="D10" s="18">
        <v>37850</v>
      </c>
      <c r="E10" s="19" t="s">
        <v>33</v>
      </c>
      <c r="F10" s="56">
        <v>13.22</v>
      </c>
      <c r="G10" s="55"/>
    </row>
    <row r="11" spans="1:7" ht="17.25" customHeight="1">
      <c r="A11" s="15" t="s">
        <v>36</v>
      </c>
      <c r="B11" s="16" t="s">
        <v>158</v>
      </c>
      <c r="C11" s="17" t="s">
        <v>364</v>
      </c>
      <c r="D11" s="18">
        <v>38332</v>
      </c>
      <c r="E11" s="19" t="s">
        <v>365</v>
      </c>
      <c r="F11" s="56">
        <v>15.52</v>
      </c>
      <c r="G11" s="55"/>
    </row>
    <row r="12" spans="1:7" ht="17.25" customHeight="1">
      <c r="A12" s="15"/>
      <c r="B12" s="16" t="s">
        <v>85</v>
      </c>
      <c r="C12" s="17" t="s">
        <v>221</v>
      </c>
      <c r="D12" s="18">
        <v>37848</v>
      </c>
      <c r="E12" s="19" t="s">
        <v>25</v>
      </c>
      <c r="F12" s="56" t="s">
        <v>127</v>
      </c>
      <c r="G12" s="55"/>
    </row>
    <row r="13" spans="2:5" s="7" customFormat="1" ht="5.25">
      <c r="B13" s="8"/>
      <c r="E13" s="9"/>
    </row>
    <row r="14" spans="2:8" ht="12.75">
      <c r="B14" s="10" t="s">
        <v>48</v>
      </c>
      <c r="C14" s="4"/>
      <c r="D14" s="10" t="s">
        <v>41</v>
      </c>
      <c r="E14" s="6" t="s">
        <v>82</v>
      </c>
      <c r="F14" s="4"/>
      <c r="G14" s="4"/>
      <c r="H14" s="4"/>
    </row>
    <row r="15" spans="2:5" s="7" customFormat="1" ht="5.25">
      <c r="B15" s="8"/>
      <c r="E15" s="9"/>
    </row>
    <row r="16" spans="1:7" ht="12.75">
      <c r="A16" s="11" t="s">
        <v>3</v>
      </c>
      <c r="B16" s="12" t="s">
        <v>4</v>
      </c>
      <c r="C16" s="13" t="s">
        <v>5</v>
      </c>
      <c r="D16" s="11" t="s">
        <v>6</v>
      </c>
      <c r="E16" s="11" t="s">
        <v>7</v>
      </c>
      <c r="F16" s="14" t="s">
        <v>8</v>
      </c>
      <c r="G16" s="14" t="s">
        <v>10</v>
      </c>
    </row>
    <row r="17" spans="1:7" ht="17.25" customHeight="1">
      <c r="A17" s="15" t="s">
        <v>11</v>
      </c>
      <c r="B17" s="16" t="s">
        <v>125</v>
      </c>
      <c r="C17" s="17" t="s">
        <v>288</v>
      </c>
      <c r="D17" s="18">
        <v>37624</v>
      </c>
      <c r="E17" s="19" t="s">
        <v>289</v>
      </c>
      <c r="F17" s="56">
        <v>10.37</v>
      </c>
      <c r="G17" s="55"/>
    </row>
    <row r="18" spans="1:7" ht="17.25" customHeight="1">
      <c r="A18" s="15" t="s">
        <v>14</v>
      </c>
      <c r="B18" s="16" t="s">
        <v>357</v>
      </c>
      <c r="C18" s="17" t="s">
        <v>358</v>
      </c>
      <c r="D18" s="18">
        <v>38247</v>
      </c>
      <c r="E18" s="19" t="s">
        <v>130</v>
      </c>
      <c r="F18" s="56">
        <v>13.11</v>
      </c>
      <c r="G18" s="55"/>
    </row>
    <row r="19" spans="1:7" ht="17.25" customHeight="1">
      <c r="A19" s="15" t="s">
        <v>13</v>
      </c>
      <c r="B19" s="16" t="s">
        <v>83</v>
      </c>
      <c r="C19" s="17" t="s">
        <v>356</v>
      </c>
      <c r="D19" s="18">
        <v>37767</v>
      </c>
      <c r="E19" s="19" t="s">
        <v>33</v>
      </c>
      <c r="F19" s="56">
        <v>13.29</v>
      </c>
      <c r="G19" s="55"/>
    </row>
    <row r="20" spans="1:7" ht="17.25" customHeight="1">
      <c r="A20" s="15" t="s">
        <v>16</v>
      </c>
      <c r="B20" s="16" t="s">
        <v>360</v>
      </c>
      <c r="C20" s="17" t="s">
        <v>361</v>
      </c>
      <c r="D20" s="18">
        <v>38266</v>
      </c>
      <c r="E20" s="19" t="s">
        <v>130</v>
      </c>
      <c r="F20" s="56">
        <v>13.72</v>
      </c>
      <c r="G20" s="55"/>
    </row>
    <row r="21" spans="1:7" ht="17.25" customHeight="1">
      <c r="A21" s="15" t="s">
        <v>17</v>
      </c>
      <c r="B21" s="16" t="s">
        <v>86</v>
      </c>
      <c r="C21" s="17" t="s">
        <v>180</v>
      </c>
      <c r="D21" s="18">
        <v>37923</v>
      </c>
      <c r="E21" s="19" t="s">
        <v>33</v>
      </c>
      <c r="F21" s="56">
        <v>14.15</v>
      </c>
      <c r="G21" s="55"/>
    </row>
    <row r="22" spans="2:5" s="7" customFormat="1" ht="5.25">
      <c r="B22" s="8"/>
      <c r="E22" s="9"/>
    </row>
    <row r="23" spans="2:7" ht="12.75">
      <c r="B23" s="10" t="s">
        <v>87</v>
      </c>
      <c r="C23" s="4"/>
      <c r="D23" s="10" t="s">
        <v>2</v>
      </c>
      <c r="E23" s="6"/>
      <c r="F23" s="4"/>
      <c r="G23" s="4"/>
    </row>
    <row r="24" spans="2:5" s="7" customFormat="1" ht="5.25">
      <c r="B24" s="8"/>
      <c r="E24" s="9"/>
    </row>
    <row r="25" spans="1:7" ht="12.75">
      <c r="A25" s="11" t="s">
        <v>3</v>
      </c>
      <c r="B25" s="12" t="s">
        <v>4</v>
      </c>
      <c r="C25" s="13" t="s">
        <v>5</v>
      </c>
      <c r="D25" s="11" t="s">
        <v>6</v>
      </c>
      <c r="E25" s="11" t="s">
        <v>7</v>
      </c>
      <c r="F25" s="14" t="s">
        <v>8</v>
      </c>
      <c r="G25" s="14" t="s">
        <v>10</v>
      </c>
    </row>
    <row r="26" spans="1:7" ht="17.25" customHeight="1">
      <c r="A26" s="15" t="s">
        <v>11</v>
      </c>
      <c r="B26" s="63" t="s">
        <v>373</v>
      </c>
      <c r="C26" s="64" t="s">
        <v>374</v>
      </c>
      <c r="D26" s="65">
        <v>38212</v>
      </c>
      <c r="E26" s="66" t="s">
        <v>88</v>
      </c>
      <c r="F26" s="58">
        <v>0.004315509259259259</v>
      </c>
      <c r="G26" s="55"/>
    </row>
    <row r="27" spans="1:7" ht="17.25" customHeight="1">
      <c r="A27" s="15" t="s">
        <v>14</v>
      </c>
      <c r="B27" s="16" t="s">
        <v>136</v>
      </c>
      <c r="C27" s="17" t="s">
        <v>190</v>
      </c>
      <c r="D27" s="18">
        <v>37626</v>
      </c>
      <c r="E27" s="19" t="s">
        <v>130</v>
      </c>
      <c r="F27" s="58">
        <v>0.004365162037037037</v>
      </c>
      <c r="G27" s="55"/>
    </row>
    <row r="28" spans="1:7" ht="17.25" customHeight="1">
      <c r="A28" s="15" t="s">
        <v>13</v>
      </c>
      <c r="B28" s="16" t="s">
        <v>375</v>
      </c>
      <c r="C28" s="17" t="s">
        <v>376</v>
      </c>
      <c r="D28" s="18">
        <v>38126</v>
      </c>
      <c r="E28" s="19" t="s">
        <v>88</v>
      </c>
      <c r="F28" s="58">
        <v>0.004496643518518519</v>
      </c>
      <c r="G28" s="55"/>
    </row>
    <row r="29" spans="1:7" ht="17.25" customHeight="1">
      <c r="A29" s="15" t="s">
        <v>16</v>
      </c>
      <c r="B29" s="16" t="s">
        <v>35</v>
      </c>
      <c r="C29" s="17" t="s">
        <v>368</v>
      </c>
      <c r="D29" s="18">
        <v>38031</v>
      </c>
      <c r="E29" s="19" t="s">
        <v>88</v>
      </c>
      <c r="F29" s="58">
        <v>0.004765972222222222</v>
      </c>
      <c r="G29" s="55">
        <f>IF(ISBLANK(F29),"",IF(F29&gt;0.00445601851851852,"",IF(F29&lt;=0.003125,"I A",IF(F29&lt;=0.00335648148148148,"II A",IF(F29&lt;=0.00364583333333333,"III A",IF(F29&lt;=0.00399305555555556,"I JA",IF(F29&lt;=0.00425925925925926,"II JA",IF(F29&lt;=0.00445601851851852,"III JA"))))))))</f>
      </c>
    </row>
    <row r="30" spans="1:7" ht="17.25" customHeight="1">
      <c r="A30" s="15" t="s">
        <v>17</v>
      </c>
      <c r="B30" s="16" t="s">
        <v>369</v>
      </c>
      <c r="C30" s="17" t="s">
        <v>370</v>
      </c>
      <c r="D30" s="18">
        <v>37990</v>
      </c>
      <c r="E30" s="19" t="s">
        <v>42</v>
      </c>
      <c r="F30" s="58">
        <v>0.005142708333333333</v>
      </c>
      <c r="G30" s="55">
        <f>IF(ISBLANK(F30),"",IF(F30&gt;0.00445601851851852,"",IF(F30&lt;=0.003125,"I A",IF(F30&lt;=0.00335648148148148,"II A",IF(F30&lt;=0.00364583333333333,"III A",IF(F30&lt;=0.00399305555555556,"I JA",IF(F30&lt;=0.00425925925925926,"II JA",IF(F30&lt;=0.00445601851851852,"III JA"))))))))</f>
      </c>
    </row>
    <row r="31" spans="1:7" ht="17.25" customHeight="1">
      <c r="A31" s="15" t="s">
        <v>19</v>
      </c>
      <c r="B31" s="63" t="s">
        <v>102</v>
      </c>
      <c r="C31" s="64" t="s">
        <v>366</v>
      </c>
      <c r="D31" s="65">
        <v>39337</v>
      </c>
      <c r="E31" s="66" t="s">
        <v>367</v>
      </c>
      <c r="F31" s="58">
        <v>0.0055445601851851845</v>
      </c>
      <c r="G31" s="55">
        <f>IF(ISBLANK(F31),"",IF(F31&gt;0.00445601851851852,"",IF(F31&lt;=0.003125,"I A",IF(F31&lt;=0.00335648148148148,"II A",IF(F31&lt;=0.00364583333333333,"III A",IF(F31&lt;=0.00399305555555556,"I JA",IF(F31&lt;=0.00425925925925926,"II JA",IF(F31&lt;=0.00445601851851852,"III JA"))))))))</f>
      </c>
    </row>
    <row r="32" spans="2:5" s="7" customFormat="1" ht="5.25">
      <c r="B32" s="8"/>
      <c r="E32" s="9"/>
    </row>
    <row r="33" spans="2:7" ht="12.75">
      <c r="B33" s="10" t="s">
        <v>87</v>
      </c>
      <c r="C33" s="4"/>
      <c r="D33" s="10" t="s">
        <v>41</v>
      </c>
      <c r="E33" s="6"/>
      <c r="F33" s="4"/>
      <c r="G33" s="4"/>
    </row>
    <row r="34" spans="2:5" s="7" customFormat="1" ht="5.25">
      <c r="B34" s="8"/>
      <c r="E34" s="9"/>
    </row>
    <row r="35" spans="1:7" ht="12.75">
      <c r="A35" s="11" t="s">
        <v>3</v>
      </c>
      <c r="B35" s="12" t="s">
        <v>4</v>
      </c>
      <c r="C35" s="13" t="s">
        <v>5</v>
      </c>
      <c r="D35" s="11" t="s">
        <v>6</v>
      </c>
      <c r="E35" s="11" t="s">
        <v>7</v>
      </c>
      <c r="F35" s="14" t="s">
        <v>8</v>
      </c>
      <c r="G35" s="14" t="s">
        <v>10</v>
      </c>
    </row>
    <row r="36" spans="1:7" ht="17.25" customHeight="1">
      <c r="A36" s="15" t="s">
        <v>11</v>
      </c>
      <c r="B36" s="63" t="s">
        <v>354</v>
      </c>
      <c r="C36" s="64" t="s">
        <v>355</v>
      </c>
      <c r="D36" s="65">
        <v>37890</v>
      </c>
      <c r="E36" s="66" t="s">
        <v>130</v>
      </c>
      <c r="F36" s="58">
        <v>0.004504513888888889</v>
      </c>
      <c r="G36" s="55">
        <f>IF(ISBLANK(F36),"",IF(F36&gt;0.00445601851851852,"",IF(F36&lt;=0.003125,"I A",IF(F36&lt;=0.00335648148148148,"II A",IF(F36&lt;=0.00364583333333333,"III A",IF(F36&lt;=0.00399305555555556,"I JA",IF(F36&lt;=0.00425925925925926,"II JA",IF(F36&lt;=0.00445601851851852,"III JA"))))))))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3.57421875" style="0" customWidth="1"/>
    <col min="6" max="17" width="4.8515625" style="0" customWidth="1"/>
    <col min="18" max="18" width="6.57421875" style="0" customWidth="1"/>
    <col min="19" max="19" width="6.57421875" style="0" hidden="1" customWidth="1"/>
  </cols>
  <sheetData>
    <row r="1" spans="1:19" ht="18.75">
      <c r="A1" s="22"/>
      <c r="B1" s="23"/>
      <c r="C1" s="23"/>
      <c r="D1" s="2" t="s">
        <v>37</v>
      </c>
      <c r="F1" s="24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6"/>
      <c r="S1" s="22"/>
    </row>
    <row r="2" spans="1:18" ht="12.7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9" ht="15.75">
      <c r="A3" s="22"/>
      <c r="B3" s="27" t="s">
        <v>64</v>
      </c>
      <c r="C3" s="23"/>
      <c r="E3" s="28" t="s">
        <v>2</v>
      </c>
      <c r="F3" s="10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6" t="s">
        <v>212</v>
      </c>
      <c r="S3" s="30"/>
    </row>
    <row r="4" spans="1:19" s="33" customFormat="1" ht="6" thickBot="1">
      <c r="A4" s="25"/>
      <c r="B4" s="31"/>
      <c r="C4" s="26"/>
      <c r="D4" s="26"/>
      <c r="E4" s="2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25"/>
      <c r="S4" s="25"/>
    </row>
    <row r="5" spans="1:19" ht="13.5" thickBot="1">
      <c r="A5" s="34" t="s">
        <v>3</v>
      </c>
      <c r="B5" s="35" t="s">
        <v>4</v>
      </c>
      <c r="C5" s="36" t="s">
        <v>5</v>
      </c>
      <c r="D5" s="37" t="s">
        <v>6</v>
      </c>
      <c r="E5" s="38" t="s">
        <v>7</v>
      </c>
      <c r="F5" s="39" t="s">
        <v>415</v>
      </c>
      <c r="G5" s="40" t="s">
        <v>97</v>
      </c>
      <c r="H5" s="40" t="s">
        <v>51</v>
      </c>
      <c r="I5" s="40" t="s">
        <v>65</v>
      </c>
      <c r="J5" s="40" t="s">
        <v>66</v>
      </c>
      <c r="K5" s="40" t="s">
        <v>67</v>
      </c>
      <c r="L5" s="40" t="s">
        <v>52</v>
      </c>
      <c r="M5" s="40" t="s">
        <v>68</v>
      </c>
      <c r="N5" s="40" t="s">
        <v>69</v>
      </c>
      <c r="O5" s="40" t="s">
        <v>70</v>
      </c>
      <c r="P5" s="40" t="s">
        <v>53</v>
      </c>
      <c r="Q5" s="40" t="s">
        <v>131</v>
      </c>
      <c r="R5" s="41" t="s">
        <v>54</v>
      </c>
      <c r="S5" s="14" t="s">
        <v>10</v>
      </c>
    </row>
    <row r="6" spans="1:19" ht="12.75">
      <c r="A6" s="20">
        <v>1</v>
      </c>
      <c r="B6" s="16" t="s">
        <v>133</v>
      </c>
      <c r="C6" s="17" t="s">
        <v>134</v>
      </c>
      <c r="D6" s="18">
        <v>37763</v>
      </c>
      <c r="E6" s="19" t="s">
        <v>135</v>
      </c>
      <c r="F6" s="42"/>
      <c r="G6" s="42"/>
      <c r="H6" s="42"/>
      <c r="I6" s="42"/>
      <c r="J6" s="42"/>
      <c r="K6" s="42" t="s">
        <v>55</v>
      </c>
      <c r="L6" s="42" t="s">
        <v>55</v>
      </c>
      <c r="M6" s="42" t="s">
        <v>55</v>
      </c>
      <c r="N6" s="42" t="s">
        <v>55</v>
      </c>
      <c r="O6" s="42" t="s">
        <v>55</v>
      </c>
      <c r="P6" s="42" t="s">
        <v>55</v>
      </c>
      <c r="Q6" s="42" t="s">
        <v>57</v>
      </c>
      <c r="R6" s="56">
        <v>1.4</v>
      </c>
      <c r="S6" s="55"/>
    </row>
    <row r="7" spans="1:19" ht="12.75">
      <c r="A7" s="20">
        <v>2</v>
      </c>
      <c r="B7" s="16" t="s">
        <v>416</v>
      </c>
      <c r="C7" s="17" t="s">
        <v>417</v>
      </c>
      <c r="D7" s="18">
        <v>37709</v>
      </c>
      <c r="E7" s="19" t="s">
        <v>418</v>
      </c>
      <c r="F7" s="42"/>
      <c r="G7" s="42"/>
      <c r="H7" s="42"/>
      <c r="I7" s="42"/>
      <c r="J7" s="42" t="s">
        <v>55</v>
      </c>
      <c r="K7" s="42" t="s">
        <v>55</v>
      </c>
      <c r="L7" s="42" t="s">
        <v>55</v>
      </c>
      <c r="M7" s="42" t="s">
        <v>55</v>
      </c>
      <c r="N7" s="42" t="s">
        <v>55</v>
      </c>
      <c r="O7" s="42" t="s">
        <v>57</v>
      </c>
      <c r="P7" s="42"/>
      <c r="Q7" s="42"/>
      <c r="R7" s="56">
        <v>1.3</v>
      </c>
      <c r="S7" s="55"/>
    </row>
    <row r="8" spans="1:19" ht="12.75">
      <c r="A8" s="20">
        <v>3</v>
      </c>
      <c r="B8" s="16" t="s">
        <v>362</v>
      </c>
      <c r="C8" s="17" t="s">
        <v>363</v>
      </c>
      <c r="D8" s="18">
        <v>37750</v>
      </c>
      <c r="E8" s="19" t="s">
        <v>94</v>
      </c>
      <c r="F8" s="42"/>
      <c r="G8" s="42"/>
      <c r="H8" s="42" t="s">
        <v>55</v>
      </c>
      <c r="I8" s="42" t="s">
        <v>389</v>
      </c>
      <c r="J8" s="42" t="s">
        <v>55</v>
      </c>
      <c r="K8" s="42" t="s">
        <v>389</v>
      </c>
      <c r="L8" s="42" t="s">
        <v>55</v>
      </c>
      <c r="M8" s="42" t="s">
        <v>389</v>
      </c>
      <c r="N8" s="42" t="s">
        <v>56</v>
      </c>
      <c r="O8" s="42" t="s">
        <v>57</v>
      </c>
      <c r="P8" s="42"/>
      <c r="Q8" s="42"/>
      <c r="R8" s="56">
        <v>1.3</v>
      </c>
      <c r="S8" s="55"/>
    </row>
    <row r="9" spans="1:19" ht="12.75">
      <c r="A9" s="20">
        <v>4</v>
      </c>
      <c r="B9" s="16" t="s">
        <v>91</v>
      </c>
      <c r="C9" s="17" t="s">
        <v>419</v>
      </c>
      <c r="D9" s="18">
        <v>37790</v>
      </c>
      <c r="E9" s="19" t="s">
        <v>173</v>
      </c>
      <c r="F9" s="42"/>
      <c r="G9" s="42"/>
      <c r="H9" s="42"/>
      <c r="I9" s="42"/>
      <c r="J9" s="42"/>
      <c r="K9" s="42" t="s">
        <v>55</v>
      </c>
      <c r="L9" s="42" t="s">
        <v>55</v>
      </c>
      <c r="M9" s="42" t="s">
        <v>58</v>
      </c>
      <c r="N9" s="42" t="s">
        <v>58</v>
      </c>
      <c r="O9" s="42" t="s">
        <v>57</v>
      </c>
      <c r="P9" s="42"/>
      <c r="Q9" s="42"/>
      <c r="R9" s="56">
        <v>1.3</v>
      </c>
      <c r="S9" s="55" t="str">
        <f aca="true" t="shared" si="0" ref="S9:S16">IF(ISBLANK(R9),"",IF(R9&gt;=1.75,"KSM",IF(R9&gt;=1.65,"I A",IF(R9&gt;=1.5,"II A",IF(R9&gt;=1.39,"III A",IF(R9&gt;=1.3,"I JA",IF(R9&gt;=1.22,"II JA",IF(R9&gt;=1.15,"III JA"))))))))</f>
        <v>I JA</v>
      </c>
    </row>
    <row r="10" spans="1:19" ht="12.75">
      <c r="A10" s="20">
        <v>5</v>
      </c>
      <c r="B10" s="16" t="s">
        <v>196</v>
      </c>
      <c r="C10" s="17" t="s">
        <v>159</v>
      </c>
      <c r="D10" s="18">
        <v>37873</v>
      </c>
      <c r="E10" s="19" t="s">
        <v>130</v>
      </c>
      <c r="F10" s="42"/>
      <c r="G10" s="42"/>
      <c r="H10" s="42"/>
      <c r="I10" s="42"/>
      <c r="J10" s="42" t="s">
        <v>55</v>
      </c>
      <c r="K10" s="42" t="s">
        <v>55</v>
      </c>
      <c r="L10" s="42" t="s">
        <v>58</v>
      </c>
      <c r="M10" s="42" t="s">
        <v>58</v>
      </c>
      <c r="N10" s="42" t="s">
        <v>58</v>
      </c>
      <c r="O10" s="42" t="s">
        <v>57</v>
      </c>
      <c r="P10" s="42"/>
      <c r="Q10" s="42"/>
      <c r="R10" s="56">
        <v>1.3</v>
      </c>
      <c r="S10" s="55" t="str">
        <f t="shared" si="0"/>
        <v>I JA</v>
      </c>
    </row>
    <row r="11" spans="1:19" ht="12.75">
      <c r="A11" s="20">
        <v>6</v>
      </c>
      <c r="B11" s="16" t="s">
        <v>114</v>
      </c>
      <c r="C11" s="17" t="s">
        <v>228</v>
      </c>
      <c r="D11" s="18">
        <v>38269</v>
      </c>
      <c r="E11" s="19" t="s">
        <v>18</v>
      </c>
      <c r="F11" s="42"/>
      <c r="G11" s="42"/>
      <c r="H11" s="42"/>
      <c r="I11" s="42" t="s">
        <v>55</v>
      </c>
      <c r="J11" s="42" t="s">
        <v>55</v>
      </c>
      <c r="K11" s="42" t="s">
        <v>55</v>
      </c>
      <c r="L11" s="42" t="s">
        <v>55</v>
      </c>
      <c r="M11" s="42" t="s">
        <v>55</v>
      </c>
      <c r="N11" s="42" t="s">
        <v>57</v>
      </c>
      <c r="O11" s="42"/>
      <c r="P11" s="42"/>
      <c r="Q11" s="42"/>
      <c r="R11" s="56">
        <v>1.25</v>
      </c>
      <c r="S11" s="55" t="str">
        <f t="shared" si="0"/>
        <v>II JA</v>
      </c>
    </row>
    <row r="12" spans="1:19" ht="12.75">
      <c r="A12" s="20">
        <v>7</v>
      </c>
      <c r="B12" s="63" t="s">
        <v>234</v>
      </c>
      <c r="C12" s="64" t="s">
        <v>235</v>
      </c>
      <c r="D12" s="65">
        <v>38965</v>
      </c>
      <c r="E12" s="66" t="s">
        <v>94</v>
      </c>
      <c r="F12" s="42" t="s">
        <v>55</v>
      </c>
      <c r="G12" s="42" t="s">
        <v>55</v>
      </c>
      <c r="H12" s="42" t="s">
        <v>55</v>
      </c>
      <c r="I12" s="42" t="s">
        <v>56</v>
      </c>
      <c r="J12" s="42" t="s">
        <v>55</v>
      </c>
      <c r="K12" s="42" t="s">
        <v>55</v>
      </c>
      <c r="L12" s="42" t="s">
        <v>55</v>
      </c>
      <c r="M12" s="42" t="s">
        <v>55</v>
      </c>
      <c r="N12" s="42" t="s">
        <v>57</v>
      </c>
      <c r="O12" s="42"/>
      <c r="P12" s="42"/>
      <c r="Q12" s="42"/>
      <c r="R12" s="56">
        <v>1.25</v>
      </c>
      <c r="S12" s="55" t="str">
        <f t="shared" si="0"/>
        <v>II JA</v>
      </c>
    </row>
    <row r="13" spans="1:19" ht="12.75">
      <c r="A13" s="20">
        <v>8</v>
      </c>
      <c r="B13" s="16" t="s">
        <v>35</v>
      </c>
      <c r="C13" s="17" t="s">
        <v>191</v>
      </c>
      <c r="D13" s="18">
        <v>37817</v>
      </c>
      <c r="E13" s="19" t="s">
        <v>42</v>
      </c>
      <c r="F13" s="42" t="s">
        <v>55</v>
      </c>
      <c r="G13" s="42" t="s">
        <v>389</v>
      </c>
      <c r="H13" s="42" t="s">
        <v>55</v>
      </c>
      <c r="I13" s="42" t="s">
        <v>55</v>
      </c>
      <c r="J13" s="42" t="s">
        <v>55</v>
      </c>
      <c r="K13" s="42" t="s">
        <v>55</v>
      </c>
      <c r="L13" s="42" t="s">
        <v>56</v>
      </c>
      <c r="M13" s="42" t="s">
        <v>58</v>
      </c>
      <c r="N13" s="42" t="s">
        <v>57</v>
      </c>
      <c r="O13" s="42"/>
      <c r="P13" s="42"/>
      <c r="Q13" s="42"/>
      <c r="R13" s="56">
        <v>1.25</v>
      </c>
      <c r="S13" s="55" t="str">
        <f t="shared" si="0"/>
        <v>II JA</v>
      </c>
    </row>
    <row r="14" spans="1:19" ht="12.75">
      <c r="A14" s="20">
        <v>9</v>
      </c>
      <c r="B14" s="16" t="s">
        <v>420</v>
      </c>
      <c r="C14" s="17" t="s">
        <v>421</v>
      </c>
      <c r="D14" s="18">
        <v>38272</v>
      </c>
      <c r="E14" s="19" t="s">
        <v>107</v>
      </c>
      <c r="F14" s="42"/>
      <c r="G14" s="42"/>
      <c r="H14" s="42" t="s">
        <v>55</v>
      </c>
      <c r="I14" s="42" t="s">
        <v>57</v>
      </c>
      <c r="J14" s="42"/>
      <c r="K14" s="42"/>
      <c r="L14" s="42"/>
      <c r="M14" s="42"/>
      <c r="N14" s="42"/>
      <c r="O14" s="42"/>
      <c r="P14" s="42"/>
      <c r="Q14" s="42"/>
      <c r="R14" s="56">
        <v>1</v>
      </c>
      <c r="S14" s="55" t="b">
        <f t="shared" si="0"/>
        <v>0</v>
      </c>
    </row>
    <row r="15" spans="1:19" ht="12.75">
      <c r="A15" s="20">
        <v>10</v>
      </c>
      <c r="B15" s="16" t="s">
        <v>201</v>
      </c>
      <c r="C15" s="17" t="s">
        <v>202</v>
      </c>
      <c r="D15" s="18">
        <v>38692</v>
      </c>
      <c r="E15" s="19" t="s">
        <v>42</v>
      </c>
      <c r="F15" s="42" t="s">
        <v>56</v>
      </c>
      <c r="G15" s="42" t="s">
        <v>56</v>
      </c>
      <c r="H15" s="42" t="s">
        <v>55</v>
      </c>
      <c r="I15" s="42" t="s">
        <v>57</v>
      </c>
      <c r="J15" s="42"/>
      <c r="K15" s="42"/>
      <c r="L15" s="42"/>
      <c r="M15" s="42"/>
      <c r="N15" s="42"/>
      <c r="O15" s="42"/>
      <c r="P15" s="42"/>
      <c r="Q15" s="42"/>
      <c r="R15" s="56">
        <v>1</v>
      </c>
      <c r="S15" s="55" t="b">
        <f t="shared" si="0"/>
        <v>0</v>
      </c>
    </row>
    <row r="16" spans="1:19" ht="12.75">
      <c r="A16" s="20" t="s">
        <v>36</v>
      </c>
      <c r="B16" s="16" t="s">
        <v>158</v>
      </c>
      <c r="C16" s="17" t="s">
        <v>364</v>
      </c>
      <c r="D16" s="18">
        <v>38332</v>
      </c>
      <c r="E16" s="19" t="s">
        <v>365</v>
      </c>
      <c r="F16" s="42"/>
      <c r="G16" s="42"/>
      <c r="H16" s="42" t="s">
        <v>55</v>
      </c>
      <c r="I16" s="42" t="s">
        <v>55</v>
      </c>
      <c r="J16" s="42" t="s">
        <v>55</v>
      </c>
      <c r="K16" s="42" t="s">
        <v>55</v>
      </c>
      <c r="L16" s="42" t="s">
        <v>55</v>
      </c>
      <c r="M16" s="42" t="s">
        <v>55</v>
      </c>
      <c r="N16" s="42" t="s">
        <v>55</v>
      </c>
      <c r="O16" s="42" t="s">
        <v>55</v>
      </c>
      <c r="P16" s="42" t="s">
        <v>57</v>
      </c>
      <c r="Q16" s="42"/>
      <c r="R16" s="56">
        <v>1.35</v>
      </c>
      <c r="S16" s="55" t="str">
        <f t="shared" si="0"/>
        <v>I JA</v>
      </c>
    </row>
    <row r="17" s="33" customFormat="1" ht="5.25"/>
    <row r="18" spans="1:19" ht="15.75">
      <c r="A18" s="22"/>
      <c r="B18" s="27" t="s">
        <v>64</v>
      </c>
      <c r="C18" s="23"/>
      <c r="E18" s="28" t="s">
        <v>41</v>
      </c>
      <c r="F18" s="10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33" customFormat="1" ht="6" thickBot="1">
      <c r="A19" s="25"/>
      <c r="B19" s="31"/>
      <c r="C19" s="26"/>
      <c r="D19" s="26"/>
      <c r="E19" s="26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5"/>
      <c r="S19" s="25"/>
    </row>
    <row r="20" spans="1:19" ht="13.5" thickBot="1">
      <c r="A20" s="34" t="s">
        <v>3</v>
      </c>
      <c r="B20" s="35" t="s">
        <v>4</v>
      </c>
      <c r="C20" s="36" t="s">
        <v>5</v>
      </c>
      <c r="D20" s="37" t="s">
        <v>6</v>
      </c>
      <c r="E20" s="38" t="s">
        <v>7</v>
      </c>
      <c r="F20" s="39" t="s">
        <v>415</v>
      </c>
      <c r="G20" s="40" t="s">
        <v>97</v>
      </c>
      <c r="H20" s="40" t="s">
        <v>51</v>
      </c>
      <c r="I20" s="40" t="s">
        <v>65</v>
      </c>
      <c r="J20" s="40" t="s">
        <v>66</v>
      </c>
      <c r="K20" s="40" t="s">
        <v>67</v>
      </c>
      <c r="L20" s="40" t="s">
        <v>52</v>
      </c>
      <c r="M20" s="40" t="s">
        <v>68</v>
      </c>
      <c r="N20" s="40" t="s">
        <v>69</v>
      </c>
      <c r="O20" s="40"/>
      <c r="P20" s="40"/>
      <c r="Q20" s="40"/>
      <c r="R20" s="41" t="s">
        <v>54</v>
      </c>
      <c r="S20" s="14" t="s">
        <v>10</v>
      </c>
    </row>
    <row r="21" spans="1:19" ht="12.75">
      <c r="A21" s="20">
        <v>1</v>
      </c>
      <c r="B21" s="16" t="s">
        <v>342</v>
      </c>
      <c r="C21" s="17" t="s">
        <v>408</v>
      </c>
      <c r="D21" s="18">
        <v>37624</v>
      </c>
      <c r="E21" s="19" t="s">
        <v>173</v>
      </c>
      <c r="F21" s="42"/>
      <c r="G21" s="42"/>
      <c r="H21" s="42"/>
      <c r="I21" s="42"/>
      <c r="J21" s="42" t="s">
        <v>55</v>
      </c>
      <c r="K21" s="42" t="s">
        <v>55</v>
      </c>
      <c r="L21" s="42" t="s">
        <v>55</v>
      </c>
      <c r="M21" s="42" t="s">
        <v>58</v>
      </c>
      <c r="N21" s="42" t="s">
        <v>57</v>
      </c>
      <c r="O21" s="42"/>
      <c r="P21" s="42"/>
      <c r="Q21" s="42"/>
      <c r="R21" s="56">
        <v>1.25</v>
      </c>
      <c r="S21" s="55" t="str">
        <f aca="true" t="shared" si="1" ref="S21:S27">IF(ISBLANK(R21),"",IF(R21&gt;=1.75,"KSM",IF(R21&gt;=1.65,"I A",IF(R21&gt;=1.5,"II A",IF(R21&gt;=1.39,"III A",IF(R21&gt;=1.3,"I JA",IF(R21&gt;=1.22,"II JA",IF(R21&gt;=1.15,"III JA"))))))))</f>
        <v>II JA</v>
      </c>
    </row>
    <row r="22" spans="1:19" ht="12.75">
      <c r="A22" s="20">
        <v>2</v>
      </c>
      <c r="B22" s="16" t="s">
        <v>354</v>
      </c>
      <c r="C22" s="17" t="s">
        <v>355</v>
      </c>
      <c r="D22" s="18">
        <v>37890</v>
      </c>
      <c r="E22" s="19" t="s">
        <v>130</v>
      </c>
      <c r="F22" s="42" t="s">
        <v>55</v>
      </c>
      <c r="G22" s="42" t="s">
        <v>55</v>
      </c>
      <c r="H22" s="42" t="s">
        <v>55</v>
      </c>
      <c r="I22" s="42" t="s">
        <v>55</v>
      </c>
      <c r="J22" s="42" t="s">
        <v>56</v>
      </c>
      <c r="K22" s="42" t="s">
        <v>55</v>
      </c>
      <c r="L22" s="42" t="s">
        <v>55</v>
      </c>
      <c r="M22" s="42" t="s">
        <v>57</v>
      </c>
      <c r="N22" s="42"/>
      <c r="O22" s="42"/>
      <c r="P22" s="42"/>
      <c r="Q22" s="42"/>
      <c r="R22" s="56">
        <v>1.2</v>
      </c>
      <c r="S22" s="55" t="str">
        <f t="shared" si="1"/>
        <v>III JA</v>
      </c>
    </row>
    <row r="23" spans="1:19" ht="13.5" customHeight="1">
      <c r="A23" s="20">
        <v>3</v>
      </c>
      <c r="B23" s="16" t="s">
        <v>96</v>
      </c>
      <c r="C23" s="17" t="s">
        <v>206</v>
      </c>
      <c r="D23" s="18">
        <v>38119</v>
      </c>
      <c r="E23" s="19" t="s">
        <v>107</v>
      </c>
      <c r="F23" s="42"/>
      <c r="G23" s="42"/>
      <c r="H23" s="42" t="s">
        <v>55</v>
      </c>
      <c r="I23" s="42" t="s">
        <v>55</v>
      </c>
      <c r="J23" s="42" t="s">
        <v>55</v>
      </c>
      <c r="K23" s="42" t="s">
        <v>56</v>
      </c>
      <c r="L23" s="42" t="s">
        <v>58</v>
      </c>
      <c r="M23" s="42" t="s">
        <v>57</v>
      </c>
      <c r="N23" s="42"/>
      <c r="O23" s="42"/>
      <c r="P23" s="42"/>
      <c r="Q23" s="42"/>
      <c r="R23" s="56">
        <v>1.2</v>
      </c>
      <c r="S23" s="55" t="str">
        <f t="shared" si="1"/>
        <v>III JA</v>
      </c>
    </row>
    <row r="24" spans="1:19" ht="12.75">
      <c r="A24" s="20">
        <v>4</v>
      </c>
      <c r="B24" s="63" t="s">
        <v>178</v>
      </c>
      <c r="C24" s="64" t="s">
        <v>422</v>
      </c>
      <c r="D24" s="65">
        <v>38187</v>
      </c>
      <c r="E24" s="66" t="s">
        <v>107</v>
      </c>
      <c r="F24" s="42"/>
      <c r="G24" s="42"/>
      <c r="H24" s="42"/>
      <c r="I24" s="42"/>
      <c r="J24" s="42" t="s">
        <v>55</v>
      </c>
      <c r="K24" s="42" t="s">
        <v>55</v>
      </c>
      <c r="L24" s="42" t="s">
        <v>57</v>
      </c>
      <c r="M24" s="42"/>
      <c r="N24" s="42"/>
      <c r="O24" s="42"/>
      <c r="P24" s="42"/>
      <c r="Q24" s="42"/>
      <c r="R24" s="56">
        <v>1.15</v>
      </c>
      <c r="S24" s="55" t="str">
        <f t="shared" si="1"/>
        <v>III JA</v>
      </c>
    </row>
    <row r="25" spans="1:19" ht="12.75">
      <c r="A25" s="20">
        <v>5</v>
      </c>
      <c r="B25" s="63" t="s">
        <v>306</v>
      </c>
      <c r="C25" s="64" t="s">
        <v>307</v>
      </c>
      <c r="D25" s="65">
        <v>38400</v>
      </c>
      <c r="E25" s="66" t="s">
        <v>42</v>
      </c>
      <c r="F25" s="42" t="s">
        <v>55</v>
      </c>
      <c r="G25" s="42" t="s">
        <v>55</v>
      </c>
      <c r="H25" s="42" t="s">
        <v>55</v>
      </c>
      <c r="I25" s="42" t="s">
        <v>58</v>
      </c>
      <c r="J25" s="42" t="s">
        <v>58</v>
      </c>
      <c r="K25" s="42" t="s">
        <v>56</v>
      </c>
      <c r="L25" s="42" t="s">
        <v>57</v>
      </c>
      <c r="M25" s="42"/>
      <c r="N25" s="42"/>
      <c r="O25" s="42"/>
      <c r="P25" s="42"/>
      <c r="Q25" s="42"/>
      <c r="R25" s="56">
        <v>1.15</v>
      </c>
      <c r="S25" s="55" t="str">
        <f t="shared" si="1"/>
        <v>III JA</v>
      </c>
    </row>
    <row r="26" spans="1:19" ht="12.75">
      <c r="A26" s="20">
        <v>6</v>
      </c>
      <c r="B26" s="16" t="s">
        <v>329</v>
      </c>
      <c r="C26" s="17" t="s">
        <v>330</v>
      </c>
      <c r="D26" s="18">
        <v>38663</v>
      </c>
      <c r="E26" s="19" t="s">
        <v>42</v>
      </c>
      <c r="F26" s="42" t="s">
        <v>55</v>
      </c>
      <c r="G26" s="42" t="s">
        <v>57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6">
        <v>0.9</v>
      </c>
      <c r="S26" s="55" t="b">
        <f t="shared" si="1"/>
        <v>0</v>
      </c>
    </row>
    <row r="27" spans="1:19" ht="12.75">
      <c r="A27" s="20">
        <v>7</v>
      </c>
      <c r="B27" s="16" t="s">
        <v>115</v>
      </c>
      <c r="C27" s="17" t="s">
        <v>412</v>
      </c>
      <c r="D27" s="18">
        <v>37817</v>
      </c>
      <c r="E27" s="19" t="s">
        <v>42</v>
      </c>
      <c r="F27" s="42" t="s">
        <v>56</v>
      </c>
      <c r="G27" s="42" t="s">
        <v>57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6">
        <v>0.9</v>
      </c>
      <c r="S27" s="55" t="b">
        <f t="shared" si="1"/>
        <v>0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4.57421875" style="0" bestFit="1" customWidth="1"/>
    <col min="6" max="13" width="5.57421875" style="0" customWidth="1"/>
    <col min="14" max="14" width="6.57421875" style="0" customWidth="1"/>
    <col min="15" max="15" width="6.57421875" style="0" hidden="1" customWidth="1"/>
  </cols>
  <sheetData>
    <row r="1" spans="1:15" ht="18.75">
      <c r="A1" s="22"/>
      <c r="B1" s="23"/>
      <c r="C1" s="23"/>
      <c r="D1" s="2" t="s">
        <v>37</v>
      </c>
      <c r="F1" s="24"/>
      <c r="G1" s="22"/>
      <c r="H1" s="22"/>
      <c r="I1" s="22"/>
      <c r="J1" s="22"/>
      <c r="K1" s="22"/>
      <c r="L1" s="22"/>
      <c r="M1" s="22"/>
      <c r="N1" s="6"/>
      <c r="O1" s="22"/>
    </row>
    <row r="2" spans="1:15" ht="18.75">
      <c r="A2" s="22"/>
      <c r="B2" s="23"/>
      <c r="C2" s="23"/>
      <c r="D2" s="2"/>
      <c r="F2" s="24"/>
      <c r="G2" s="22"/>
      <c r="H2" s="22"/>
      <c r="I2" s="22"/>
      <c r="J2" s="22"/>
      <c r="K2" s="22"/>
      <c r="L2" s="22"/>
      <c r="M2" s="22"/>
      <c r="N2" s="6"/>
      <c r="O2" s="22"/>
    </row>
    <row r="3" spans="1:14" ht="12.7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6" t="s">
        <v>212</v>
      </c>
    </row>
    <row r="4" spans="1:15" ht="15.75">
      <c r="A4" s="22"/>
      <c r="B4" s="27" t="s">
        <v>50</v>
      </c>
      <c r="C4" s="23"/>
      <c r="E4" s="28" t="s">
        <v>2</v>
      </c>
      <c r="F4" s="10"/>
      <c r="G4" s="29"/>
      <c r="H4" s="30"/>
      <c r="I4" s="30"/>
      <c r="J4" s="30"/>
      <c r="K4" s="30"/>
      <c r="L4" s="30"/>
      <c r="M4" s="30"/>
      <c r="N4" s="30"/>
      <c r="O4" s="30"/>
    </row>
    <row r="5" spans="1:15" s="33" customFormat="1" ht="6" thickBot="1">
      <c r="A5" s="25"/>
      <c r="B5" s="31"/>
      <c r="C5" s="26"/>
      <c r="D5" s="26"/>
      <c r="E5" s="26"/>
      <c r="F5" s="32"/>
      <c r="G5" s="32"/>
      <c r="H5" s="32"/>
      <c r="I5" s="32"/>
      <c r="J5" s="32"/>
      <c r="K5" s="32"/>
      <c r="L5" s="32"/>
      <c r="M5" s="32"/>
      <c r="N5" s="25"/>
      <c r="O5" s="25"/>
    </row>
    <row r="6" spans="1:15" ht="13.5" thickBot="1">
      <c r="A6" s="34" t="s">
        <v>3</v>
      </c>
      <c r="B6" s="35" t="s">
        <v>4</v>
      </c>
      <c r="C6" s="36" t="s">
        <v>5</v>
      </c>
      <c r="D6" s="37" t="s">
        <v>6</v>
      </c>
      <c r="E6" s="38" t="s">
        <v>7</v>
      </c>
      <c r="F6" s="39" t="s">
        <v>69</v>
      </c>
      <c r="G6" s="40" t="s">
        <v>131</v>
      </c>
      <c r="H6" s="40" t="s">
        <v>423</v>
      </c>
      <c r="I6" s="40" t="s">
        <v>424</v>
      </c>
      <c r="J6" s="40" t="s">
        <v>425</v>
      </c>
      <c r="K6" s="40" t="s">
        <v>426</v>
      </c>
      <c r="L6" s="40" t="s">
        <v>427</v>
      </c>
      <c r="M6" s="40" t="s">
        <v>428</v>
      </c>
      <c r="N6" s="41" t="s">
        <v>54</v>
      </c>
      <c r="O6" s="14" t="s">
        <v>10</v>
      </c>
    </row>
    <row r="7" spans="1:15" ht="12.75">
      <c r="A7" s="20">
        <v>2</v>
      </c>
      <c r="B7" s="16" t="s">
        <v>183</v>
      </c>
      <c r="C7" s="17" t="s">
        <v>184</v>
      </c>
      <c r="D7" s="18">
        <v>38476</v>
      </c>
      <c r="E7" s="19" t="s">
        <v>42</v>
      </c>
      <c r="F7" s="42" t="s">
        <v>55</v>
      </c>
      <c r="G7" s="42" t="s">
        <v>389</v>
      </c>
      <c r="H7" s="42"/>
      <c r="I7" s="42"/>
      <c r="J7" s="42"/>
      <c r="K7" s="42"/>
      <c r="L7" s="42"/>
      <c r="M7" s="42"/>
      <c r="N7" s="56">
        <v>1.3</v>
      </c>
      <c r="O7" s="55"/>
    </row>
    <row r="8" spans="1:15" ht="12.75">
      <c r="A8" s="20">
        <v>1</v>
      </c>
      <c r="B8" s="16" t="s">
        <v>35</v>
      </c>
      <c r="C8" s="17" t="s">
        <v>191</v>
      </c>
      <c r="D8" s="18">
        <v>37817</v>
      </c>
      <c r="E8" s="19" t="s">
        <v>42</v>
      </c>
      <c r="F8" s="42" t="s">
        <v>56</v>
      </c>
      <c r="G8" s="42" t="s">
        <v>55</v>
      </c>
      <c r="H8" s="42" t="s">
        <v>58</v>
      </c>
      <c r="I8" s="42" t="s">
        <v>57</v>
      </c>
      <c r="J8" s="42"/>
      <c r="K8" s="42"/>
      <c r="L8" s="42"/>
      <c r="M8" s="42"/>
      <c r="N8" s="56">
        <v>1.65</v>
      </c>
      <c r="O8" s="55"/>
    </row>
    <row r="9" s="33" customFormat="1" ht="5.25"/>
    <row r="10" spans="1:15" ht="15.75">
      <c r="A10" s="22"/>
      <c r="B10" s="27" t="s">
        <v>50</v>
      </c>
      <c r="C10" s="23"/>
      <c r="E10" s="28" t="s">
        <v>41</v>
      </c>
      <c r="F10" s="10"/>
      <c r="G10" s="29"/>
      <c r="H10" s="30"/>
      <c r="I10" s="30"/>
      <c r="J10" s="30"/>
      <c r="K10" s="30"/>
      <c r="L10" s="30"/>
      <c r="M10" s="30"/>
      <c r="N10" s="30"/>
      <c r="O10" s="30"/>
    </row>
    <row r="11" spans="1:15" s="33" customFormat="1" ht="6" thickBot="1">
      <c r="A11" s="25"/>
      <c r="B11" s="31"/>
      <c r="C11" s="26"/>
      <c r="D11" s="26"/>
      <c r="E11" s="26"/>
      <c r="F11" s="32"/>
      <c r="G11" s="32"/>
      <c r="H11" s="32"/>
      <c r="I11" s="32"/>
      <c r="J11" s="32"/>
      <c r="K11" s="32"/>
      <c r="L11" s="32"/>
      <c r="M11" s="32"/>
      <c r="N11" s="25"/>
      <c r="O11" s="25"/>
    </row>
    <row r="12" spans="1:15" ht="13.5" thickBot="1">
      <c r="A12" s="34" t="s">
        <v>3</v>
      </c>
      <c r="B12" s="35" t="s">
        <v>4</v>
      </c>
      <c r="C12" s="36" t="s">
        <v>5</v>
      </c>
      <c r="D12" s="37" t="s">
        <v>6</v>
      </c>
      <c r="E12" s="38" t="s">
        <v>7</v>
      </c>
      <c r="F12" s="39" t="s">
        <v>69</v>
      </c>
      <c r="G12" s="40" t="s">
        <v>131</v>
      </c>
      <c r="H12" s="40" t="s">
        <v>423</v>
      </c>
      <c r="I12" s="40" t="s">
        <v>424</v>
      </c>
      <c r="J12" s="40" t="s">
        <v>425</v>
      </c>
      <c r="K12" s="40" t="s">
        <v>426</v>
      </c>
      <c r="L12" s="40" t="s">
        <v>427</v>
      </c>
      <c r="M12" s="40" t="s">
        <v>428</v>
      </c>
      <c r="N12" s="41" t="s">
        <v>54</v>
      </c>
      <c r="O12" s="14" t="s">
        <v>10</v>
      </c>
    </row>
    <row r="13" spans="1:15" ht="12.75">
      <c r="A13" s="20">
        <v>1</v>
      </c>
      <c r="B13" s="16" t="s">
        <v>126</v>
      </c>
      <c r="C13" s="17" t="s">
        <v>175</v>
      </c>
      <c r="D13" s="18">
        <v>37885</v>
      </c>
      <c r="E13" s="19" t="s">
        <v>33</v>
      </c>
      <c r="F13" s="42"/>
      <c r="G13" s="42"/>
      <c r="H13" s="42" t="s">
        <v>55</v>
      </c>
      <c r="I13" s="42" t="s">
        <v>55</v>
      </c>
      <c r="J13" s="42" t="s">
        <v>56</v>
      </c>
      <c r="K13" s="42" t="s">
        <v>58</v>
      </c>
      <c r="L13" s="42" t="s">
        <v>55</v>
      </c>
      <c r="M13" s="42" t="s">
        <v>57</v>
      </c>
      <c r="N13" s="56">
        <v>2.05</v>
      </c>
      <c r="O13" s="55"/>
    </row>
    <row r="14" spans="1:15" ht="12.75">
      <c r="A14" s="20">
        <v>2</v>
      </c>
      <c r="B14" s="16" t="s">
        <v>193</v>
      </c>
      <c r="C14" s="17" t="s">
        <v>194</v>
      </c>
      <c r="D14" s="18">
        <v>38387</v>
      </c>
      <c r="E14" s="19" t="s">
        <v>42</v>
      </c>
      <c r="F14" s="42" t="s">
        <v>55</v>
      </c>
      <c r="G14" s="42" t="s">
        <v>55</v>
      </c>
      <c r="H14" s="42" t="s">
        <v>57</v>
      </c>
      <c r="I14" s="42"/>
      <c r="J14" s="42"/>
      <c r="K14" s="42"/>
      <c r="L14" s="42"/>
      <c r="M14" s="42"/>
      <c r="N14" s="56">
        <v>1.45</v>
      </c>
      <c r="O14" s="55"/>
    </row>
    <row r="15" spans="1:15" ht="12.75">
      <c r="A15" s="20">
        <v>3</v>
      </c>
      <c r="B15" s="16" t="s">
        <v>129</v>
      </c>
      <c r="C15" s="17" t="s">
        <v>192</v>
      </c>
      <c r="D15" s="18">
        <v>37812</v>
      </c>
      <c r="E15" s="19" t="s">
        <v>42</v>
      </c>
      <c r="F15" s="42" t="s">
        <v>55</v>
      </c>
      <c r="G15" s="42" t="s">
        <v>57</v>
      </c>
      <c r="H15" s="42"/>
      <c r="I15" s="42"/>
      <c r="J15" s="42"/>
      <c r="K15" s="42"/>
      <c r="L15" s="42"/>
      <c r="M15" s="42"/>
      <c r="N15" s="56">
        <v>1.3</v>
      </c>
      <c r="O15" s="55"/>
    </row>
    <row r="16" spans="1:15" ht="12.75">
      <c r="A16" s="20">
        <v>3</v>
      </c>
      <c r="B16" s="16" t="s">
        <v>117</v>
      </c>
      <c r="C16" s="17" t="s">
        <v>430</v>
      </c>
      <c r="D16" s="18">
        <v>37963</v>
      </c>
      <c r="E16" s="19" t="s">
        <v>42</v>
      </c>
      <c r="F16" s="42" t="s">
        <v>55</v>
      </c>
      <c r="G16" s="42" t="s">
        <v>57</v>
      </c>
      <c r="H16" s="42"/>
      <c r="I16" s="42"/>
      <c r="J16" s="42"/>
      <c r="K16" s="42"/>
      <c r="L16" s="42"/>
      <c r="M16" s="42"/>
      <c r="N16" s="56">
        <v>1.3</v>
      </c>
      <c r="O16" s="69" t="s">
        <v>181</v>
      </c>
    </row>
    <row r="17" spans="1:15" ht="12.75">
      <c r="A17" s="20">
        <v>3</v>
      </c>
      <c r="B17" s="63" t="s">
        <v>306</v>
      </c>
      <c r="C17" s="64" t="s">
        <v>307</v>
      </c>
      <c r="D17" s="65">
        <v>38400</v>
      </c>
      <c r="E17" s="66" t="s">
        <v>42</v>
      </c>
      <c r="F17" s="42" t="s">
        <v>55</v>
      </c>
      <c r="G17" s="42" t="s">
        <v>57</v>
      </c>
      <c r="H17" s="42"/>
      <c r="I17" s="42"/>
      <c r="J17" s="42"/>
      <c r="K17" s="42"/>
      <c r="L17" s="42"/>
      <c r="M17" s="42"/>
      <c r="N17" s="56">
        <v>1.3</v>
      </c>
      <c r="O17" s="55"/>
    </row>
    <row r="18" spans="1:15" ht="12.75">
      <c r="A18" s="20">
        <v>6</v>
      </c>
      <c r="B18" s="16" t="s">
        <v>429</v>
      </c>
      <c r="C18" s="17" t="s">
        <v>430</v>
      </c>
      <c r="D18" s="18">
        <v>38663</v>
      </c>
      <c r="E18" s="19" t="s">
        <v>42</v>
      </c>
      <c r="F18" s="42" t="s">
        <v>58</v>
      </c>
      <c r="G18" s="42" t="s">
        <v>57</v>
      </c>
      <c r="H18" s="42"/>
      <c r="I18" s="42"/>
      <c r="J18" s="42"/>
      <c r="K18" s="42"/>
      <c r="L18" s="42"/>
      <c r="M18" s="42"/>
      <c r="N18" s="56">
        <v>1.3</v>
      </c>
      <c r="O18" s="55"/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2016-02-24T06:14:58Z</cp:lastPrinted>
  <dcterms:created xsi:type="dcterms:W3CDTF">2011-02-28T08:41:26Z</dcterms:created>
  <dcterms:modified xsi:type="dcterms:W3CDTF">2016-04-13T11:30:34Z</dcterms:modified>
  <cp:category/>
  <cp:version/>
  <cp:contentType/>
  <cp:contentStatus/>
</cp:coreProperties>
</file>