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40" tabRatio="753" firstSheet="13" activeTab="22"/>
  </bookViews>
  <sheets>
    <sheet name="Viršelis" sheetId="1" r:id="rId1"/>
    <sheet name="60 M" sheetId="2" r:id="rId2"/>
    <sheet name="60 M f" sheetId="3" r:id="rId3"/>
    <sheet name="60 V" sheetId="4" r:id="rId4"/>
    <sheet name="60 V f" sheetId="5" r:id="rId5"/>
    <sheet name="300 M" sheetId="6" r:id="rId6"/>
    <sheet name="300 M g" sheetId="7" r:id="rId7"/>
    <sheet name="300 V" sheetId="8" r:id="rId8"/>
    <sheet name="300 V g" sheetId="9" r:id="rId9"/>
    <sheet name="1000 M" sheetId="10" r:id="rId10"/>
    <sheet name="1000 V" sheetId="11" r:id="rId11"/>
    <sheet name="1000 V g" sheetId="12" r:id="rId12"/>
    <sheet name="4x200 M" sheetId="13" r:id="rId13"/>
    <sheet name="4x200 M g" sheetId="14" r:id="rId14"/>
    <sheet name="4x200 V" sheetId="15" r:id="rId15"/>
    <sheet name="4x200 V g" sheetId="16" r:id="rId16"/>
    <sheet name="Aukstis M " sheetId="17" r:id="rId17"/>
    <sheet name="Aukstis V" sheetId="18" r:id="rId18"/>
    <sheet name="Tolis M" sheetId="19" r:id="rId19"/>
    <sheet name="Tolis V" sheetId="20" r:id="rId20"/>
    <sheet name="Rutulys M" sheetId="21" r:id="rId21"/>
    <sheet name="Rutulys V" sheetId="22" r:id="rId22"/>
    <sheet name="Komandiniai" sheetId="23" r:id="rId23"/>
  </sheets>
  <externalReferences>
    <externalReference r:id="rId26"/>
  </externalReferences>
  <definedNames>
    <definedName name="_xlnm.Print_Area" localSheetId="20">'Rutulys M'!$A:$IV</definedName>
    <definedName name="_xlnm.Print_Area" localSheetId="21">'Rutulys V'!$A:$IV</definedName>
    <definedName name="_xlnm.Print_Area" localSheetId="18">'Tolis M'!$A:$IV</definedName>
    <definedName name="_xlnm.Print_Area" localSheetId="19">'Tolis V'!$A:$IV</definedName>
    <definedName name="vaišis">#REF!</definedName>
  </definedNames>
  <calcPr fullCalcOnLoad="1"/>
</workbook>
</file>

<file path=xl/sharedStrings.xml><?xml version="1.0" encoding="utf-8"?>
<sst xmlns="http://schemas.openxmlformats.org/spreadsheetml/2006/main" count="1995" uniqueCount="308">
  <si>
    <t>LIETUVOS KOLEGIJŲ STUDENTŲ XVI SPORTO ŽAIDYNIŲ</t>
  </si>
  <si>
    <t xml:space="preserve">LENGVOSIOS ATLETIKOS VARŽYBOS </t>
  </si>
  <si>
    <t>2016 m. vasario 25 d.</t>
  </si>
  <si>
    <t>Šiauliai, maniežas</t>
  </si>
  <si>
    <t>Varžybų vyriausiasis teisėjas</t>
  </si>
  <si>
    <t>Evaldas</t>
  </si>
  <si>
    <t>REINOTAS</t>
  </si>
  <si>
    <t>Varžybų vyriausiasis sekretorius</t>
  </si>
  <si>
    <t>Arnas</t>
  </si>
  <si>
    <t>LUKOŠAITIS</t>
  </si>
  <si>
    <t xml:space="preserve">LIETUVOS KOLEGIJŲ STUDENTŲ XVI SPORTO ŽAIDYNIŲ LENGVOSIOS ATLETIKOS VARŽYBOS </t>
  </si>
  <si>
    <t>Šiauliai, 2016 m. vasario 25 d.</t>
  </si>
  <si>
    <t>60 m bėgimas merginos</t>
  </si>
  <si>
    <t>Takas</t>
  </si>
  <si>
    <t>Vardas</t>
  </si>
  <si>
    <t>Pavardė</t>
  </si>
  <si>
    <t>Gimimo data</t>
  </si>
  <si>
    <t>Komanda</t>
  </si>
  <si>
    <t>Taškai</t>
  </si>
  <si>
    <t>Rez.par.b.</t>
  </si>
  <si>
    <t>Rez.fin.</t>
  </si>
  <si>
    <t>Kv.l.</t>
  </si>
  <si>
    <t>Treneris</t>
  </si>
  <si>
    <t>60 m bėgimas vaikinai</t>
  </si>
  <si>
    <t>300 m bėgimas merginos</t>
  </si>
  <si>
    <t>Nr.</t>
  </si>
  <si>
    <t>Rezultatas</t>
  </si>
  <si>
    <t>300 m bėgimas vaikinai</t>
  </si>
  <si>
    <t>1000 m bėgimas merginos</t>
  </si>
  <si>
    <t>Eilė</t>
  </si>
  <si>
    <t>1000 m bėgimas vaikinai</t>
  </si>
  <si>
    <t>4 x 200 m bėgimas merginos</t>
  </si>
  <si>
    <t>4 x 200 m bėgimas vaikinai</t>
  </si>
  <si>
    <t xml:space="preserve">LIETUVOS KOLEGIJŲ STUDENTŲ XV SPORTO ŽAIDYNIŲ LENGVOSIOS ATLETIKOS VARŽYBOS </t>
  </si>
  <si>
    <t>Šuolis į aukštį merginos</t>
  </si>
  <si>
    <t>Bandymai</t>
  </si>
  <si>
    <t>Rezult.</t>
  </si>
  <si>
    <t>Šuolis į aukštį vaikinai</t>
  </si>
  <si>
    <t>Šuolis į tolį merginos</t>
  </si>
  <si>
    <t>Šuolis į tolį vaikinai</t>
  </si>
  <si>
    <t>Rutulio stūmimas vaikinai (6 kg)</t>
  </si>
  <si>
    <t>Komandinė įskaita</t>
  </si>
  <si>
    <t>Vieta</t>
  </si>
  <si>
    <t>Kauno kolegija</t>
  </si>
  <si>
    <t>Kauno miškų ir aplinkos inžinerijos kolegija</t>
  </si>
  <si>
    <t>Klaipėdos valstybinė kolegija</t>
  </si>
  <si>
    <t>Panevėžio kolegija</t>
  </si>
  <si>
    <t>Šiaulių valstybinė kolegija</t>
  </si>
  <si>
    <t>Vilniaus kolegija</t>
  </si>
  <si>
    <t>Vilniaus technologijų ir dizaino kolegija</t>
  </si>
  <si>
    <t>Domas</t>
  </si>
  <si>
    <t>Šarakauskas</t>
  </si>
  <si>
    <t>M.Jasevičius</t>
  </si>
  <si>
    <t>Rimvydas</t>
  </si>
  <si>
    <t>Augys</t>
  </si>
  <si>
    <t>Gediminas</t>
  </si>
  <si>
    <t>Laurinaitis</t>
  </si>
  <si>
    <t>Benas</t>
  </si>
  <si>
    <t>Radzievičius</t>
  </si>
  <si>
    <t>Tautvydas</t>
  </si>
  <si>
    <t>Kairys</t>
  </si>
  <si>
    <t>Karolis</t>
  </si>
  <si>
    <t>Guobnys</t>
  </si>
  <si>
    <t>Ričerdas</t>
  </si>
  <si>
    <t>Kazinec</t>
  </si>
  <si>
    <t>Bernardas</t>
  </si>
  <si>
    <t>Valantukevičius</t>
  </si>
  <si>
    <t>Augustas</t>
  </si>
  <si>
    <t>Aukoševičius</t>
  </si>
  <si>
    <t>Viktorija</t>
  </si>
  <si>
    <t>Marmaitė</t>
  </si>
  <si>
    <t>Birutė</t>
  </si>
  <si>
    <t>Kazakevičiūtė</t>
  </si>
  <si>
    <t>Darija</t>
  </si>
  <si>
    <t>Tamutytė</t>
  </si>
  <si>
    <t>Gintarė</t>
  </si>
  <si>
    <t>Butavičiutė</t>
  </si>
  <si>
    <t>Danielė</t>
  </si>
  <si>
    <t>Navardauskaitė</t>
  </si>
  <si>
    <t>Vile</t>
  </si>
  <si>
    <t>Minkauskaitė</t>
  </si>
  <si>
    <t>Monika</t>
  </si>
  <si>
    <t>Bagavičiutė</t>
  </si>
  <si>
    <t>Lukas</t>
  </si>
  <si>
    <t>Tarasevičiuis</t>
  </si>
  <si>
    <t>P.Vyšniauskas</t>
  </si>
  <si>
    <t>Tomas</t>
  </si>
  <si>
    <t>Apanavičius</t>
  </si>
  <si>
    <t>Laurynas</t>
  </si>
  <si>
    <t>Gedvilas</t>
  </si>
  <si>
    <t>Raimondas</t>
  </si>
  <si>
    <t>Gražvydas</t>
  </si>
  <si>
    <t>Mockus</t>
  </si>
  <si>
    <t>Antanas</t>
  </si>
  <si>
    <t>Brunevičius</t>
  </si>
  <si>
    <t>Dominykas</t>
  </si>
  <si>
    <t>Petrikauskas</t>
  </si>
  <si>
    <t>Bandzinas</t>
  </si>
  <si>
    <t>Dovilė</t>
  </si>
  <si>
    <t>Jakštaitė</t>
  </si>
  <si>
    <t>Eglė</t>
  </si>
  <si>
    <t>Misiūnaitė</t>
  </si>
  <si>
    <t>Aušrinė</t>
  </si>
  <si>
    <t>Paulina</t>
  </si>
  <si>
    <t>Gerulytė</t>
  </si>
  <si>
    <t>Rosita</t>
  </si>
  <si>
    <t>Adomas</t>
  </si>
  <si>
    <t>Samoška</t>
  </si>
  <si>
    <t>V.Kasparaitis</t>
  </si>
  <si>
    <t>Robertas</t>
  </si>
  <si>
    <t>Valančius</t>
  </si>
  <si>
    <t>Artūras</t>
  </si>
  <si>
    <t>Milius</t>
  </si>
  <si>
    <t>Linas</t>
  </si>
  <si>
    <t>Vaidas</t>
  </si>
  <si>
    <t>Stankevičius</t>
  </si>
  <si>
    <t>B.Petraitienė</t>
  </si>
  <si>
    <t>Egidijus</t>
  </si>
  <si>
    <t>Vyšniauskas</t>
  </si>
  <si>
    <t>Dovydas</t>
  </si>
  <si>
    <t>Žutautas</t>
  </si>
  <si>
    <t>Jokūbas</t>
  </si>
  <si>
    <t>Pajarskas</t>
  </si>
  <si>
    <t>Skaistė</t>
  </si>
  <si>
    <t>Marcinkutė</t>
  </si>
  <si>
    <t>D.Čermašencevaitė</t>
  </si>
  <si>
    <t>Virginija</t>
  </si>
  <si>
    <t>Noreikevičiūtė</t>
  </si>
  <si>
    <t>Gabrielė</t>
  </si>
  <si>
    <t>Liaučytė</t>
  </si>
  <si>
    <t>Ieva</t>
  </si>
  <si>
    <t>Samana</t>
  </si>
  <si>
    <t>Šopytė</t>
  </si>
  <si>
    <t>L.Kryževičienė</t>
  </si>
  <si>
    <t>Jovita</t>
  </si>
  <si>
    <t>Dilienė</t>
  </si>
  <si>
    <t>Kubelskaitė</t>
  </si>
  <si>
    <t>Laura</t>
  </si>
  <si>
    <t>Tuomaitė</t>
  </si>
  <si>
    <t>Agnė</t>
  </si>
  <si>
    <t>Bagdonaitė</t>
  </si>
  <si>
    <t>Aušra</t>
  </si>
  <si>
    <t>Venckevičiūtė</t>
  </si>
  <si>
    <t>V.Padgureckas</t>
  </si>
  <si>
    <t>Rimkutė</t>
  </si>
  <si>
    <t>Saida</t>
  </si>
  <si>
    <t>Minkutė</t>
  </si>
  <si>
    <t>Neringa</t>
  </si>
  <si>
    <t>Drevinskaitė</t>
  </si>
  <si>
    <t>Diana</t>
  </si>
  <si>
    <t>Urbonaitė</t>
  </si>
  <si>
    <t>Aistė</t>
  </si>
  <si>
    <t>Labanauskaitė</t>
  </si>
  <si>
    <t>Vaida</t>
  </si>
  <si>
    <t>Malakauskaitė</t>
  </si>
  <si>
    <t>Samanta</t>
  </si>
  <si>
    <t>Kriptavičiūtė</t>
  </si>
  <si>
    <t>Klemauskaitė</t>
  </si>
  <si>
    <t>Nakčiūnaitė</t>
  </si>
  <si>
    <t>Gabija</t>
  </si>
  <si>
    <t>Ažubalytė</t>
  </si>
  <si>
    <t>Ineta</t>
  </si>
  <si>
    <t>Kvedaravičiūtė</t>
  </si>
  <si>
    <t>Emilija</t>
  </si>
  <si>
    <t>Grikienytė</t>
  </si>
  <si>
    <t>Iveta</t>
  </si>
  <si>
    <t>Dutkina</t>
  </si>
  <si>
    <t>Raminta</t>
  </si>
  <si>
    <t>Adomavičiūtė</t>
  </si>
  <si>
    <t>Paulauskaitė</t>
  </si>
  <si>
    <t>Tadas</t>
  </si>
  <si>
    <t>Pavolis</t>
  </si>
  <si>
    <t>Justas</t>
  </si>
  <si>
    <t>Optas</t>
  </si>
  <si>
    <t>Simonas</t>
  </si>
  <si>
    <t>Steponavičius</t>
  </si>
  <si>
    <t>Gytautas</t>
  </si>
  <si>
    <t>Pagojus</t>
  </si>
  <si>
    <t>Airidas</t>
  </si>
  <si>
    <t>Šaulys</t>
  </si>
  <si>
    <t>Mindaugas</t>
  </si>
  <si>
    <t>Juodauga</t>
  </si>
  <si>
    <t>Povilas</t>
  </si>
  <si>
    <t>Rašinskas</t>
  </si>
  <si>
    <t>Justinas</t>
  </si>
  <si>
    <t>Vaigauskis</t>
  </si>
  <si>
    <t>Leonavičius</t>
  </si>
  <si>
    <t>Donatas</t>
  </si>
  <si>
    <t>Petkevičius</t>
  </si>
  <si>
    <t>Norvaišas</t>
  </si>
  <si>
    <t>Melys</t>
  </si>
  <si>
    <t>Puškoris</t>
  </si>
  <si>
    <t>Kulnys</t>
  </si>
  <si>
    <t>Raimonda</t>
  </si>
  <si>
    <t>Truskauskaitė</t>
  </si>
  <si>
    <t>G.Petrauskas</t>
  </si>
  <si>
    <t>Žaliauskaitė</t>
  </si>
  <si>
    <t>Karina</t>
  </si>
  <si>
    <t>Lipeckaja</t>
  </si>
  <si>
    <t>Andrej</t>
  </si>
  <si>
    <t>Timofejev</t>
  </si>
  <si>
    <t>Marius</t>
  </si>
  <si>
    <t>Sadauskas</t>
  </si>
  <si>
    <t>Alminas</t>
  </si>
  <si>
    <t>Ignas</t>
  </si>
  <si>
    <t>Skirka</t>
  </si>
  <si>
    <t>Baranauskas</t>
  </si>
  <si>
    <t>Radvilas</t>
  </si>
  <si>
    <t>Bakūnas</t>
  </si>
  <si>
    <t>Giedrius</t>
  </si>
  <si>
    <t>Gatavyna</t>
  </si>
  <si>
    <t>Bačiulis</t>
  </si>
  <si>
    <t>Paulius</t>
  </si>
  <si>
    <t>Puidokas</t>
  </si>
  <si>
    <t>Mažeikis</t>
  </si>
  <si>
    <t>Audrius</t>
  </si>
  <si>
    <t>Baronėnas</t>
  </si>
  <si>
    <t>Alzbergas</t>
  </si>
  <si>
    <t>Žarinas</t>
  </si>
  <si>
    <t>Akvilė</t>
  </si>
  <si>
    <t>Šimkutė</t>
  </si>
  <si>
    <t>J.Bautronis</t>
  </si>
  <si>
    <t>Petrauskaitė</t>
  </si>
  <si>
    <t>Almina</t>
  </si>
  <si>
    <t>Mickutė</t>
  </si>
  <si>
    <t>Austė</t>
  </si>
  <si>
    <t>Macaitytė</t>
  </si>
  <si>
    <t>Greta</t>
  </si>
  <si>
    <t>Eidrigevičiūtė</t>
  </si>
  <si>
    <t>Rapolas</t>
  </si>
  <si>
    <t>Saulius</t>
  </si>
  <si>
    <t>Julius</t>
  </si>
  <si>
    <t>Lukoševičius</t>
  </si>
  <si>
    <t>Žilvinas</t>
  </si>
  <si>
    <t>Šadreika</t>
  </si>
  <si>
    <t>Andrejus</t>
  </si>
  <si>
    <t>Žusovas</t>
  </si>
  <si>
    <t>Pavalkis</t>
  </si>
  <si>
    <t>Šarūnas</t>
  </si>
  <si>
    <t>Bražėnas</t>
  </si>
  <si>
    <t>Mačėnas</t>
  </si>
  <si>
    <t>Gytis</t>
  </si>
  <si>
    <t>Gedminas</t>
  </si>
  <si>
    <t>Vosytė</t>
  </si>
  <si>
    <t>Andrius</t>
  </si>
  <si>
    <t>Rutulio stūmimas merginos</t>
  </si>
  <si>
    <t>bėgimas</t>
  </si>
  <si>
    <t>DNS</t>
  </si>
  <si>
    <t>1,60</t>
  </si>
  <si>
    <t>1,65</t>
  </si>
  <si>
    <t>1,70</t>
  </si>
  <si>
    <t>1,75</t>
  </si>
  <si>
    <t>1,80</t>
  </si>
  <si>
    <t>1,85</t>
  </si>
  <si>
    <t>1,90</t>
  </si>
  <si>
    <t>1,95</t>
  </si>
  <si>
    <t>2,00</t>
  </si>
  <si>
    <t>O</t>
  </si>
  <si>
    <t>XXO</t>
  </si>
  <si>
    <t>-</t>
  </si>
  <si>
    <t>XO</t>
  </si>
  <si>
    <t>XXX</t>
  </si>
  <si>
    <t>X</t>
  </si>
  <si>
    <t xml:space="preserve">Vieta </t>
  </si>
  <si>
    <t>3:04,52</t>
  </si>
  <si>
    <t>2:56,13</t>
  </si>
  <si>
    <t>2:39,68</t>
  </si>
  <si>
    <t>2:42,55</t>
  </si>
  <si>
    <t>2:34,42</t>
  </si>
  <si>
    <t>2:40,72</t>
  </si>
  <si>
    <t>3:04,77</t>
  </si>
  <si>
    <t>3:03,65</t>
  </si>
  <si>
    <t>3:02,05</t>
  </si>
  <si>
    <t>3:41,86</t>
  </si>
  <si>
    <t>3:49,49</t>
  </si>
  <si>
    <t>3:17,13</t>
  </si>
  <si>
    <t>3:48,23</t>
  </si>
  <si>
    <t>3:54,00</t>
  </si>
  <si>
    <t>3:01,04</t>
  </si>
  <si>
    <t>3:40,92</t>
  </si>
  <si>
    <t>3:06,66</t>
  </si>
  <si>
    <t>II A</t>
  </si>
  <si>
    <t>Sprainaitytė</t>
  </si>
  <si>
    <t>1,25</t>
  </si>
  <si>
    <t>1,30</t>
  </si>
  <si>
    <t>1,35</t>
  </si>
  <si>
    <t>1,40</t>
  </si>
  <si>
    <t>1,45</t>
  </si>
  <si>
    <t>1,50</t>
  </si>
  <si>
    <t>45,06</t>
  </si>
  <si>
    <t>44,72</t>
  </si>
  <si>
    <t>43,58</t>
  </si>
  <si>
    <t>40,66</t>
  </si>
  <si>
    <t>42,71</t>
  </si>
  <si>
    <t>43,54</t>
  </si>
  <si>
    <t>40,30</t>
  </si>
  <si>
    <t>40,89</t>
  </si>
  <si>
    <t>53,17</t>
  </si>
  <si>
    <t>DQ</t>
  </si>
  <si>
    <t>57,55</t>
  </si>
  <si>
    <t>59,09</t>
  </si>
  <si>
    <t>57,89</t>
  </si>
  <si>
    <t>1:42,99</t>
  </si>
  <si>
    <t>1:45,15</t>
  </si>
  <si>
    <t>1:41,69</t>
  </si>
  <si>
    <t>1:40,75</t>
  </si>
  <si>
    <t>1:43,20</t>
  </si>
  <si>
    <t>1:41,29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</si>
</sst>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&quot; &quot;[$Lt-427];[Red]&quot;-&quot;#,##0.00&quot; &quot;[$Lt-427]"/>
    <numFmt numFmtId="185" formatCode="yyyy\-mm\-dd;@"/>
    <numFmt numFmtId="186" formatCode="0.0"/>
    <numFmt numFmtId="187" formatCode="m:ss\,"/>
    <numFmt numFmtId="188" formatCode="[m]:ss\,"/>
    <numFmt numFmtId="189" formatCode="m:ss.00"/>
    <numFmt numFmtId="190" formatCode="[m]:ss.00"/>
  </numFmts>
  <fonts count="4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2"/>
      <name val="Times New Roman Baltic"/>
      <family val="2"/>
    </font>
    <font>
      <sz val="11"/>
      <name val="Times New Roman Baltic"/>
      <family val="2"/>
    </font>
    <font>
      <b/>
      <sz val="24"/>
      <name val="Times New Roman Baltic"/>
      <family val="2"/>
    </font>
    <font>
      <sz val="10"/>
      <name val="Times New Roman Baltic"/>
      <family val="2"/>
    </font>
    <font>
      <b/>
      <sz val="22"/>
      <name val="Times New Roman Baltic"/>
      <family val="2"/>
    </font>
    <font>
      <sz val="22"/>
      <name val="Times New Roman Baltic"/>
      <family val="2"/>
    </font>
    <font>
      <sz val="22"/>
      <name val="Times New Roman"/>
      <family val="1"/>
    </font>
    <font>
      <sz val="8"/>
      <name val="Times New Roman Baltic"/>
      <family val="2"/>
    </font>
    <font>
      <sz val="9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36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40" fillId="3" borderId="0" applyNumberFormat="0" applyBorder="0" applyAlignment="0" applyProtection="0"/>
    <xf numFmtId="0" fontId="24" fillId="20" borderId="1" applyNumberFormat="0" applyAlignment="0" applyProtection="0"/>
    <xf numFmtId="0" fontId="3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42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7" borderId="1" applyNumberFormat="0" applyAlignment="0" applyProtection="0"/>
    <xf numFmtId="184" fontId="43" fillId="0" borderId="0" applyNumberFormat="0" applyBorder="0" applyProtection="0">
      <alignment/>
    </xf>
    <xf numFmtId="0" fontId="26" fillId="0" borderId="0">
      <alignment/>
      <protection/>
    </xf>
    <xf numFmtId="0" fontId="34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5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8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85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185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185" fontId="5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24" borderId="14" xfId="65" applyFont="1" applyFill="1" applyBorder="1" applyAlignment="1">
      <alignment horizontal="left"/>
      <protection/>
    </xf>
    <xf numFmtId="0" fontId="13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5" fillId="24" borderId="14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8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2" fontId="7" fillId="24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2" fontId="7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24" borderId="19" xfId="59" applyFont="1" applyFill="1" applyBorder="1" applyAlignment="1">
      <alignment horizontal="center" vertical="center"/>
      <protection/>
    </xf>
    <xf numFmtId="0" fontId="5" fillId="24" borderId="19" xfId="0" applyFont="1" applyFill="1" applyBorder="1" applyAlignment="1">
      <alignment horizontal="center" vertical="center"/>
    </xf>
    <xf numFmtId="0" fontId="3" fillId="0" borderId="0" xfId="68" applyFont="1" applyAlignment="1">
      <alignment vertical="center"/>
      <protection/>
    </xf>
    <xf numFmtId="0" fontId="1" fillId="0" borderId="0" xfId="68" applyFont="1" applyAlignment="1">
      <alignment vertical="center"/>
      <protection/>
    </xf>
    <xf numFmtId="0" fontId="4" fillId="0" borderId="0" xfId="68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8" applyFont="1" applyAlignment="1">
      <alignment horizontal="center" vertical="center"/>
      <protection/>
    </xf>
    <xf numFmtId="0" fontId="5" fillId="0" borderId="0" xfId="68" applyFont="1" applyAlignment="1">
      <alignment vertical="center"/>
      <protection/>
    </xf>
    <xf numFmtId="49" fontId="3" fillId="0" borderId="0" xfId="68" applyNumberFormat="1" applyFont="1" applyAlignment="1">
      <alignment horizontal="left" vertical="center"/>
      <protection/>
    </xf>
    <xf numFmtId="0" fontId="6" fillId="0" borderId="0" xfId="68" applyFont="1" applyAlignment="1">
      <alignment horizontal="left" vertical="center"/>
      <protection/>
    </xf>
    <xf numFmtId="0" fontId="0" fillId="0" borderId="0" xfId="68">
      <alignment/>
      <protection/>
    </xf>
    <xf numFmtId="0" fontId="7" fillId="0" borderId="0" xfId="68" applyFont="1" applyAlignment="1">
      <alignment vertical="center"/>
      <protection/>
    </xf>
    <xf numFmtId="49" fontId="4" fillId="0" borderId="0" xfId="68" applyNumberFormat="1" applyFont="1" applyAlignment="1">
      <alignment horizontal="left" vertical="center"/>
      <protection/>
    </xf>
    <xf numFmtId="0" fontId="8" fillId="0" borderId="0" xfId="68" applyFont="1" applyAlignment="1">
      <alignment horizontal="left" vertical="center"/>
      <protection/>
    </xf>
    <xf numFmtId="0" fontId="1" fillId="0" borderId="0" xfId="68" applyFont="1" applyAlignment="1">
      <alignment horizontal="center" vertical="center"/>
      <protection/>
    </xf>
    <xf numFmtId="0" fontId="2" fillId="0" borderId="0" xfId="68" applyFont="1" applyAlignment="1">
      <alignment vertical="center"/>
      <protection/>
    </xf>
    <xf numFmtId="49" fontId="2" fillId="0" borderId="0" xfId="68" applyNumberFormat="1" applyFont="1" applyAlignment="1">
      <alignment horizontal="left" vertical="center"/>
      <protection/>
    </xf>
    <xf numFmtId="0" fontId="2" fillId="0" borderId="0" xfId="68" applyFont="1" applyAlignment="1">
      <alignment horizontal="left" vertical="center"/>
      <protection/>
    </xf>
    <xf numFmtId="49" fontId="8" fillId="0" borderId="0" xfId="68" applyNumberFormat="1" applyFont="1" applyAlignment="1">
      <alignment horizontal="left" vertical="center"/>
      <protection/>
    </xf>
    <xf numFmtId="0" fontId="4" fillId="0" borderId="11" xfId="68" applyFont="1" applyBorder="1" applyAlignment="1">
      <alignment horizontal="right" vertical="center"/>
      <protection/>
    </xf>
    <xf numFmtId="0" fontId="4" fillId="0" borderId="12" xfId="68" applyFont="1" applyBorder="1" applyAlignment="1">
      <alignment horizontal="left" vertical="center"/>
      <protection/>
    </xf>
    <xf numFmtId="49" fontId="4" fillId="0" borderId="13" xfId="68" applyNumberFormat="1" applyFont="1" applyBorder="1" applyAlignment="1">
      <alignment horizontal="center" vertical="center"/>
      <protection/>
    </xf>
    <xf numFmtId="0" fontId="4" fillId="0" borderId="11" xfId="68" applyFont="1" applyBorder="1" applyAlignment="1">
      <alignment horizontal="center" vertical="center"/>
      <protection/>
    </xf>
    <xf numFmtId="49" fontId="4" fillId="0" borderId="20" xfId="0" applyNumberFormat="1" applyFont="1" applyBorder="1" applyAlignment="1">
      <alignment horizontal="center" vertical="center"/>
    </xf>
    <xf numFmtId="49" fontId="4" fillId="0" borderId="22" xfId="68" applyNumberFormat="1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7" fillId="0" borderId="17" xfId="0" applyFont="1" applyBorder="1" applyAlignment="1">
      <alignment horizontal="center" vertical="center"/>
    </xf>
    <xf numFmtId="49" fontId="3" fillId="0" borderId="23" xfId="62" applyNumberFormat="1" applyFont="1" applyBorder="1" applyAlignment="1">
      <alignment horizontal="center" vertical="center"/>
      <protection/>
    </xf>
    <xf numFmtId="49" fontId="3" fillId="0" borderId="24" xfId="62" applyNumberFormat="1" applyFont="1" applyBorder="1" applyAlignment="1">
      <alignment horizontal="center" vertical="center"/>
      <protection/>
    </xf>
    <xf numFmtId="49" fontId="4" fillId="0" borderId="25" xfId="68" applyNumberFormat="1" applyFont="1" applyBorder="1" applyAlignment="1">
      <alignment horizontal="center" vertical="center"/>
      <protection/>
    </xf>
    <xf numFmtId="49" fontId="4" fillId="0" borderId="12" xfId="68" applyNumberFormat="1" applyFont="1" applyBorder="1" applyAlignment="1">
      <alignment horizontal="center" vertical="center"/>
      <protection/>
    </xf>
    <xf numFmtId="49" fontId="4" fillId="0" borderId="11" xfId="68" applyNumberFormat="1" applyFont="1" applyBorder="1" applyAlignment="1">
      <alignment horizontal="center" vertical="center"/>
      <protection/>
    </xf>
    <xf numFmtId="0" fontId="4" fillId="0" borderId="20" xfId="68" applyFont="1" applyBorder="1" applyAlignment="1">
      <alignment horizontal="left" vertical="center"/>
      <protection/>
    </xf>
    <xf numFmtId="0" fontId="7" fillId="0" borderId="26" xfId="0" applyFont="1" applyBorder="1" applyAlignment="1">
      <alignment horizontal="center" vertical="center"/>
    </xf>
    <xf numFmtId="2" fontId="7" fillId="24" borderId="18" xfId="68" applyNumberFormat="1" applyFont="1" applyFill="1" applyBorder="1" applyAlignment="1">
      <alignment horizontal="center" vertical="center"/>
      <protection/>
    </xf>
    <xf numFmtId="0" fontId="5" fillId="24" borderId="19" xfId="68" applyFont="1" applyFill="1" applyBorder="1" applyAlignment="1">
      <alignment horizontal="center" vertical="center"/>
      <protection/>
    </xf>
    <xf numFmtId="187" fontId="18" fillId="24" borderId="0" xfId="0" applyNumberFormat="1" applyFont="1" applyFill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185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185" fontId="5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188" fontId="19" fillId="2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188" fontId="19" fillId="24" borderId="36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left" vertical="center"/>
    </xf>
    <xf numFmtId="185" fontId="5" fillId="0" borderId="36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187" fontId="20" fillId="24" borderId="0" xfId="0" applyNumberFormat="1" applyFont="1" applyFill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88" fontId="19" fillId="0" borderId="19" xfId="0" applyNumberFormat="1" applyFont="1" applyBorder="1" applyAlignment="1">
      <alignment horizontal="center" vertical="center"/>
    </xf>
    <xf numFmtId="188" fontId="19" fillId="0" borderId="3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186" fontId="7" fillId="0" borderId="0" xfId="0" applyNumberFormat="1" applyFon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186" fontId="4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5" fillId="0" borderId="48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25" borderId="19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188" fontId="19" fillId="24" borderId="50" xfId="0" applyNumberFormat="1" applyFont="1" applyFill="1" applyBorder="1" applyAlignment="1">
      <alignment horizontal="center" vertical="center"/>
    </xf>
    <xf numFmtId="188" fontId="19" fillId="24" borderId="51" xfId="0" applyNumberFormat="1" applyFont="1" applyFill="1" applyBorder="1" applyAlignment="1">
      <alignment horizontal="center" vertical="center"/>
    </xf>
    <xf numFmtId="188" fontId="19" fillId="24" borderId="0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189" fontId="7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190" fontId="7" fillId="0" borderId="35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2" fontId="3" fillId="0" borderId="22" xfId="68" applyNumberFormat="1" applyFont="1" applyBorder="1" applyAlignment="1">
      <alignment horizontal="center" vertical="center"/>
      <protection/>
    </xf>
    <xf numFmtId="2" fontId="3" fillId="0" borderId="10" xfId="68" applyNumberFormat="1" applyFont="1" applyBorder="1" applyAlignment="1">
      <alignment horizontal="center" vertical="center"/>
      <protection/>
    </xf>
    <xf numFmtId="2" fontId="3" fillId="0" borderId="52" xfId="68" applyNumberFormat="1" applyFont="1" applyBorder="1" applyAlignment="1">
      <alignment horizontal="center" vertical="center"/>
      <protection/>
    </xf>
    <xf numFmtId="49" fontId="3" fillId="0" borderId="5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3" xfId="56"/>
    <cellStyle name="Linked Cell" xfId="57"/>
    <cellStyle name="Neutral" xfId="58"/>
    <cellStyle name="Normal 10 4" xfId="59"/>
    <cellStyle name="Normal 2" xfId="60"/>
    <cellStyle name="Normal 2 2" xfId="61"/>
    <cellStyle name="Normal 2 2 10_aukstis" xfId="62"/>
    <cellStyle name="Normal 4 2" xfId="63"/>
    <cellStyle name="Normal 5" xfId="64"/>
    <cellStyle name="Normal_Sheet1" xfId="65"/>
    <cellStyle name="Note" xfId="66"/>
    <cellStyle name="Output" xfId="67"/>
    <cellStyle name="Paprastas 2" xfId="68"/>
    <cellStyle name="Percent" xfId="69"/>
    <cellStyle name="Title" xfId="70"/>
    <cellStyle name="Total" xfId="71"/>
    <cellStyle name="Warning Text" xfId="72"/>
    <cellStyle name="Обычный_Лист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o\Documents\Sporto%20mokykla\Lengvoji%20atletika\protokolai\Vaiku%20taures%20varzybos%2015-11-20\Vaiku%20taures%20varzybos%2015-11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60 M"/>
      <sheetName val="60 M Finalas"/>
      <sheetName val="60 B"/>
      <sheetName val="60 B Finalas"/>
      <sheetName val="200 M"/>
      <sheetName val="200 M Galutinis"/>
      <sheetName val="200 B"/>
      <sheetName val="200 B Galutinis"/>
      <sheetName val="600 M"/>
      <sheetName val="600 M Galutinis"/>
      <sheetName val="600 B"/>
      <sheetName val="600 B Galutinis"/>
      <sheetName val="1000 M"/>
      <sheetName val="1000 M Galutinis"/>
      <sheetName val="1000 B"/>
      <sheetName val="1000 B Galutinis"/>
      <sheetName val="60 bb M"/>
      <sheetName val="60 bb M Finalas"/>
      <sheetName val="60 bb B"/>
      <sheetName val="60 bb B Finalas"/>
      <sheetName val="1000 m sp.e M"/>
      <sheetName val="2000 m sp.e B"/>
      <sheetName val="Aukstis M"/>
      <sheetName val="Aukstis B"/>
      <sheetName val="Kartis B"/>
      <sheetName val="Tolis M"/>
      <sheetName val="Tolis B"/>
      <sheetName val="Rutulys M"/>
      <sheetName val="Rutulys B"/>
      <sheetName val="Bend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0">
      <selection activeCell="C19" sqref="C19"/>
    </sheetView>
  </sheetViews>
  <sheetFormatPr defaultColWidth="9.140625" defaultRowHeight="12.75"/>
  <cols>
    <col min="1" max="1" width="4.421875" style="5" customWidth="1"/>
    <col min="2" max="2" width="0.5625" style="5" customWidth="1"/>
    <col min="3" max="3" width="3.7109375" style="5" customWidth="1"/>
    <col min="4" max="25" width="5.7109375" style="5" customWidth="1"/>
    <col min="26" max="26" width="9.00390625" style="5" customWidth="1"/>
    <col min="27" max="41" width="5.7109375" style="5" customWidth="1"/>
    <col min="42" max="16384" width="9.140625" style="5" customWidth="1"/>
  </cols>
  <sheetData>
    <row r="1" ht="12.75">
      <c r="B1" s="178"/>
    </row>
    <row r="2" ht="12.75">
      <c r="B2" s="178"/>
    </row>
    <row r="3" ht="12.75">
      <c r="B3" s="178"/>
    </row>
    <row r="4" ht="12.75">
      <c r="B4" s="178"/>
    </row>
    <row r="5" ht="12.75">
      <c r="B5" s="178"/>
    </row>
    <row r="6" ht="12.75">
      <c r="B6" s="178"/>
    </row>
    <row r="7" ht="12.75">
      <c r="B7" s="178"/>
    </row>
    <row r="8" ht="12.75">
      <c r="B8" s="178"/>
    </row>
    <row r="9" ht="12.75">
      <c r="B9" s="178"/>
    </row>
    <row r="10" ht="12.75">
      <c r="B10" s="178"/>
    </row>
    <row r="11" ht="12.75">
      <c r="B11" s="178"/>
    </row>
    <row r="12" ht="12.75">
      <c r="B12" s="178"/>
    </row>
    <row r="13" ht="12.75">
      <c r="B13" s="178"/>
    </row>
    <row r="14" ht="12.75">
      <c r="B14" s="178"/>
    </row>
    <row r="15" ht="12.75">
      <c r="B15" s="178"/>
    </row>
    <row r="16" spans="2:21" ht="20.25">
      <c r="B16" s="178"/>
      <c r="D16" s="179" t="s">
        <v>0</v>
      </c>
      <c r="U16" s="60"/>
    </row>
    <row r="17" spans="2:21" ht="20.25">
      <c r="B17" s="178"/>
      <c r="D17" s="180"/>
      <c r="U17" s="187"/>
    </row>
    <row r="18" spans="2:21" ht="20.25">
      <c r="B18" s="178"/>
      <c r="D18" s="179" t="s">
        <v>1</v>
      </c>
      <c r="U18" s="187"/>
    </row>
    <row r="19" spans="2:21" ht="17.25" customHeight="1">
      <c r="B19" s="178"/>
      <c r="D19" s="181"/>
      <c r="U19" s="11"/>
    </row>
    <row r="20" ht="4.5" customHeight="1">
      <c r="B20" s="178"/>
    </row>
    <row r="21" spans="1:26" ht="3" customHeight="1">
      <c r="A21" s="182"/>
      <c r="B21" s="175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</row>
    <row r="22" ht="4.5" customHeight="1">
      <c r="B22" s="178"/>
    </row>
    <row r="23" ht="12.75">
      <c r="B23" s="178"/>
    </row>
    <row r="24" ht="12.75">
      <c r="B24" s="178"/>
    </row>
    <row r="25" ht="12.75">
      <c r="B25" s="178"/>
    </row>
    <row r="26" ht="12.75">
      <c r="B26" s="178"/>
    </row>
    <row r="27" ht="12.75">
      <c r="B27" s="178"/>
    </row>
    <row r="28" ht="12.75">
      <c r="B28" s="178"/>
    </row>
    <row r="29" ht="12.75">
      <c r="B29" s="178"/>
    </row>
    <row r="30" ht="12.75">
      <c r="B30" s="178"/>
    </row>
    <row r="31" spans="2:4" ht="15.75">
      <c r="B31" s="178"/>
      <c r="D31" s="183" t="s">
        <v>2</v>
      </c>
    </row>
    <row r="32" spans="1:9" ht="6.75" customHeight="1">
      <c r="A32" s="184"/>
      <c r="B32" s="185"/>
      <c r="C32" s="184"/>
      <c r="D32" s="184"/>
      <c r="E32" s="184"/>
      <c r="F32" s="184"/>
      <c r="G32" s="184"/>
      <c r="H32" s="184"/>
      <c r="I32" s="184"/>
    </row>
    <row r="33" ht="6.75" customHeight="1">
      <c r="B33" s="178"/>
    </row>
    <row r="34" spans="2:4" ht="15.75">
      <c r="B34" s="178"/>
      <c r="D34" s="1" t="s">
        <v>3</v>
      </c>
    </row>
    <row r="35" ht="12.75">
      <c r="B35" s="178"/>
    </row>
    <row r="36" ht="12.75">
      <c r="B36" s="178"/>
    </row>
    <row r="37" ht="12.75">
      <c r="B37" s="178"/>
    </row>
    <row r="38" spans="2:13" ht="12.75">
      <c r="B38" s="178"/>
      <c r="E38" s="5" t="s">
        <v>4</v>
      </c>
      <c r="L38" s="186" t="s">
        <v>5</v>
      </c>
      <c r="M38" s="5" t="s">
        <v>6</v>
      </c>
    </row>
    <row r="39" spans="2:14" ht="12.75">
      <c r="B39" s="178"/>
      <c r="N39" s="2"/>
    </row>
    <row r="40" ht="12.75">
      <c r="B40" s="178"/>
    </row>
    <row r="41" spans="2:13" ht="12.75">
      <c r="B41" s="178"/>
      <c r="E41" s="5" t="s">
        <v>7</v>
      </c>
      <c r="L41" s="186" t="s">
        <v>8</v>
      </c>
      <c r="M41" s="5" t="s">
        <v>9</v>
      </c>
    </row>
    <row r="42" spans="2:14" ht="12.75">
      <c r="B42" s="178"/>
      <c r="N42" s="2"/>
    </row>
    <row r="43" ht="12.75">
      <c r="N43" s="2"/>
    </row>
  </sheetData>
  <sheetProtection/>
  <printOptions/>
  <pageMargins left="0.2361111111111111" right="0.15694444444444444" top="0.5395833333333333" bottom="0.42986111111111114" header="0.5111111111111111" footer="0.579861111111111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5" customWidth="1"/>
    <col min="3" max="3" width="11.140625" style="5" customWidth="1"/>
    <col min="4" max="4" width="15.421875" style="5" bestFit="1" customWidth="1"/>
    <col min="5" max="5" width="10.7109375" style="6" customWidth="1"/>
    <col min="6" max="6" width="30.57421875" style="7" bestFit="1" customWidth="1"/>
    <col min="7" max="7" width="7.7109375" style="8" customWidth="1"/>
    <col min="8" max="8" width="9.140625" style="56" customWidth="1"/>
    <col min="9" max="9" width="5.28125" style="56" bestFit="1" customWidth="1"/>
    <col min="10" max="10" width="11.140625" style="2" bestFit="1" customWidth="1"/>
    <col min="11" max="16384" width="9.140625" style="5" customWidth="1"/>
  </cols>
  <sheetData>
    <row r="1" spans="1:10" s="1" customFormat="1" ht="15.75">
      <c r="A1" s="1" t="s">
        <v>10</v>
      </c>
      <c r="D1" s="9"/>
      <c r="E1" s="10"/>
      <c r="F1" s="11"/>
      <c r="G1" s="12"/>
      <c r="H1" s="13"/>
      <c r="I1" s="13"/>
      <c r="J1" s="33"/>
    </row>
    <row r="2" spans="1:13" s="1" customFormat="1" ht="15.75">
      <c r="A2" s="1" t="s">
        <v>11</v>
      </c>
      <c r="D2" s="9"/>
      <c r="E2" s="10"/>
      <c r="F2" s="11"/>
      <c r="G2" s="12"/>
      <c r="H2" s="13"/>
      <c r="I2" s="13"/>
      <c r="J2" s="33"/>
      <c r="K2" s="12"/>
      <c r="L2" s="12"/>
      <c r="M2" s="34"/>
    </row>
    <row r="3" spans="1:10" s="2" customFormat="1" ht="12" customHeight="1">
      <c r="A3" s="5"/>
      <c r="B3" s="5"/>
      <c r="C3" s="5"/>
      <c r="D3" s="14"/>
      <c r="E3" s="15"/>
      <c r="F3" s="16"/>
      <c r="G3" s="17"/>
      <c r="H3" s="58"/>
      <c r="I3" s="58"/>
      <c r="J3" s="35"/>
    </row>
    <row r="4" ht="12.75">
      <c r="C4" s="14"/>
    </row>
    <row r="5" spans="3:9" s="3" customFormat="1" ht="15.75">
      <c r="C5" s="1" t="s">
        <v>28</v>
      </c>
      <c r="D5" s="1"/>
      <c r="E5" s="10"/>
      <c r="F5" s="9"/>
      <c r="G5" s="84"/>
      <c r="H5" s="61"/>
      <c r="I5" s="56"/>
    </row>
    <row r="6" spans="1:9" s="3" customFormat="1" ht="16.5" customHeight="1">
      <c r="A6" s="161">
        <v>1.1574074074074073E-05</v>
      </c>
      <c r="C6" s="1"/>
      <c r="D6" s="1"/>
      <c r="E6" s="10"/>
      <c r="F6" s="9"/>
      <c r="G6" s="84"/>
      <c r="H6" s="61"/>
      <c r="I6" s="56"/>
    </row>
    <row r="7" spans="1:10" s="4" customFormat="1" ht="18" customHeight="1">
      <c r="A7" s="63" t="s">
        <v>42</v>
      </c>
      <c r="B7" s="19" t="s">
        <v>25</v>
      </c>
      <c r="C7" s="20" t="s">
        <v>14</v>
      </c>
      <c r="D7" s="21" t="s">
        <v>15</v>
      </c>
      <c r="E7" s="22" t="s">
        <v>16</v>
      </c>
      <c r="F7" s="23" t="s">
        <v>17</v>
      </c>
      <c r="G7" s="71" t="s">
        <v>18</v>
      </c>
      <c r="H7" s="71" t="s">
        <v>26</v>
      </c>
      <c r="I7" s="36" t="s">
        <v>21</v>
      </c>
      <c r="J7" s="37" t="s">
        <v>22</v>
      </c>
    </row>
    <row r="8" spans="1:10" ht="18" customHeight="1">
      <c r="A8" s="25">
        <v>1</v>
      </c>
      <c r="B8" s="27">
        <v>175</v>
      </c>
      <c r="C8" s="28" t="s">
        <v>81</v>
      </c>
      <c r="D8" s="29" t="s">
        <v>222</v>
      </c>
      <c r="E8" s="30">
        <v>35333</v>
      </c>
      <c r="F8" s="31" t="s">
        <v>48</v>
      </c>
      <c r="G8" s="166" t="e">
        <f>#N/A</f>
        <v>#N/A</v>
      </c>
      <c r="H8" s="203">
        <v>0.002485763888888889</v>
      </c>
      <c r="I8" s="32" t="str">
        <f>IF(ISBLANK(H8),"",IF(H8&lt;=0.00202546296296296,"KSM",IF(H8&lt;=0.00216435185185185,"I A",IF(H8&lt;=0.00233796296296296,"II A",IF(H8&lt;=0.00256944444444444,"III A",IF(H8&lt;=0.00280092592592593,"I JA",IF(H8&lt;=0.00303240740740741,"II JA",IF(H8&lt;=0.00320601851851852,"III JA"))))))))</f>
        <v>III A</v>
      </c>
      <c r="J8" s="38" t="s">
        <v>221</v>
      </c>
    </row>
    <row r="9" spans="1:10" ht="18" customHeight="1">
      <c r="A9" s="25">
        <v>2</v>
      </c>
      <c r="B9" s="27">
        <v>160</v>
      </c>
      <c r="C9" s="28" t="s">
        <v>151</v>
      </c>
      <c r="D9" s="29" t="s">
        <v>152</v>
      </c>
      <c r="E9" s="30">
        <v>34627</v>
      </c>
      <c r="F9" s="31" t="s">
        <v>47</v>
      </c>
      <c r="G9" s="80" t="e">
        <f>#N/A</f>
        <v>#N/A</v>
      </c>
      <c r="H9" s="203">
        <v>0.0025372685185185186</v>
      </c>
      <c r="I9" s="32" t="str">
        <f>IF(ISBLANK(H9),"",IF(H9&lt;=0.00202546296296296,"KSM",IF(H9&lt;=0.00216435185185185,"I A",IF(H9&lt;=0.00233796296296296,"II A",IF(H9&lt;=0.00256944444444444,"III A",IF(H9&lt;=0.00280092592592593,"I JA",IF(H9&lt;=0.00303240740740741,"II JA",IF(H9&lt;=0.00320601851851852,"III JA"))))))))</f>
        <v>III A</v>
      </c>
      <c r="J9" s="38" t="s">
        <v>143</v>
      </c>
    </row>
    <row r="10" spans="1:10" ht="18" customHeight="1">
      <c r="A10" s="25">
        <v>3</v>
      </c>
      <c r="B10" s="27">
        <v>152</v>
      </c>
      <c r="C10" s="28" t="s">
        <v>79</v>
      </c>
      <c r="D10" s="29" t="s">
        <v>80</v>
      </c>
      <c r="E10" s="30">
        <v>34756</v>
      </c>
      <c r="F10" s="31" t="s">
        <v>43</v>
      </c>
      <c r="G10" s="80" t="e">
        <f>#N/A</f>
        <v>#N/A</v>
      </c>
      <c r="H10" s="203">
        <v>0.0028563657407407405</v>
      </c>
      <c r="I10" s="32" t="str">
        <f>IF(ISBLANK(H10),"",IF(H10&lt;=0.00202546296296296,"KSM",IF(H10&lt;=0.00216435185185185,"I A",IF(H10&lt;=0.00233796296296296,"II A",IF(H10&lt;=0.00256944444444444,"III A",IF(H10&lt;=0.00280092592592593,"I JA",IF(H10&lt;=0.00303240740740741,"II JA",IF(H10&lt;=0.00320601851851852,"III JA"))))))))</f>
        <v>II JA</v>
      </c>
      <c r="J10" s="38" t="s">
        <v>52</v>
      </c>
    </row>
    <row r="11" spans="1:10" ht="18" customHeight="1">
      <c r="A11" s="25">
        <v>4</v>
      </c>
      <c r="B11" s="27">
        <v>159</v>
      </c>
      <c r="C11" s="28" t="s">
        <v>134</v>
      </c>
      <c r="D11" s="29" t="s">
        <v>135</v>
      </c>
      <c r="E11" s="30">
        <v>30619</v>
      </c>
      <c r="F11" s="31" t="s">
        <v>46</v>
      </c>
      <c r="G11" s="80" t="e">
        <f>#N/A</f>
        <v>#N/A</v>
      </c>
      <c r="H11" s="203">
        <v>0.003357175925925926</v>
      </c>
      <c r="I11" s="32"/>
      <c r="J11" s="38" t="s">
        <v>133</v>
      </c>
    </row>
  </sheetData>
  <sheetProtection/>
  <printOptions horizontalCentered="1"/>
  <pageMargins left="0.39305555555555555" right="0.39305555555555555" top="0.8097222222222222" bottom="0.20972222222222223" header="0.16944444444444445" footer="0.2097222222222222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5" customWidth="1"/>
    <col min="3" max="3" width="11.140625" style="5" customWidth="1"/>
    <col min="4" max="4" width="15.421875" style="5" bestFit="1" customWidth="1"/>
    <col min="5" max="5" width="10.7109375" style="6" customWidth="1"/>
    <col min="6" max="6" width="30.57421875" style="7" bestFit="1" customWidth="1"/>
    <col min="7" max="7" width="9.140625" style="8" customWidth="1"/>
    <col min="8" max="8" width="10.421875" style="2" bestFit="1" customWidth="1"/>
    <col min="9" max="16384" width="9.140625" style="5" customWidth="1"/>
  </cols>
  <sheetData>
    <row r="1" spans="1:8" s="1" customFormat="1" ht="15.75">
      <c r="A1" s="1" t="s">
        <v>10</v>
      </c>
      <c r="D1" s="9"/>
      <c r="E1" s="10"/>
      <c r="F1" s="11"/>
      <c r="G1" s="13"/>
      <c r="H1" s="33"/>
    </row>
    <row r="2" spans="1:11" s="1" customFormat="1" ht="15.75">
      <c r="A2" s="1" t="s">
        <v>11</v>
      </c>
      <c r="D2" s="9"/>
      <c r="E2" s="10"/>
      <c r="F2" s="11"/>
      <c r="G2" s="13"/>
      <c r="H2" s="33"/>
      <c r="I2" s="12"/>
      <c r="J2" s="12"/>
      <c r="K2" s="34"/>
    </row>
    <row r="3" spans="3:9" s="1" customFormat="1" ht="15.75">
      <c r="C3" s="9"/>
      <c r="D3" s="10"/>
      <c r="E3" s="11"/>
      <c r="F3" s="11"/>
      <c r="G3" s="33"/>
      <c r="H3" s="12"/>
      <c r="I3" s="34"/>
    </row>
    <row r="4" spans="1:8" s="2" customFormat="1" ht="12" customHeight="1">
      <c r="A4" s="5"/>
      <c r="B4" s="5"/>
      <c r="C4" s="5"/>
      <c r="D4" s="14"/>
      <c r="E4" s="15"/>
      <c r="F4" s="16"/>
      <c r="G4" s="17"/>
      <c r="H4" s="35"/>
    </row>
    <row r="5" spans="3:7" s="3" customFormat="1" ht="15.75">
      <c r="C5" s="1" t="s">
        <v>30</v>
      </c>
      <c r="D5" s="1"/>
      <c r="E5" s="10"/>
      <c r="F5" s="9"/>
      <c r="G5" s="84"/>
    </row>
    <row r="6" spans="1:7" s="3" customFormat="1" ht="16.5" thickBot="1">
      <c r="A6" s="161">
        <v>1.1574074074074073E-05</v>
      </c>
      <c r="C6" s="1">
        <v>1</v>
      </c>
      <c r="D6" s="1" t="s">
        <v>246</v>
      </c>
      <c r="E6" s="10"/>
      <c r="F6" s="9"/>
      <c r="G6" s="84"/>
    </row>
    <row r="7" spans="1:8" s="4" customFormat="1" ht="18" customHeight="1" thickBot="1">
      <c r="A7" s="63" t="s">
        <v>29</v>
      </c>
      <c r="B7" s="19" t="s">
        <v>25</v>
      </c>
      <c r="C7" s="20" t="s">
        <v>14</v>
      </c>
      <c r="D7" s="21" t="s">
        <v>15</v>
      </c>
      <c r="E7" s="22" t="s">
        <v>16</v>
      </c>
      <c r="F7" s="23" t="s">
        <v>17</v>
      </c>
      <c r="G7" s="71" t="s">
        <v>26</v>
      </c>
      <c r="H7" s="37" t="s">
        <v>22</v>
      </c>
    </row>
    <row r="8" spans="1:8" ht="18" customHeight="1">
      <c r="A8" s="25">
        <v>1</v>
      </c>
      <c r="B8" s="27">
        <v>174</v>
      </c>
      <c r="C8" s="28" t="s">
        <v>90</v>
      </c>
      <c r="D8" s="29" t="s">
        <v>211</v>
      </c>
      <c r="E8" s="30">
        <v>33599</v>
      </c>
      <c r="F8" s="31" t="s">
        <v>49</v>
      </c>
      <c r="G8" s="202" t="s">
        <v>280</v>
      </c>
      <c r="H8" s="38" t="s">
        <v>195</v>
      </c>
    </row>
    <row r="9" spans="1:8" ht="18" customHeight="1">
      <c r="A9" s="25">
        <v>2</v>
      </c>
      <c r="B9" s="27">
        <v>155</v>
      </c>
      <c r="C9" s="28" t="s">
        <v>86</v>
      </c>
      <c r="D9" s="29" t="s">
        <v>87</v>
      </c>
      <c r="E9" s="30">
        <v>34405</v>
      </c>
      <c r="F9" s="31" t="s">
        <v>44</v>
      </c>
      <c r="G9" s="202" t="s">
        <v>264</v>
      </c>
      <c r="H9" s="38" t="s">
        <v>85</v>
      </c>
    </row>
    <row r="10" spans="1:8" ht="18" customHeight="1">
      <c r="A10" s="25">
        <v>3</v>
      </c>
      <c r="B10" s="27">
        <v>176</v>
      </c>
      <c r="C10" s="28" t="s">
        <v>233</v>
      </c>
      <c r="D10" s="29" t="s">
        <v>234</v>
      </c>
      <c r="E10" s="30">
        <v>34511</v>
      </c>
      <c r="F10" s="31" t="s">
        <v>48</v>
      </c>
      <c r="G10" s="202" t="s">
        <v>265</v>
      </c>
      <c r="H10" s="38" t="s">
        <v>221</v>
      </c>
    </row>
    <row r="11" spans="1:8" ht="18" customHeight="1">
      <c r="A11" s="25">
        <v>4</v>
      </c>
      <c r="B11" s="27">
        <v>157</v>
      </c>
      <c r="C11" s="28" t="s">
        <v>83</v>
      </c>
      <c r="D11" s="29" t="s">
        <v>84</v>
      </c>
      <c r="E11" s="30">
        <v>34515</v>
      </c>
      <c r="F11" s="31" t="s">
        <v>44</v>
      </c>
      <c r="G11" s="202" t="s">
        <v>266</v>
      </c>
      <c r="H11" s="38" t="s">
        <v>85</v>
      </c>
    </row>
    <row r="12" spans="1:8" ht="18" customHeight="1">
      <c r="A12" s="25">
        <v>5</v>
      </c>
      <c r="B12" s="27">
        <v>166</v>
      </c>
      <c r="C12" s="28" t="s">
        <v>174</v>
      </c>
      <c r="D12" s="29" t="s">
        <v>175</v>
      </c>
      <c r="E12" s="30">
        <v>35228</v>
      </c>
      <c r="F12" s="31" t="s">
        <v>47</v>
      </c>
      <c r="G12" s="202" t="s">
        <v>267</v>
      </c>
      <c r="H12" s="38" t="s">
        <v>143</v>
      </c>
    </row>
    <row r="13" spans="1:8" ht="18" customHeight="1">
      <c r="A13" s="25">
        <v>6</v>
      </c>
      <c r="B13" s="27">
        <v>161</v>
      </c>
      <c r="C13" s="28" t="s">
        <v>170</v>
      </c>
      <c r="D13" s="29" t="s">
        <v>171</v>
      </c>
      <c r="E13" s="30">
        <v>34542</v>
      </c>
      <c r="F13" s="31" t="s">
        <v>47</v>
      </c>
      <c r="G13" s="202" t="s">
        <v>268</v>
      </c>
      <c r="H13" s="38" t="s">
        <v>143</v>
      </c>
    </row>
    <row r="14" spans="1:8" ht="18" customHeight="1">
      <c r="A14" s="25">
        <v>7</v>
      </c>
      <c r="B14" s="27">
        <v>172</v>
      </c>
      <c r="C14" s="28" t="s">
        <v>53</v>
      </c>
      <c r="D14" s="29" t="s">
        <v>203</v>
      </c>
      <c r="E14" s="30">
        <v>34648</v>
      </c>
      <c r="F14" s="31" t="s">
        <v>49</v>
      </c>
      <c r="G14" s="202" t="s">
        <v>269</v>
      </c>
      <c r="H14" s="38" t="s">
        <v>195</v>
      </c>
    </row>
    <row r="15" spans="1:8" ht="18" customHeight="1">
      <c r="A15" s="25">
        <v>8</v>
      </c>
      <c r="B15" s="27">
        <v>149</v>
      </c>
      <c r="C15" s="28" t="s">
        <v>65</v>
      </c>
      <c r="D15" s="29" t="s">
        <v>66</v>
      </c>
      <c r="E15" s="30">
        <v>34659</v>
      </c>
      <c r="F15" s="31" t="s">
        <v>43</v>
      </c>
      <c r="G15" s="202" t="s">
        <v>270</v>
      </c>
      <c r="H15" s="38" t="s">
        <v>52</v>
      </c>
    </row>
    <row r="16" spans="1:8" ht="18" customHeight="1">
      <c r="A16" s="25">
        <v>9</v>
      </c>
      <c r="B16" s="27">
        <v>173</v>
      </c>
      <c r="C16" s="28" t="s">
        <v>209</v>
      </c>
      <c r="D16" s="29" t="s">
        <v>210</v>
      </c>
      <c r="E16" s="30">
        <v>34844</v>
      </c>
      <c r="F16" s="31" t="s">
        <v>49</v>
      </c>
      <c r="G16" s="202" t="s">
        <v>271</v>
      </c>
      <c r="H16" s="38" t="s">
        <v>195</v>
      </c>
    </row>
    <row r="17" spans="1:8" ht="18" customHeight="1">
      <c r="A17" s="25">
        <v>10</v>
      </c>
      <c r="B17" s="27">
        <v>179</v>
      </c>
      <c r="C17" s="28" t="s">
        <v>241</v>
      </c>
      <c r="D17" s="29" t="s">
        <v>242</v>
      </c>
      <c r="E17" s="30">
        <v>35014</v>
      </c>
      <c r="F17" s="31" t="s">
        <v>48</v>
      </c>
      <c r="G17" s="202" t="s">
        <v>272</v>
      </c>
      <c r="H17" s="38" t="s">
        <v>221</v>
      </c>
    </row>
    <row r="18" spans="1:8" ht="18" customHeight="1">
      <c r="A18" s="25">
        <v>11</v>
      </c>
      <c r="B18" s="27">
        <v>150</v>
      </c>
      <c r="C18" s="28" t="s">
        <v>67</v>
      </c>
      <c r="D18" s="29" t="s">
        <v>68</v>
      </c>
      <c r="E18" s="30">
        <v>35020</v>
      </c>
      <c r="F18" s="31" t="s">
        <v>43</v>
      </c>
      <c r="G18" s="202" t="s">
        <v>273</v>
      </c>
      <c r="H18" s="38" t="s">
        <v>52</v>
      </c>
    </row>
    <row r="19" spans="1:8" ht="18" customHeight="1">
      <c r="A19" s="25">
        <v>12</v>
      </c>
      <c r="B19" s="27">
        <v>162</v>
      </c>
      <c r="C19" s="28" t="s">
        <v>176</v>
      </c>
      <c r="D19" s="29" t="s">
        <v>177</v>
      </c>
      <c r="E19" s="30">
        <v>35083</v>
      </c>
      <c r="F19" s="31" t="s">
        <v>47</v>
      </c>
      <c r="G19" s="202" t="s">
        <v>247</v>
      </c>
      <c r="H19" s="38" t="s">
        <v>143</v>
      </c>
    </row>
    <row r="20" spans="1:7" s="3" customFormat="1" ht="16.5" thickBot="1">
      <c r="A20" s="161">
        <v>1.1574074074074073E-05</v>
      </c>
      <c r="C20" s="1">
        <v>2</v>
      </c>
      <c r="D20" s="1" t="s">
        <v>246</v>
      </c>
      <c r="E20" s="10"/>
      <c r="F20" s="9"/>
      <c r="G20" s="84"/>
    </row>
    <row r="21" spans="1:8" s="4" customFormat="1" ht="18" customHeight="1" thickBot="1">
      <c r="A21" s="63" t="s">
        <v>29</v>
      </c>
      <c r="B21" s="19" t="s">
        <v>25</v>
      </c>
      <c r="C21" s="20" t="s">
        <v>14</v>
      </c>
      <c r="D21" s="21" t="s">
        <v>15</v>
      </c>
      <c r="E21" s="22" t="s">
        <v>16</v>
      </c>
      <c r="F21" s="23" t="s">
        <v>17</v>
      </c>
      <c r="G21" s="71" t="s">
        <v>26</v>
      </c>
      <c r="H21" s="37" t="s">
        <v>22</v>
      </c>
    </row>
    <row r="22" spans="1:8" ht="18" customHeight="1">
      <c r="A22" s="25">
        <v>1</v>
      </c>
      <c r="B22" s="27">
        <v>167</v>
      </c>
      <c r="C22" s="28" t="s">
        <v>83</v>
      </c>
      <c r="D22" s="29" t="s">
        <v>186</v>
      </c>
      <c r="E22" s="30">
        <v>35106</v>
      </c>
      <c r="F22" s="31" t="s">
        <v>47</v>
      </c>
      <c r="G22" s="202" t="s">
        <v>274</v>
      </c>
      <c r="H22" s="38" t="s">
        <v>143</v>
      </c>
    </row>
    <row r="23" spans="1:8" ht="18" customHeight="1">
      <c r="A23" s="25">
        <v>2</v>
      </c>
      <c r="B23" s="27">
        <v>178</v>
      </c>
      <c r="C23" s="28" t="s">
        <v>238</v>
      </c>
      <c r="D23" s="29" t="s">
        <v>239</v>
      </c>
      <c r="E23" s="30">
        <v>35139</v>
      </c>
      <c r="F23" s="31" t="s">
        <v>48</v>
      </c>
      <c r="G23" s="202" t="s">
        <v>275</v>
      </c>
      <c r="H23" s="38" t="s">
        <v>221</v>
      </c>
    </row>
    <row r="24" spans="1:8" ht="18" customHeight="1">
      <c r="A24" s="25">
        <v>3</v>
      </c>
      <c r="B24" s="27">
        <v>164</v>
      </c>
      <c r="C24" s="28" t="s">
        <v>180</v>
      </c>
      <c r="D24" s="29" t="s">
        <v>181</v>
      </c>
      <c r="E24" s="30">
        <v>35170</v>
      </c>
      <c r="F24" s="31" t="s">
        <v>47</v>
      </c>
      <c r="G24" s="202" t="s">
        <v>247</v>
      </c>
      <c r="H24" s="38" t="s">
        <v>143</v>
      </c>
    </row>
    <row r="25" spans="1:8" ht="18" customHeight="1">
      <c r="A25" s="25">
        <v>4</v>
      </c>
      <c r="B25" s="27">
        <v>156</v>
      </c>
      <c r="C25" s="28" t="s">
        <v>93</v>
      </c>
      <c r="D25" s="29" t="s">
        <v>94</v>
      </c>
      <c r="E25" s="30">
        <v>35175</v>
      </c>
      <c r="F25" s="31" t="s">
        <v>44</v>
      </c>
      <c r="G25" s="202" t="s">
        <v>276</v>
      </c>
      <c r="H25" s="38" t="s">
        <v>85</v>
      </c>
    </row>
    <row r="26" spans="1:8" ht="18" customHeight="1">
      <c r="A26" s="25">
        <v>5</v>
      </c>
      <c r="B26" s="27">
        <v>147</v>
      </c>
      <c r="C26" s="28" t="s">
        <v>63</v>
      </c>
      <c r="D26" s="29" t="s">
        <v>64</v>
      </c>
      <c r="E26" s="30">
        <v>35176</v>
      </c>
      <c r="F26" s="31" t="s">
        <v>43</v>
      </c>
      <c r="G26" s="202" t="s">
        <v>247</v>
      </c>
      <c r="H26" s="38" t="s">
        <v>52</v>
      </c>
    </row>
    <row r="27" spans="1:8" ht="18" customHeight="1">
      <c r="A27" s="25">
        <v>6</v>
      </c>
      <c r="B27" s="27">
        <v>168</v>
      </c>
      <c r="C27" s="28" t="s">
        <v>180</v>
      </c>
      <c r="D27" s="29" t="s">
        <v>189</v>
      </c>
      <c r="E27" s="30">
        <v>35192</v>
      </c>
      <c r="F27" s="31" t="s">
        <v>47</v>
      </c>
      <c r="G27" s="202" t="s">
        <v>247</v>
      </c>
      <c r="H27" s="38" t="s">
        <v>143</v>
      </c>
    </row>
    <row r="28" spans="1:8" ht="18" customHeight="1">
      <c r="A28" s="25">
        <v>7</v>
      </c>
      <c r="B28" s="27">
        <v>163</v>
      </c>
      <c r="C28" s="28" t="s">
        <v>178</v>
      </c>
      <c r="D28" s="29" t="s">
        <v>179</v>
      </c>
      <c r="E28" s="30">
        <v>35214</v>
      </c>
      <c r="F28" s="31" t="s">
        <v>47</v>
      </c>
      <c r="G28" s="202" t="s">
        <v>247</v>
      </c>
      <c r="H28" s="38" t="s">
        <v>143</v>
      </c>
    </row>
    <row r="29" spans="1:8" ht="18" customHeight="1">
      <c r="A29" s="25">
        <v>8</v>
      </c>
      <c r="B29" s="27">
        <v>146</v>
      </c>
      <c r="C29" s="28" t="s">
        <v>61</v>
      </c>
      <c r="D29" s="29" t="s">
        <v>62</v>
      </c>
      <c r="E29" s="30">
        <v>35253</v>
      </c>
      <c r="F29" s="31" t="s">
        <v>43</v>
      </c>
      <c r="G29" s="202" t="s">
        <v>247</v>
      </c>
      <c r="H29" s="38" t="s">
        <v>52</v>
      </c>
    </row>
    <row r="30" spans="1:8" ht="18" customHeight="1">
      <c r="A30" s="25">
        <v>9</v>
      </c>
      <c r="B30" s="27">
        <v>170</v>
      </c>
      <c r="C30" s="28" t="s">
        <v>86</v>
      </c>
      <c r="D30" s="29" t="s">
        <v>192</v>
      </c>
      <c r="E30" s="30">
        <v>35278</v>
      </c>
      <c r="F30" s="31" t="s">
        <v>47</v>
      </c>
      <c r="G30" s="202" t="s">
        <v>277</v>
      </c>
      <c r="H30" s="38" t="s">
        <v>143</v>
      </c>
    </row>
    <row r="31" spans="1:8" ht="18" customHeight="1">
      <c r="A31" s="25">
        <v>10</v>
      </c>
      <c r="B31" s="27">
        <v>165</v>
      </c>
      <c r="C31" s="28" t="s">
        <v>184</v>
      </c>
      <c r="D31" s="29" t="s">
        <v>185</v>
      </c>
      <c r="E31" s="30">
        <v>35398</v>
      </c>
      <c r="F31" s="31" t="s">
        <v>47</v>
      </c>
      <c r="G31" s="202" t="s">
        <v>247</v>
      </c>
      <c r="H31" s="38" t="s">
        <v>143</v>
      </c>
    </row>
    <row r="32" spans="1:8" ht="18" customHeight="1">
      <c r="A32" s="25">
        <v>11</v>
      </c>
      <c r="B32" s="27">
        <v>177</v>
      </c>
      <c r="C32" s="28" t="s">
        <v>235</v>
      </c>
      <c r="D32" s="29" t="s">
        <v>236</v>
      </c>
      <c r="E32" s="30">
        <v>35513</v>
      </c>
      <c r="F32" s="31" t="s">
        <v>48</v>
      </c>
      <c r="G32" s="202" t="s">
        <v>278</v>
      </c>
      <c r="H32" s="38" t="s">
        <v>221</v>
      </c>
    </row>
    <row r="33" spans="1:8" ht="18" customHeight="1">
      <c r="A33" s="25">
        <v>12</v>
      </c>
      <c r="B33" s="27">
        <v>169</v>
      </c>
      <c r="C33" s="28" t="s">
        <v>86</v>
      </c>
      <c r="D33" s="29" t="s">
        <v>191</v>
      </c>
      <c r="E33" s="30">
        <v>35650</v>
      </c>
      <c r="F33" s="31" t="s">
        <v>47</v>
      </c>
      <c r="G33" s="202" t="s">
        <v>279</v>
      </c>
      <c r="H33" s="38" t="s">
        <v>143</v>
      </c>
    </row>
  </sheetData>
  <sheetProtection/>
  <printOptions horizontalCentered="1"/>
  <pageMargins left="0.3937007874015748" right="0.3937007874015748" top="0.5905511811023623" bottom="0.15748031496062992" header="0.3937007874015748" footer="0.3937007874015748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5.7109375" style="5" customWidth="1"/>
    <col min="3" max="3" width="11.140625" style="5" customWidth="1"/>
    <col min="4" max="4" width="15.421875" style="5" bestFit="1" customWidth="1"/>
    <col min="5" max="5" width="10.7109375" style="6" customWidth="1"/>
    <col min="6" max="6" width="30.57421875" style="7" bestFit="1" customWidth="1"/>
    <col min="7" max="7" width="7.7109375" style="8" customWidth="1"/>
    <col min="8" max="8" width="9.140625" style="8" customWidth="1"/>
    <col min="9" max="9" width="5.28125" style="56" bestFit="1" customWidth="1"/>
    <col min="10" max="10" width="10.421875" style="2" bestFit="1" customWidth="1"/>
    <col min="11" max="16384" width="9.140625" style="5" customWidth="1"/>
  </cols>
  <sheetData>
    <row r="1" spans="1:10" s="1" customFormat="1" ht="15.75">
      <c r="A1" s="1" t="s">
        <v>10</v>
      </c>
      <c r="D1" s="9"/>
      <c r="E1" s="10"/>
      <c r="F1" s="11"/>
      <c r="G1" s="12"/>
      <c r="H1" s="13"/>
      <c r="I1" s="13"/>
      <c r="J1" s="33"/>
    </row>
    <row r="2" spans="1:13" s="1" customFormat="1" ht="15.75">
      <c r="A2" s="1" t="s">
        <v>11</v>
      </c>
      <c r="D2" s="9"/>
      <c r="E2" s="10"/>
      <c r="F2" s="11"/>
      <c r="G2" s="12"/>
      <c r="H2" s="13"/>
      <c r="I2" s="13"/>
      <c r="J2" s="33"/>
      <c r="K2" s="12"/>
      <c r="L2" s="12"/>
      <c r="M2" s="34"/>
    </row>
    <row r="3" spans="3:11" s="1" customFormat="1" ht="15.75">
      <c r="C3" s="9"/>
      <c r="D3" s="10"/>
      <c r="E3" s="11"/>
      <c r="F3" s="11"/>
      <c r="G3" s="12"/>
      <c r="H3" s="33"/>
      <c r="I3" s="58"/>
      <c r="J3" s="12"/>
      <c r="K3" s="34"/>
    </row>
    <row r="4" spans="1:10" s="2" customFormat="1" ht="12" customHeight="1">
      <c r="A4" s="5"/>
      <c r="B4" s="5"/>
      <c r="C4" s="5"/>
      <c r="D4" s="14"/>
      <c r="E4" s="15"/>
      <c r="F4" s="16"/>
      <c r="G4" s="17"/>
      <c r="H4" s="17"/>
      <c r="I4" s="56"/>
      <c r="J4" s="35"/>
    </row>
    <row r="5" spans="3:9" s="3" customFormat="1" ht="15.75">
      <c r="C5" s="1" t="s">
        <v>30</v>
      </c>
      <c r="D5" s="1"/>
      <c r="E5" s="10"/>
      <c r="F5" s="9"/>
      <c r="G5" s="84"/>
      <c r="H5" s="84"/>
      <c r="I5" s="56"/>
    </row>
    <row r="6" spans="1:9" s="3" customFormat="1" ht="16.5" thickBot="1">
      <c r="A6" s="161">
        <v>1.1574074074074073E-05</v>
      </c>
      <c r="C6" s="1"/>
      <c r="D6" s="1"/>
      <c r="E6" s="10"/>
      <c r="F6" s="9"/>
      <c r="G6" s="84"/>
      <c r="H6" s="84"/>
      <c r="I6" s="56"/>
    </row>
    <row r="7" spans="1:10" s="4" customFormat="1" ht="18" customHeight="1" thickBot="1">
      <c r="A7" s="63" t="s">
        <v>42</v>
      </c>
      <c r="B7" s="19" t="s">
        <v>25</v>
      </c>
      <c r="C7" s="20" t="s">
        <v>14</v>
      </c>
      <c r="D7" s="21" t="s">
        <v>15</v>
      </c>
      <c r="E7" s="22" t="s">
        <v>16</v>
      </c>
      <c r="F7" s="23" t="s">
        <v>17</v>
      </c>
      <c r="G7" s="71" t="s">
        <v>18</v>
      </c>
      <c r="H7" s="71" t="s">
        <v>26</v>
      </c>
      <c r="I7" s="36" t="s">
        <v>21</v>
      </c>
      <c r="J7" s="37" t="s">
        <v>22</v>
      </c>
    </row>
    <row r="8" spans="1:10" ht="18" customHeight="1">
      <c r="A8" s="25">
        <v>1</v>
      </c>
      <c r="B8" s="27">
        <v>161</v>
      </c>
      <c r="C8" s="28" t="s">
        <v>170</v>
      </c>
      <c r="D8" s="29" t="s">
        <v>171</v>
      </c>
      <c r="E8" s="30">
        <v>34542</v>
      </c>
      <c r="F8" s="31" t="s">
        <v>47</v>
      </c>
      <c r="G8" s="80" t="e">
        <f>#N/A</f>
        <v>#N/A</v>
      </c>
      <c r="H8" s="203">
        <v>0.0017872685185185185</v>
      </c>
      <c r="I8" s="32" t="str">
        <f aca="true" t="shared" si="0" ref="I8:I21">IF(ISBLANK(H8),"",IF(H8&lt;=0.00173032407407407,"KSM",IF(H8&lt;=0.00182291666666667,"I A",IF(H8&lt;=0.00196180555555556,"II A",IF(H8&lt;=0.00211226851851852,"III A",IF(H8&lt;=0.00228587962962963,"I JA",IF(H8&lt;=0.00245949074074074,"II JA",IF(H8&lt;=0.00259837962962963,"III JA"))))))))</f>
        <v>I A</v>
      </c>
      <c r="J8" s="38" t="s">
        <v>143</v>
      </c>
    </row>
    <row r="9" spans="1:10" ht="18" customHeight="1">
      <c r="A9" s="25">
        <v>2</v>
      </c>
      <c r="B9" s="27">
        <v>157</v>
      </c>
      <c r="C9" s="28" t="s">
        <v>83</v>
      </c>
      <c r="D9" s="29" t="s">
        <v>84</v>
      </c>
      <c r="E9" s="30">
        <v>34515</v>
      </c>
      <c r="F9" s="31" t="s">
        <v>44</v>
      </c>
      <c r="G9" s="80" t="e">
        <f>#N/A</f>
        <v>#N/A</v>
      </c>
      <c r="H9" s="203">
        <v>0.0018481481481481482</v>
      </c>
      <c r="I9" s="32" t="str">
        <f t="shared" si="0"/>
        <v>II A</v>
      </c>
      <c r="J9" s="38" t="s">
        <v>85</v>
      </c>
    </row>
    <row r="10" spans="1:10" ht="18" customHeight="1">
      <c r="A10" s="25">
        <v>3</v>
      </c>
      <c r="B10" s="27">
        <v>172</v>
      </c>
      <c r="C10" s="28" t="s">
        <v>53</v>
      </c>
      <c r="D10" s="29" t="s">
        <v>203</v>
      </c>
      <c r="E10" s="30">
        <v>34648</v>
      </c>
      <c r="F10" s="31" t="s">
        <v>49</v>
      </c>
      <c r="G10" s="80" t="e">
        <f>#N/A</f>
        <v>#N/A</v>
      </c>
      <c r="H10" s="203">
        <v>0.0018601851851851852</v>
      </c>
      <c r="I10" s="32" t="str">
        <f t="shared" si="0"/>
        <v>II A</v>
      </c>
      <c r="J10" s="38" t="s">
        <v>195</v>
      </c>
    </row>
    <row r="11" spans="1:10" ht="18" customHeight="1">
      <c r="A11" s="25">
        <v>4</v>
      </c>
      <c r="B11" s="27">
        <v>166</v>
      </c>
      <c r="C11" s="28" t="s">
        <v>174</v>
      </c>
      <c r="D11" s="29" t="s">
        <v>175</v>
      </c>
      <c r="E11" s="30">
        <v>35228</v>
      </c>
      <c r="F11" s="31" t="s">
        <v>47</v>
      </c>
      <c r="G11" s="80" t="e">
        <f>#N/A</f>
        <v>#N/A</v>
      </c>
      <c r="H11" s="203">
        <v>0.0018813657407407407</v>
      </c>
      <c r="I11" s="32" t="str">
        <f t="shared" si="0"/>
        <v>II A</v>
      </c>
      <c r="J11" s="38" t="s">
        <v>143</v>
      </c>
    </row>
    <row r="12" spans="1:10" ht="18" customHeight="1">
      <c r="A12" s="25">
        <v>5</v>
      </c>
      <c r="B12" s="27">
        <v>176</v>
      </c>
      <c r="C12" s="28" t="s">
        <v>233</v>
      </c>
      <c r="D12" s="29" t="s">
        <v>234</v>
      </c>
      <c r="E12" s="30">
        <v>34511</v>
      </c>
      <c r="F12" s="31" t="s">
        <v>48</v>
      </c>
      <c r="G12" s="80" t="e">
        <f>#N/A</f>
        <v>#N/A</v>
      </c>
      <c r="H12" s="203">
        <v>0.002038541666666667</v>
      </c>
      <c r="I12" s="32" t="str">
        <f t="shared" si="0"/>
        <v>III A</v>
      </c>
      <c r="J12" s="38" t="s">
        <v>221</v>
      </c>
    </row>
    <row r="13" spans="1:10" ht="18" customHeight="1">
      <c r="A13" s="25">
        <v>6</v>
      </c>
      <c r="B13" s="27">
        <v>177</v>
      </c>
      <c r="C13" s="28" t="s">
        <v>235</v>
      </c>
      <c r="D13" s="29" t="s">
        <v>236</v>
      </c>
      <c r="E13" s="30">
        <v>35513</v>
      </c>
      <c r="F13" s="31" t="s">
        <v>48</v>
      </c>
      <c r="G13" s="80" t="e">
        <f>#N/A</f>
        <v>#N/A</v>
      </c>
      <c r="H13" s="203">
        <v>0.0020953703703703703</v>
      </c>
      <c r="I13" s="32" t="str">
        <f t="shared" si="0"/>
        <v>III A</v>
      </c>
      <c r="J13" s="38" t="s">
        <v>221</v>
      </c>
    </row>
    <row r="14" spans="1:10" ht="18" customHeight="1">
      <c r="A14" s="25">
        <v>7</v>
      </c>
      <c r="B14" s="27">
        <v>179</v>
      </c>
      <c r="C14" s="28" t="s">
        <v>241</v>
      </c>
      <c r="D14" s="29" t="s">
        <v>242</v>
      </c>
      <c r="E14" s="30">
        <v>35014</v>
      </c>
      <c r="F14" s="31" t="s">
        <v>48</v>
      </c>
      <c r="G14" s="80" t="e">
        <f>#N/A</f>
        <v>#N/A</v>
      </c>
      <c r="H14" s="203">
        <v>0.0021070601851851853</v>
      </c>
      <c r="I14" s="32" t="str">
        <f t="shared" si="0"/>
        <v>III A</v>
      </c>
      <c r="J14" s="38" t="s">
        <v>221</v>
      </c>
    </row>
    <row r="15" spans="1:10" ht="18" customHeight="1">
      <c r="A15" s="25">
        <v>8</v>
      </c>
      <c r="B15" s="27">
        <v>173</v>
      </c>
      <c r="C15" s="28" t="s">
        <v>209</v>
      </c>
      <c r="D15" s="29" t="s">
        <v>210</v>
      </c>
      <c r="E15" s="30">
        <v>34844</v>
      </c>
      <c r="F15" s="31" t="s">
        <v>49</v>
      </c>
      <c r="G15" s="80" t="e">
        <f>#N/A</f>
        <v>#N/A</v>
      </c>
      <c r="H15" s="203">
        <v>0.0021255787037037037</v>
      </c>
      <c r="I15" s="32" t="str">
        <f t="shared" si="0"/>
        <v>I JA</v>
      </c>
      <c r="J15" s="38" t="s">
        <v>195</v>
      </c>
    </row>
    <row r="16" spans="1:10" ht="18" customHeight="1">
      <c r="A16" s="25">
        <v>9</v>
      </c>
      <c r="B16" s="27">
        <v>155</v>
      </c>
      <c r="C16" s="28" t="s">
        <v>86</v>
      </c>
      <c r="D16" s="29" t="s">
        <v>87</v>
      </c>
      <c r="E16" s="30">
        <v>34405</v>
      </c>
      <c r="F16" s="31" t="s">
        <v>44</v>
      </c>
      <c r="G16" s="80" t="e">
        <f>#N/A</f>
        <v>#N/A</v>
      </c>
      <c r="H16" s="203">
        <v>0.0021356481481481482</v>
      </c>
      <c r="I16" s="32" t="str">
        <f t="shared" si="0"/>
        <v>I JA</v>
      </c>
      <c r="J16" s="38" t="s">
        <v>85</v>
      </c>
    </row>
    <row r="17" spans="1:10" ht="18" customHeight="1">
      <c r="A17" s="25">
        <v>10</v>
      </c>
      <c r="B17" s="27">
        <v>149</v>
      </c>
      <c r="C17" s="28" t="s">
        <v>65</v>
      </c>
      <c r="D17" s="29" t="s">
        <v>66</v>
      </c>
      <c r="E17" s="30">
        <v>34659</v>
      </c>
      <c r="F17" s="31" t="s">
        <v>43</v>
      </c>
      <c r="G17" s="80" t="e">
        <f>#N/A</f>
        <v>#N/A</v>
      </c>
      <c r="H17" s="203">
        <v>0.0021385416666666666</v>
      </c>
      <c r="I17" s="32" t="str">
        <f t="shared" si="0"/>
        <v>I JA</v>
      </c>
      <c r="J17" s="38" t="s">
        <v>52</v>
      </c>
    </row>
    <row r="18" spans="1:10" ht="18" customHeight="1">
      <c r="A18" s="25">
        <v>11</v>
      </c>
      <c r="B18" s="27">
        <v>174</v>
      </c>
      <c r="C18" s="28" t="s">
        <v>90</v>
      </c>
      <c r="D18" s="29" t="s">
        <v>211</v>
      </c>
      <c r="E18" s="30">
        <v>33599</v>
      </c>
      <c r="F18" s="31" t="s">
        <v>49</v>
      </c>
      <c r="G18" s="80" t="e">
        <f>#N/A</f>
        <v>#N/A</v>
      </c>
      <c r="H18" s="203">
        <v>0.002160416666666667</v>
      </c>
      <c r="I18" s="32" t="str">
        <f t="shared" si="0"/>
        <v>I JA</v>
      </c>
      <c r="J18" s="38" t="s">
        <v>195</v>
      </c>
    </row>
    <row r="19" spans="1:10" ht="18" customHeight="1">
      <c r="A19" s="25">
        <v>12</v>
      </c>
      <c r="B19" s="27">
        <v>178</v>
      </c>
      <c r="C19" s="28" t="s">
        <v>238</v>
      </c>
      <c r="D19" s="29" t="s">
        <v>239</v>
      </c>
      <c r="E19" s="30">
        <v>35139</v>
      </c>
      <c r="F19" s="31" t="s">
        <v>48</v>
      </c>
      <c r="G19" s="80" t="e">
        <f>#N/A</f>
        <v>#N/A</v>
      </c>
      <c r="H19" s="203">
        <v>0.002281597222222222</v>
      </c>
      <c r="I19" s="32" t="str">
        <f t="shared" si="0"/>
        <v>I JA</v>
      </c>
      <c r="J19" s="38" t="s">
        <v>221</v>
      </c>
    </row>
    <row r="20" spans="1:10" ht="18" customHeight="1">
      <c r="A20" s="25">
        <v>13</v>
      </c>
      <c r="B20" s="27">
        <v>169</v>
      </c>
      <c r="C20" s="28" t="s">
        <v>86</v>
      </c>
      <c r="D20" s="29" t="s">
        <v>191</v>
      </c>
      <c r="E20" s="30">
        <v>35650</v>
      </c>
      <c r="F20" s="31" t="s">
        <v>47</v>
      </c>
      <c r="G20" s="80" t="e">
        <f>#N/A</f>
        <v>#N/A</v>
      </c>
      <c r="H20" s="203">
        <v>0.0025569444444444446</v>
      </c>
      <c r="I20" s="32" t="str">
        <f t="shared" si="0"/>
        <v>III JA</v>
      </c>
      <c r="J20" s="38" t="s">
        <v>143</v>
      </c>
    </row>
    <row r="21" spans="1:10" ht="18" customHeight="1">
      <c r="A21" s="25">
        <v>14</v>
      </c>
      <c r="B21" s="27">
        <v>150</v>
      </c>
      <c r="C21" s="28" t="s">
        <v>67</v>
      </c>
      <c r="D21" s="29" t="s">
        <v>68</v>
      </c>
      <c r="E21" s="30">
        <v>35020</v>
      </c>
      <c r="F21" s="31" t="s">
        <v>43</v>
      </c>
      <c r="G21" s="80" t="e">
        <f>#N/A</f>
        <v>#N/A</v>
      </c>
      <c r="H21" s="203">
        <v>0.002567824074074074</v>
      </c>
      <c r="I21" s="32" t="str">
        <f t="shared" si="0"/>
        <v>III JA</v>
      </c>
      <c r="J21" s="38" t="s">
        <v>52</v>
      </c>
    </row>
    <row r="22" spans="1:10" ht="18" customHeight="1">
      <c r="A22" s="25">
        <v>15</v>
      </c>
      <c r="B22" s="27">
        <v>156</v>
      </c>
      <c r="C22" s="28" t="s">
        <v>93</v>
      </c>
      <c r="D22" s="29" t="s">
        <v>94</v>
      </c>
      <c r="E22" s="30">
        <v>35175</v>
      </c>
      <c r="F22" s="31" t="s">
        <v>44</v>
      </c>
      <c r="G22" s="80" t="e">
        <f>#N/A</f>
        <v>#N/A</v>
      </c>
      <c r="H22" s="203">
        <v>0.002641550925925926</v>
      </c>
      <c r="I22" s="32"/>
      <c r="J22" s="38" t="s">
        <v>85</v>
      </c>
    </row>
    <row r="23" spans="1:10" ht="18" customHeight="1">
      <c r="A23" s="25">
        <v>16</v>
      </c>
      <c r="B23" s="27">
        <v>167</v>
      </c>
      <c r="C23" s="28" t="s">
        <v>83</v>
      </c>
      <c r="D23" s="29" t="s">
        <v>186</v>
      </c>
      <c r="E23" s="30">
        <v>35106</v>
      </c>
      <c r="F23" s="31" t="s">
        <v>47</v>
      </c>
      <c r="G23" s="80" t="e">
        <f>#N/A</f>
        <v>#N/A</v>
      </c>
      <c r="H23" s="203">
        <v>0.002656134259259259</v>
      </c>
      <c r="I23" s="32"/>
      <c r="J23" s="38" t="s">
        <v>143</v>
      </c>
    </row>
    <row r="24" spans="1:10" ht="18" customHeight="1">
      <c r="A24" s="25">
        <v>17</v>
      </c>
      <c r="B24" s="27">
        <v>170</v>
      </c>
      <c r="C24" s="28" t="s">
        <v>86</v>
      </c>
      <c r="D24" s="29" t="s">
        <v>192</v>
      </c>
      <c r="E24" s="30">
        <v>35278</v>
      </c>
      <c r="F24" s="31" t="s">
        <v>47</v>
      </c>
      <c r="G24" s="80" t="e">
        <f>#N/A</f>
        <v>#N/A</v>
      </c>
      <c r="H24" s="203">
        <v>0.0027083333333333334</v>
      </c>
      <c r="I24" s="32"/>
      <c r="J24" s="38" t="s">
        <v>143</v>
      </c>
    </row>
    <row r="25" spans="1:10" ht="18" customHeight="1">
      <c r="A25" s="25"/>
      <c r="B25" s="27">
        <v>162</v>
      </c>
      <c r="C25" s="28" t="s">
        <v>176</v>
      </c>
      <c r="D25" s="29" t="s">
        <v>177</v>
      </c>
      <c r="E25" s="30">
        <v>35083</v>
      </c>
      <c r="F25" s="31" t="s">
        <v>47</v>
      </c>
      <c r="G25" s="80"/>
      <c r="H25" s="202" t="s">
        <v>247</v>
      </c>
      <c r="I25" s="32"/>
      <c r="J25" s="38" t="s">
        <v>143</v>
      </c>
    </row>
    <row r="26" spans="1:10" ht="18" customHeight="1">
      <c r="A26" s="25"/>
      <c r="B26" s="27">
        <v>164</v>
      </c>
      <c r="C26" s="28" t="s">
        <v>180</v>
      </c>
      <c r="D26" s="29" t="s">
        <v>181</v>
      </c>
      <c r="E26" s="30">
        <v>35170</v>
      </c>
      <c r="F26" s="31" t="s">
        <v>47</v>
      </c>
      <c r="G26" s="80"/>
      <c r="H26" s="202" t="s">
        <v>247</v>
      </c>
      <c r="I26" s="32"/>
      <c r="J26" s="38" t="s">
        <v>143</v>
      </c>
    </row>
    <row r="27" spans="1:10" ht="18" customHeight="1">
      <c r="A27" s="25"/>
      <c r="B27" s="27">
        <v>147</v>
      </c>
      <c r="C27" s="28" t="s">
        <v>63</v>
      </c>
      <c r="D27" s="29" t="s">
        <v>64</v>
      </c>
      <c r="E27" s="30">
        <v>35176</v>
      </c>
      <c r="F27" s="31" t="s">
        <v>43</v>
      </c>
      <c r="G27" s="80"/>
      <c r="H27" s="202" t="s">
        <v>247</v>
      </c>
      <c r="I27" s="32"/>
      <c r="J27" s="38" t="s">
        <v>52</v>
      </c>
    </row>
    <row r="28" spans="1:10" ht="18" customHeight="1">
      <c r="A28" s="25"/>
      <c r="B28" s="27">
        <v>168</v>
      </c>
      <c r="C28" s="28" t="s">
        <v>180</v>
      </c>
      <c r="D28" s="29" t="s">
        <v>189</v>
      </c>
      <c r="E28" s="30">
        <v>35192</v>
      </c>
      <c r="F28" s="31" t="s">
        <v>47</v>
      </c>
      <c r="G28" s="80"/>
      <c r="H28" s="202" t="s">
        <v>247</v>
      </c>
      <c r="I28" s="32"/>
      <c r="J28" s="38" t="s">
        <v>143</v>
      </c>
    </row>
    <row r="29" spans="1:10" ht="18" customHeight="1">
      <c r="A29" s="25"/>
      <c r="B29" s="27">
        <v>163</v>
      </c>
      <c r="C29" s="28" t="s">
        <v>178</v>
      </c>
      <c r="D29" s="29" t="s">
        <v>179</v>
      </c>
      <c r="E29" s="30">
        <v>35214</v>
      </c>
      <c r="F29" s="31" t="s">
        <v>47</v>
      </c>
      <c r="G29" s="80"/>
      <c r="H29" s="202" t="s">
        <v>247</v>
      </c>
      <c r="I29" s="32"/>
      <c r="J29" s="38" t="s">
        <v>143</v>
      </c>
    </row>
    <row r="30" spans="1:10" ht="18" customHeight="1">
      <c r="A30" s="25"/>
      <c r="B30" s="27">
        <v>146</v>
      </c>
      <c r="C30" s="28" t="s">
        <v>61</v>
      </c>
      <c r="D30" s="29" t="s">
        <v>62</v>
      </c>
      <c r="E30" s="30">
        <v>35253</v>
      </c>
      <c r="F30" s="31" t="s">
        <v>43</v>
      </c>
      <c r="G30" s="80"/>
      <c r="H30" s="202" t="s">
        <v>247</v>
      </c>
      <c r="I30" s="32"/>
      <c r="J30" s="38" t="s">
        <v>52</v>
      </c>
    </row>
    <row r="31" spans="1:10" ht="18" customHeight="1">
      <c r="A31" s="25"/>
      <c r="B31" s="27">
        <v>165</v>
      </c>
      <c r="C31" s="28" t="s">
        <v>184</v>
      </c>
      <c r="D31" s="29" t="s">
        <v>185</v>
      </c>
      <c r="E31" s="30">
        <v>35398</v>
      </c>
      <c r="F31" s="31" t="s">
        <v>47</v>
      </c>
      <c r="G31" s="80"/>
      <c r="H31" s="202" t="s">
        <v>247</v>
      </c>
      <c r="I31" s="32"/>
      <c r="J31" s="38" t="s">
        <v>143</v>
      </c>
    </row>
  </sheetData>
  <sheetProtection/>
  <printOptions horizontalCentered="1"/>
  <pageMargins left="0.3937007874015748" right="0.3937007874015748" top="0.5905511811023623" bottom="0.15748031496062992" header="0.3937007874015748" footer="0.3937007874015748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5" customWidth="1"/>
    <col min="2" max="2" width="5.7109375" style="5" hidden="1" customWidth="1"/>
    <col min="3" max="3" width="11.140625" style="5" customWidth="1"/>
    <col min="4" max="4" width="15.421875" style="5" bestFit="1" customWidth="1"/>
    <col min="5" max="5" width="10.7109375" style="6" customWidth="1"/>
    <col min="6" max="6" width="30.57421875" style="7" bestFit="1" customWidth="1"/>
    <col min="7" max="7" width="9.140625" style="56" customWidth="1"/>
    <col min="8" max="8" width="13.8515625" style="2" bestFit="1" customWidth="1"/>
    <col min="9" max="16384" width="9.140625" style="5" customWidth="1"/>
  </cols>
  <sheetData>
    <row r="1" spans="1:8" s="1" customFormat="1" ht="15.75">
      <c r="A1" s="1" t="s">
        <v>10</v>
      </c>
      <c r="D1" s="9"/>
      <c r="E1" s="10"/>
      <c r="F1" s="11"/>
      <c r="G1" s="13"/>
      <c r="H1" s="33"/>
    </row>
    <row r="2" spans="1:11" s="1" customFormat="1" ht="15.75">
      <c r="A2" s="1" t="s">
        <v>11</v>
      </c>
      <c r="D2" s="9"/>
      <c r="E2" s="10"/>
      <c r="F2" s="11"/>
      <c r="G2" s="13"/>
      <c r="H2" s="33"/>
      <c r="I2" s="12"/>
      <c r="J2" s="12"/>
      <c r="K2" s="34"/>
    </row>
    <row r="3" spans="1:8" s="2" customFormat="1" ht="12" customHeight="1">
      <c r="A3" s="5"/>
      <c r="B3" s="5"/>
      <c r="C3" s="5"/>
      <c r="D3" s="14"/>
      <c r="E3" s="15"/>
      <c r="F3" s="16"/>
      <c r="G3" s="58"/>
      <c r="H3" s="35"/>
    </row>
    <row r="4" ht="12.75">
      <c r="C4" s="14"/>
    </row>
    <row r="5" spans="3:7" s="3" customFormat="1" ht="15.75">
      <c r="C5" s="1" t="s">
        <v>31</v>
      </c>
      <c r="D5" s="1"/>
      <c r="E5" s="10"/>
      <c r="F5" s="9"/>
      <c r="G5" s="61"/>
    </row>
    <row r="6" spans="1:7" s="3" customFormat="1" ht="16.5" customHeight="1" thickBot="1">
      <c r="A6" s="161">
        <v>1.1574074074074073E-05</v>
      </c>
      <c r="B6" s="161"/>
      <c r="C6" s="1">
        <v>1</v>
      </c>
      <c r="D6" s="1" t="s">
        <v>246</v>
      </c>
      <c r="E6" s="10"/>
      <c r="F6" s="9"/>
      <c r="G6" s="61"/>
    </row>
    <row r="7" spans="1:8" s="4" customFormat="1" ht="18" customHeight="1" thickBot="1">
      <c r="A7" s="197" t="s">
        <v>13</v>
      </c>
      <c r="B7" s="126" t="s">
        <v>25</v>
      </c>
      <c r="C7" s="127" t="s">
        <v>14</v>
      </c>
      <c r="D7" s="128" t="s">
        <v>15</v>
      </c>
      <c r="E7" s="129" t="s">
        <v>16</v>
      </c>
      <c r="F7" s="130" t="s">
        <v>17</v>
      </c>
      <c r="G7" s="132" t="s">
        <v>26</v>
      </c>
      <c r="H7" s="151" t="s">
        <v>22</v>
      </c>
    </row>
    <row r="8" spans="1:8" ht="18" customHeight="1">
      <c r="A8" s="133">
        <v>2</v>
      </c>
      <c r="B8" s="134"/>
      <c r="C8" s="135" t="s">
        <v>141</v>
      </c>
      <c r="D8" s="136" t="s">
        <v>142</v>
      </c>
      <c r="E8" s="137">
        <v>34827</v>
      </c>
      <c r="F8" s="138" t="s">
        <v>47</v>
      </c>
      <c r="G8" s="205">
        <v>0.0015005787037037036</v>
      </c>
      <c r="H8" s="154" t="s">
        <v>143</v>
      </c>
    </row>
    <row r="9" spans="1:8" ht="18" customHeight="1">
      <c r="A9" s="198">
        <f>A8</f>
        <v>2</v>
      </c>
      <c r="B9" s="27"/>
      <c r="C9" s="28" t="s">
        <v>81</v>
      </c>
      <c r="D9" s="29" t="s">
        <v>144</v>
      </c>
      <c r="E9" s="30">
        <v>34420</v>
      </c>
      <c r="F9" s="31" t="s">
        <v>47</v>
      </c>
      <c r="G9" s="164">
        <f>G8</f>
        <v>0.0015005787037037036</v>
      </c>
      <c r="H9" s="157" t="s">
        <v>143</v>
      </c>
    </row>
    <row r="10" spans="1:8" ht="18" customHeight="1">
      <c r="A10" s="198">
        <f>A9</f>
        <v>2</v>
      </c>
      <c r="B10" s="27"/>
      <c r="C10" s="28" t="s">
        <v>147</v>
      </c>
      <c r="D10" s="29" t="s">
        <v>148</v>
      </c>
      <c r="E10" s="30">
        <v>34487</v>
      </c>
      <c r="F10" s="31" t="s">
        <v>47</v>
      </c>
      <c r="G10" s="164">
        <f>G9</f>
        <v>0.0015005787037037036</v>
      </c>
      <c r="H10" s="157" t="s">
        <v>143</v>
      </c>
    </row>
    <row r="11" spans="1:8" ht="18" customHeight="1" thickBot="1">
      <c r="A11" s="199">
        <f>A10</f>
        <v>2</v>
      </c>
      <c r="B11" s="144"/>
      <c r="C11" s="145" t="s">
        <v>151</v>
      </c>
      <c r="D11" s="146" t="s">
        <v>152</v>
      </c>
      <c r="E11" s="147">
        <v>34627</v>
      </c>
      <c r="F11" s="148" t="s">
        <v>47</v>
      </c>
      <c r="G11" s="165">
        <f>G10</f>
        <v>0.0015005787037037036</v>
      </c>
      <c r="H11" s="160" t="s">
        <v>143</v>
      </c>
    </row>
    <row r="12" spans="1:8" ht="18" customHeight="1">
      <c r="A12" s="133">
        <v>3</v>
      </c>
      <c r="B12" s="134">
        <v>174</v>
      </c>
      <c r="C12" s="135" t="s">
        <v>69</v>
      </c>
      <c r="D12" s="136" t="s">
        <v>70</v>
      </c>
      <c r="E12" s="137">
        <v>35054</v>
      </c>
      <c r="F12" s="138" t="s">
        <v>43</v>
      </c>
      <c r="G12" s="205">
        <v>0.0014877314814814814</v>
      </c>
      <c r="H12" s="154" t="s">
        <v>52</v>
      </c>
    </row>
    <row r="13" spans="1:8" ht="18" customHeight="1">
      <c r="A13" s="198">
        <f>A12</f>
        <v>3</v>
      </c>
      <c r="B13" s="27">
        <v>175</v>
      </c>
      <c r="C13" s="28" t="s">
        <v>71</v>
      </c>
      <c r="D13" s="29" t="s">
        <v>72</v>
      </c>
      <c r="E13" s="30">
        <v>34413</v>
      </c>
      <c r="F13" s="31" t="s">
        <v>43</v>
      </c>
      <c r="G13" s="164">
        <f>G12</f>
        <v>0.0014877314814814814</v>
      </c>
      <c r="H13" s="157" t="s">
        <v>52</v>
      </c>
    </row>
    <row r="14" spans="1:8" ht="18" customHeight="1">
      <c r="A14" s="198">
        <f>A13</f>
        <v>3</v>
      </c>
      <c r="B14" s="27"/>
      <c r="C14" s="28" t="s">
        <v>73</v>
      </c>
      <c r="D14" s="29" t="s">
        <v>74</v>
      </c>
      <c r="E14" s="30">
        <v>35261</v>
      </c>
      <c r="F14" s="31" t="s">
        <v>43</v>
      </c>
      <c r="G14" s="164">
        <f>G13</f>
        <v>0.0014877314814814814</v>
      </c>
      <c r="H14" s="157" t="s">
        <v>52</v>
      </c>
    </row>
    <row r="15" spans="1:8" ht="18" customHeight="1" thickBot="1">
      <c r="A15" s="199">
        <f>A14</f>
        <v>3</v>
      </c>
      <c r="B15" s="144"/>
      <c r="C15" s="145" t="s">
        <v>75</v>
      </c>
      <c r="D15" s="146" t="s">
        <v>76</v>
      </c>
      <c r="E15" s="147">
        <v>34838</v>
      </c>
      <c r="F15" s="148" t="s">
        <v>43</v>
      </c>
      <c r="G15" s="165">
        <f>G14</f>
        <v>0.0014877314814814814</v>
      </c>
      <c r="H15" s="160" t="s">
        <v>52</v>
      </c>
    </row>
    <row r="16" spans="1:8" ht="18" customHeight="1">
      <c r="A16" s="133">
        <v>4</v>
      </c>
      <c r="B16" s="134"/>
      <c r="C16" s="135" t="s">
        <v>131</v>
      </c>
      <c r="D16" s="136" t="s">
        <v>132</v>
      </c>
      <c r="E16" s="137">
        <v>34962</v>
      </c>
      <c r="F16" s="138" t="s">
        <v>46</v>
      </c>
      <c r="G16" s="205">
        <v>0.0016511574074074076</v>
      </c>
      <c r="H16" s="154" t="s">
        <v>133</v>
      </c>
    </row>
    <row r="17" spans="1:8" ht="18" customHeight="1">
      <c r="A17" s="198">
        <f>A16</f>
        <v>4</v>
      </c>
      <c r="B17" s="27"/>
      <c r="C17" s="28" t="s">
        <v>69</v>
      </c>
      <c r="D17" s="29" t="s">
        <v>136</v>
      </c>
      <c r="E17" s="30">
        <v>35583</v>
      </c>
      <c r="F17" s="31" t="s">
        <v>46</v>
      </c>
      <c r="G17" s="164">
        <f>G16</f>
        <v>0.0016511574074074076</v>
      </c>
      <c r="H17" s="157" t="s">
        <v>133</v>
      </c>
    </row>
    <row r="18" spans="1:8" ht="18" customHeight="1">
      <c r="A18" s="198">
        <f>A17</f>
        <v>4</v>
      </c>
      <c r="B18" s="27"/>
      <c r="C18" s="28" t="s">
        <v>137</v>
      </c>
      <c r="D18" s="29" t="s">
        <v>138</v>
      </c>
      <c r="E18" s="30">
        <v>35398</v>
      </c>
      <c r="F18" s="31" t="s">
        <v>46</v>
      </c>
      <c r="G18" s="164">
        <f>G17</f>
        <v>0.0016511574074074076</v>
      </c>
      <c r="H18" s="157" t="s">
        <v>133</v>
      </c>
    </row>
    <row r="19" spans="1:8" ht="18" customHeight="1" thickBot="1">
      <c r="A19" s="199">
        <f>A18</f>
        <v>4</v>
      </c>
      <c r="B19" s="144"/>
      <c r="C19" s="145" t="s">
        <v>139</v>
      </c>
      <c r="D19" s="146" t="s">
        <v>140</v>
      </c>
      <c r="E19" s="147">
        <v>35629</v>
      </c>
      <c r="F19" s="148" t="s">
        <v>46</v>
      </c>
      <c r="G19" s="165">
        <f>G18</f>
        <v>0.0016511574074074076</v>
      </c>
      <c r="H19" s="160" t="s">
        <v>133</v>
      </c>
    </row>
    <row r="20" spans="1:8" ht="18" customHeight="1">
      <c r="A20" s="200"/>
      <c r="B20" s="190"/>
      <c r="C20" s="191"/>
      <c r="D20" s="192"/>
      <c r="E20" s="193"/>
      <c r="F20" s="194"/>
      <c r="G20" s="201"/>
      <c r="H20" s="196"/>
    </row>
    <row r="21" spans="1:7" s="3" customFormat="1" ht="16.5" customHeight="1" thickBot="1">
      <c r="A21" s="161">
        <v>1.1574074074074073E-05</v>
      </c>
      <c r="B21" s="161"/>
      <c r="C21" s="1">
        <v>2</v>
      </c>
      <c r="D21" s="1" t="s">
        <v>246</v>
      </c>
      <c r="E21" s="10"/>
      <c r="F21" s="9"/>
      <c r="G21" s="61"/>
    </row>
    <row r="22" spans="1:8" s="4" customFormat="1" ht="18" customHeight="1" thickBot="1">
      <c r="A22" s="197" t="s">
        <v>13</v>
      </c>
      <c r="B22" s="126" t="s">
        <v>25</v>
      </c>
      <c r="C22" s="127" t="s">
        <v>14</v>
      </c>
      <c r="D22" s="128" t="s">
        <v>15</v>
      </c>
      <c r="E22" s="129" t="s">
        <v>16</v>
      </c>
      <c r="F22" s="130" t="s">
        <v>17</v>
      </c>
      <c r="G22" s="132" t="s">
        <v>26</v>
      </c>
      <c r="H22" s="151" t="s">
        <v>22</v>
      </c>
    </row>
    <row r="23" spans="1:8" ht="18" customHeight="1">
      <c r="A23" s="133">
        <v>2</v>
      </c>
      <c r="B23" s="134"/>
      <c r="C23" s="135" t="s">
        <v>219</v>
      </c>
      <c r="D23" s="136" t="s">
        <v>220</v>
      </c>
      <c r="E23" s="137">
        <v>35232</v>
      </c>
      <c r="F23" s="138" t="s">
        <v>48</v>
      </c>
      <c r="G23" s="205">
        <v>0.0013722222222222224</v>
      </c>
      <c r="H23" s="154" t="s">
        <v>221</v>
      </c>
    </row>
    <row r="24" spans="1:8" ht="18" customHeight="1">
      <c r="A24" s="198">
        <f>A23</f>
        <v>2</v>
      </c>
      <c r="B24" s="27"/>
      <c r="C24" s="28" t="s">
        <v>81</v>
      </c>
      <c r="D24" s="29" t="s">
        <v>222</v>
      </c>
      <c r="E24" s="30">
        <v>35333</v>
      </c>
      <c r="F24" s="31" t="s">
        <v>48</v>
      </c>
      <c r="G24" s="164">
        <f>G23</f>
        <v>0.0013722222222222224</v>
      </c>
      <c r="H24" s="157" t="s">
        <v>221</v>
      </c>
    </row>
    <row r="25" spans="1:8" ht="18" customHeight="1">
      <c r="A25" s="198">
        <f>A24</f>
        <v>2</v>
      </c>
      <c r="B25" s="27"/>
      <c r="C25" s="28" t="s">
        <v>223</v>
      </c>
      <c r="D25" s="29" t="s">
        <v>224</v>
      </c>
      <c r="E25" s="30">
        <v>35260</v>
      </c>
      <c r="F25" s="31" t="s">
        <v>48</v>
      </c>
      <c r="G25" s="164">
        <f>G24</f>
        <v>0.0013722222222222224</v>
      </c>
      <c r="H25" s="157" t="s">
        <v>221</v>
      </c>
    </row>
    <row r="26" spans="1:8" ht="18" customHeight="1" thickBot="1">
      <c r="A26" s="199">
        <f>A25</f>
        <v>2</v>
      </c>
      <c r="B26" s="144"/>
      <c r="C26" s="145" t="s">
        <v>225</v>
      </c>
      <c r="D26" s="146" t="s">
        <v>226</v>
      </c>
      <c r="E26" s="147">
        <v>34523</v>
      </c>
      <c r="F26" s="148" t="s">
        <v>48</v>
      </c>
      <c r="G26" s="165">
        <f>G25</f>
        <v>0.0013722222222222224</v>
      </c>
      <c r="H26" s="160" t="s">
        <v>221</v>
      </c>
    </row>
    <row r="27" spans="1:8" ht="18" customHeight="1">
      <c r="A27" s="133">
        <v>3</v>
      </c>
      <c r="B27" s="134"/>
      <c r="C27" s="135" t="s">
        <v>123</v>
      </c>
      <c r="D27" s="136" t="s">
        <v>124</v>
      </c>
      <c r="E27" s="137">
        <v>34535</v>
      </c>
      <c r="F27" s="138" t="s">
        <v>45</v>
      </c>
      <c r="G27" s="205" t="s">
        <v>298</v>
      </c>
      <c r="H27" s="154" t="s">
        <v>125</v>
      </c>
    </row>
    <row r="28" spans="1:8" ht="18" customHeight="1">
      <c r="A28" s="198">
        <f>A27</f>
        <v>3</v>
      </c>
      <c r="B28" s="27"/>
      <c r="C28" s="28" t="s">
        <v>126</v>
      </c>
      <c r="D28" s="29" t="s">
        <v>127</v>
      </c>
      <c r="E28" s="30">
        <v>34141</v>
      </c>
      <c r="F28" s="31" t="s">
        <v>45</v>
      </c>
      <c r="G28" s="164" t="str">
        <f>G27</f>
        <v>DQ</v>
      </c>
      <c r="H28" s="157" t="s">
        <v>125</v>
      </c>
    </row>
    <row r="29" spans="1:8" ht="18" customHeight="1">
      <c r="A29" s="198">
        <f>A28</f>
        <v>3</v>
      </c>
      <c r="B29" s="27"/>
      <c r="C29" s="28" t="s">
        <v>128</v>
      </c>
      <c r="D29" s="29" t="s">
        <v>243</v>
      </c>
      <c r="E29" s="30">
        <v>35464</v>
      </c>
      <c r="F29" s="31" t="s">
        <v>45</v>
      </c>
      <c r="G29" s="164" t="str">
        <f>G28</f>
        <v>DQ</v>
      </c>
      <c r="H29" s="157" t="s">
        <v>125</v>
      </c>
    </row>
    <row r="30" spans="1:8" ht="18" customHeight="1" thickBot="1">
      <c r="A30" s="199">
        <f>A29</f>
        <v>3</v>
      </c>
      <c r="B30" s="144"/>
      <c r="C30" s="145" t="s">
        <v>81</v>
      </c>
      <c r="D30" s="146" t="s">
        <v>129</v>
      </c>
      <c r="E30" s="147">
        <v>35414</v>
      </c>
      <c r="F30" s="148" t="s">
        <v>45</v>
      </c>
      <c r="G30" s="165" t="str">
        <f>G29</f>
        <v>DQ</v>
      </c>
      <c r="H30" s="160" t="s">
        <v>125</v>
      </c>
    </row>
  </sheetData>
  <sheetProtection/>
  <printOptions horizontalCentered="1"/>
  <pageMargins left="0.39305555555555555" right="0.39305555555555555" top="0.15694444444444444" bottom="0.19652777777777777" header="0.15694444444444444" footer="0.19652777777777777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5" customWidth="1"/>
    <col min="2" max="2" width="5.7109375" style="5" hidden="1" customWidth="1"/>
    <col min="3" max="3" width="11.140625" style="5" customWidth="1"/>
    <col min="4" max="4" width="15.421875" style="5" bestFit="1" customWidth="1"/>
    <col min="5" max="5" width="10.7109375" style="6" customWidth="1"/>
    <col min="6" max="6" width="30.57421875" style="7" bestFit="1" customWidth="1"/>
    <col min="7" max="7" width="7.7109375" style="56" customWidth="1"/>
    <col min="8" max="8" width="9.140625" style="56" customWidth="1"/>
    <col min="9" max="9" width="5.28125" style="56" bestFit="1" customWidth="1"/>
    <col min="10" max="10" width="13.8515625" style="2" bestFit="1" customWidth="1"/>
    <col min="11" max="16384" width="9.140625" style="5" customWidth="1"/>
  </cols>
  <sheetData>
    <row r="1" spans="1:10" s="1" customFormat="1" ht="15.75">
      <c r="A1" s="1" t="s">
        <v>10</v>
      </c>
      <c r="D1" s="9"/>
      <c r="E1" s="10"/>
      <c r="F1" s="11"/>
      <c r="G1" s="12"/>
      <c r="H1" s="13"/>
      <c r="I1" s="13"/>
      <c r="J1" s="33"/>
    </row>
    <row r="2" spans="1:13" s="1" customFormat="1" ht="15.75">
      <c r="A2" s="1" t="s">
        <v>11</v>
      </c>
      <c r="D2" s="9"/>
      <c r="E2" s="10"/>
      <c r="F2" s="11"/>
      <c r="G2" s="12"/>
      <c r="H2" s="13"/>
      <c r="I2" s="13"/>
      <c r="J2" s="33"/>
      <c r="K2" s="12"/>
      <c r="L2" s="12"/>
      <c r="M2" s="34"/>
    </row>
    <row r="3" spans="1:10" s="2" customFormat="1" ht="12" customHeight="1">
      <c r="A3" s="5"/>
      <c r="B3" s="5"/>
      <c r="C3" s="5"/>
      <c r="D3" s="14"/>
      <c r="E3" s="15"/>
      <c r="F3" s="16"/>
      <c r="G3" s="58"/>
      <c r="H3" s="58"/>
      <c r="I3" s="58"/>
      <c r="J3" s="35"/>
    </row>
    <row r="4" ht="12.75">
      <c r="C4" s="14"/>
    </row>
    <row r="5" spans="3:9" s="3" customFormat="1" ht="15.75">
      <c r="C5" s="1" t="s">
        <v>31</v>
      </c>
      <c r="D5" s="1"/>
      <c r="E5" s="10"/>
      <c r="F5" s="9"/>
      <c r="G5" s="61"/>
      <c r="H5" s="61"/>
      <c r="I5" s="56"/>
    </row>
    <row r="6" spans="1:9" s="3" customFormat="1" ht="16.5" customHeight="1" thickBot="1">
      <c r="A6" s="161">
        <v>1.1574074074074073E-05</v>
      </c>
      <c r="B6" s="161"/>
      <c r="C6" s="1"/>
      <c r="D6" s="1"/>
      <c r="E6" s="10"/>
      <c r="F6" s="9"/>
      <c r="G6" s="61"/>
      <c r="H6" s="61"/>
      <c r="I6" s="56"/>
    </row>
    <row r="7" spans="1:10" s="4" customFormat="1" ht="18" customHeight="1" thickBot="1">
      <c r="A7" s="197" t="s">
        <v>42</v>
      </c>
      <c r="B7" s="126" t="s">
        <v>25</v>
      </c>
      <c r="C7" s="127" t="s">
        <v>14</v>
      </c>
      <c r="D7" s="128" t="s">
        <v>15</v>
      </c>
      <c r="E7" s="129" t="s">
        <v>16</v>
      </c>
      <c r="F7" s="130" t="s">
        <v>17</v>
      </c>
      <c r="G7" s="131" t="s">
        <v>18</v>
      </c>
      <c r="H7" s="132" t="s">
        <v>26</v>
      </c>
      <c r="I7" s="150" t="s">
        <v>21</v>
      </c>
      <c r="J7" s="151" t="s">
        <v>22</v>
      </c>
    </row>
    <row r="8" spans="1:10" ht="18" customHeight="1">
      <c r="A8" s="133">
        <v>1</v>
      </c>
      <c r="B8" s="134"/>
      <c r="C8" s="135" t="s">
        <v>219</v>
      </c>
      <c r="D8" s="136" t="s">
        <v>220</v>
      </c>
      <c r="E8" s="137">
        <v>35232</v>
      </c>
      <c r="F8" s="138" t="s">
        <v>48</v>
      </c>
      <c r="G8" s="162">
        <f>IF(ISBLANK(H8),"",TRUNC(0.0826*((H8/$A$6)-212)^2))</f>
        <v>721</v>
      </c>
      <c r="H8" s="205">
        <v>0.0013722222222222224</v>
      </c>
      <c r="I8" s="152" t="str">
        <f>IF(ISBLANK(H8),"",IF(H8&lt;=0.00118055555555556,"KSM",IF(H8&lt;=0.00124421296296296,"I A",IF(H8&lt;=0.00133101851851852,"II A",IF(H8&lt;=0.00144675925925926,"III A",IF(H8&lt;=0.00155092592592593,"I JA",IF(H8&lt;=0.00163194444444444,"II JA",IF(H8&lt;=0.00170138888888889,"III JA",))))))))</f>
        <v>III A</v>
      </c>
      <c r="J8" s="154" t="s">
        <v>221</v>
      </c>
    </row>
    <row r="9" spans="1:10" ht="18" customHeight="1">
      <c r="A9" s="198">
        <f>A8</f>
        <v>1</v>
      </c>
      <c r="B9" s="27"/>
      <c r="C9" s="28" t="s">
        <v>81</v>
      </c>
      <c r="D9" s="29" t="s">
        <v>222</v>
      </c>
      <c r="E9" s="30">
        <v>35333</v>
      </c>
      <c r="F9" s="31" t="s">
        <v>48</v>
      </c>
      <c r="G9" s="163"/>
      <c r="H9" s="164">
        <f>H8</f>
        <v>0.0013722222222222224</v>
      </c>
      <c r="I9" s="164"/>
      <c r="J9" s="157" t="s">
        <v>221</v>
      </c>
    </row>
    <row r="10" spans="1:10" ht="18" customHeight="1">
      <c r="A10" s="198">
        <f>A9</f>
        <v>1</v>
      </c>
      <c r="B10" s="27"/>
      <c r="C10" s="28" t="s">
        <v>223</v>
      </c>
      <c r="D10" s="29" t="s">
        <v>224</v>
      </c>
      <c r="E10" s="30">
        <v>35260</v>
      </c>
      <c r="F10" s="31" t="s">
        <v>48</v>
      </c>
      <c r="G10" s="142"/>
      <c r="H10" s="164">
        <f>H9</f>
        <v>0.0013722222222222224</v>
      </c>
      <c r="I10" s="164"/>
      <c r="J10" s="157" t="s">
        <v>221</v>
      </c>
    </row>
    <row r="11" spans="1:10" ht="18" customHeight="1" thickBot="1">
      <c r="A11" s="199">
        <f>A10</f>
        <v>1</v>
      </c>
      <c r="B11" s="144"/>
      <c r="C11" s="145" t="s">
        <v>225</v>
      </c>
      <c r="D11" s="146" t="s">
        <v>226</v>
      </c>
      <c r="E11" s="147">
        <v>34523</v>
      </c>
      <c r="F11" s="148" t="s">
        <v>48</v>
      </c>
      <c r="G11" s="149"/>
      <c r="H11" s="165">
        <f>H10</f>
        <v>0.0013722222222222224</v>
      </c>
      <c r="I11" s="165"/>
      <c r="J11" s="160" t="s">
        <v>221</v>
      </c>
    </row>
    <row r="12" spans="1:10" ht="18" customHeight="1">
      <c r="A12" s="133">
        <v>2</v>
      </c>
      <c r="B12" s="134">
        <v>174</v>
      </c>
      <c r="C12" s="135" t="s">
        <v>69</v>
      </c>
      <c r="D12" s="136" t="s">
        <v>70</v>
      </c>
      <c r="E12" s="137">
        <v>35054</v>
      </c>
      <c r="F12" s="138" t="s">
        <v>43</v>
      </c>
      <c r="G12" s="162">
        <f>IF(ISBLANK(H12),"",TRUNC(0.0826*((H12/$A$6)-212)^2))</f>
        <v>575</v>
      </c>
      <c r="H12" s="205">
        <v>0.0014877314814814814</v>
      </c>
      <c r="I12" s="152" t="str">
        <f>IF(ISBLANK(H12),"",IF(H12&lt;=0.00118055555555556,"KSM",IF(H12&lt;=0.00124421296296296,"I A",IF(H12&lt;=0.00133101851851852,"II A",IF(H12&lt;=0.00144675925925926,"III A",IF(H12&lt;=0.00155092592592593,"I JA",IF(H12&lt;=0.00163194444444444,"II JA",IF(H12&lt;=0.00170138888888889,"III JA",))))))))</f>
        <v>I JA</v>
      </c>
      <c r="J12" s="154" t="s">
        <v>52</v>
      </c>
    </row>
    <row r="13" spans="1:10" ht="18" customHeight="1">
      <c r="A13" s="198">
        <f>A12</f>
        <v>2</v>
      </c>
      <c r="B13" s="27">
        <v>175</v>
      </c>
      <c r="C13" s="28" t="s">
        <v>71</v>
      </c>
      <c r="D13" s="29" t="s">
        <v>72</v>
      </c>
      <c r="E13" s="30">
        <v>34413</v>
      </c>
      <c r="F13" s="31" t="s">
        <v>43</v>
      </c>
      <c r="G13" s="163"/>
      <c r="H13" s="164">
        <f>H12</f>
        <v>0.0014877314814814814</v>
      </c>
      <c r="I13" s="164"/>
      <c r="J13" s="157" t="s">
        <v>52</v>
      </c>
    </row>
    <row r="14" spans="1:10" ht="18" customHeight="1">
      <c r="A14" s="198">
        <f>A13</f>
        <v>2</v>
      </c>
      <c r="B14" s="27"/>
      <c r="C14" s="28" t="s">
        <v>73</v>
      </c>
      <c r="D14" s="29" t="s">
        <v>74</v>
      </c>
      <c r="E14" s="30">
        <v>35261</v>
      </c>
      <c r="F14" s="31" t="s">
        <v>43</v>
      </c>
      <c r="G14" s="142"/>
      <c r="H14" s="164">
        <f>H13</f>
        <v>0.0014877314814814814</v>
      </c>
      <c r="I14" s="164"/>
      <c r="J14" s="157" t="s">
        <v>52</v>
      </c>
    </row>
    <row r="15" spans="1:10" ht="18" customHeight="1" thickBot="1">
      <c r="A15" s="199">
        <f>A14</f>
        <v>2</v>
      </c>
      <c r="B15" s="144"/>
      <c r="C15" s="145" t="s">
        <v>75</v>
      </c>
      <c r="D15" s="146" t="s">
        <v>76</v>
      </c>
      <c r="E15" s="147">
        <v>34838</v>
      </c>
      <c r="F15" s="148" t="s">
        <v>43</v>
      </c>
      <c r="G15" s="149"/>
      <c r="H15" s="165">
        <f>H14</f>
        <v>0.0014877314814814814</v>
      </c>
      <c r="I15" s="165"/>
      <c r="J15" s="160" t="s">
        <v>52</v>
      </c>
    </row>
    <row r="16" spans="1:10" ht="18" customHeight="1">
      <c r="A16" s="133">
        <v>3</v>
      </c>
      <c r="B16" s="134"/>
      <c r="C16" s="135" t="s">
        <v>141</v>
      </c>
      <c r="D16" s="136" t="s">
        <v>142</v>
      </c>
      <c r="E16" s="137">
        <v>34827</v>
      </c>
      <c r="F16" s="138" t="s">
        <v>47</v>
      </c>
      <c r="G16" s="162">
        <f>IF(ISBLANK(H16),"",TRUNC(0.0826*((H16/$A$6)-212)^2))</f>
        <v>560</v>
      </c>
      <c r="H16" s="205">
        <v>0.0015005787037037036</v>
      </c>
      <c r="I16" s="152" t="str">
        <f>IF(ISBLANK(H16),"",IF(H16&lt;=0.00118055555555556,"KSM",IF(H16&lt;=0.00124421296296296,"I A",IF(H16&lt;=0.00133101851851852,"II A",IF(H16&lt;=0.00144675925925926,"III A",IF(H16&lt;=0.00155092592592593,"I JA",IF(H16&lt;=0.00163194444444444,"II JA",IF(H16&lt;=0.00170138888888889,"III JA",))))))))</f>
        <v>I JA</v>
      </c>
      <c r="J16" s="154" t="s">
        <v>143</v>
      </c>
    </row>
    <row r="17" spans="1:10" ht="18" customHeight="1">
      <c r="A17" s="198">
        <f>A16</f>
        <v>3</v>
      </c>
      <c r="B17" s="27"/>
      <c r="C17" s="28" t="s">
        <v>81</v>
      </c>
      <c r="D17" s="29" t="s">
        <v>144</v>
      </c>
      <c r="E17" s="30">
        <v>34420</v>
      </c>
      <c r="F17" s="31" t="s">
        <v>47</v>
      </c>
      <c r="G17" s="163"/>
      <c r="H17" s="164">
        <f>H16</f>
        <v>0.0015005787037037036</v>
      </c>
      <c r="I17" s="164"/>
      <c r="J17" s="157" t="s">
        <v>143</v>
      </c>
    </row>
    <row r="18" spans="1:10" ht="18" customHeight="1">
      <c r="A18" s="198">
        <f>A17</f>
        <v>3</v>
      </c>
      <c r="B18" s="27"/>
      <c r="C18" s="28" t="s">
        <v>147</v>
      </c>
      <c r="D18" s="29" t="s">
        <v>148</v>
      </c>
      <c r="E18" s="30">
        <v>34487</v>
      </c>
      <c r="F18" s="31" t="s">
        <v>47</v>
      </c>
      <c r="G18" s="142"/>
      <c r="H18" s="164">
        <f>H17</f>
        <v>0.0015005787037037036</v>
      </c>
      <c r="I18" s="164"/>
      <c r="J18" s="157" t="s">
        <v>143</v>
      </c>
    </row>
    <row r="19" spans="1:10" ht="18" customHeight="1" thickBot="1">
      <c r="A19" s="199">
        <f>A18</f>
        <v>3</v>
      </c>
      <c r="B19" s="144"/>
      <c r="C19" s="145" t="s">
        <v>151</v>
      </c>
      <c r="D19" s="146" t="s">
        <v>152</v>
      </c>
      <c r="E19" s="147">
        <v>34627</v>
      </c>
      <c r="F19" s="148" t="s">
        <v>47</v>
      </c>
      <c r="G19" s="149"/>
      <c r="H19" s="165">
        <f>H18</f>
        <v>0.0015005787037037036</v>
      </c>
      <c r="I19" s="165"/>
      <c r="J19" s="160" t="s">
        <v>143</v>
      </c>
    </row>
    <row r="20" spans="1:10" ht="18" customHeight="1">
      <c r="A20" s="133">
        <v>4</v>
      </c>
      <c r="B20" s="134"/>
      <c r="C20" s="135" t="s">
        <v>131</v>
      </c>
      <c r="D20" s="136" t="s">
        <v>132</v>
      </c>
      <c r="E20" s="137">
        <v>34962</v>
      </c>
      <c r="F20" s="138" t="s">
        <v>46</v>
      </c>
      <c r="G20" s="162">
        <f>IF(ISBLANK(H20),"",TRUNC(0.0826*((H20/$A$6)-212)^2))</f>
        <v>397</v>
      </c>
      <c r="H20" s="205">
        <v>0.0016511574074074076</v>
      </c>
      <c r="I20" s="152" t="str">
        <f>IF(ISBLANK(H20),"",IF(H20&lt;=0.00118055555555556,"KSM",IF(H20&lt;=0.00124421296296296,"I A",IF(H20&lt;=0.00133101851851852,"II A",IF(H20&lt;=0.00144675925925926,"III A",IF(H20&lt;=0.00155092592592593,"I JA",IF(H20&lt;=0.00163194444444444,"II JA",IF(H20&lt;=0.00170138888888889,"III JA",))))))))</f>
        <v>III JA</v>
      </c>
      <c r="J20" s="154" t="s">
        <v>133</v>
      </c>
    </row>
    <row r="21" spans="1:10" ht="18" customHeight="1">
      <c r="A21" s="198">
        <f>A20</f>
        <v>4</v>
      </c>
      <c r="B21" s="27"/>
      <c r="C21" s="28" t="s">
        <v>69</v>
      </c>
      <c r="D21" s="29" t="s">
        <v>136</v>
      </c>
      <c r="E21" s="30">
        <v>35583</v>
      </c>
      <c r="F21" s="31" t="s">
        <v>46</v>
      </c>
      <c r="G21" s="163"/>
      <c r="H21" s="164">
        <f>H20</f>
        <v>0.0016511574074074076</v>
      </c>
      <c r="I21" s="164"/>
      <c r="J21" s="157" t="s">
        <v>133</v>
      </c>
    </row>
    <row r="22" spans="1:10" ht="18" customHeight="1">
      <c r="A22" s="198">
        <f>A21</f>
        <v>4</v>
      </c>
      <c r="B22" s="27"/>
      <c r="C22" s="28" t="s">
        <v>137</v>
      </c>
      <c r="D22" s="29" t="s">
        <v>138</v>
      </c>
      <c r="E22" s="30">
        <v>35398</v>
      </c>
      <c r="F22" s="31" t="s">
        <v>46</v>
      </c>
      <c r="G22" s="142"/>
      <c r="H22" s="164">
        <f>H21</f>
        <v>0.0016511574074074076</v>
      </c>
      <c r="I22" s="164"/>
      <c r="J22" s="157" t="s">
        <v>133</v>
      </c>
    </row>
    <row r="23" spans="1:10" ht="18" customHeight="1" thickBot="1">
      <c r="A23" s="199">
        <f>A22</f>
        <v>4</v>
      </c>
      <c r="B23" s="144"/>
      <c r="C23" s="145" t="s">
        <v>139</v>
      </c>
      <c r="D23" s="146" t="s">
        <v>140</v>
      </c>
      <c r="E23" s="147">
        <v>35629</v>
      </c>
      <c r="F23" s="148" t="s">
        <v>46</v>
      </c>
      <c r="G23" s="149"/>
      <c r="H23" s="165">
        <f>H22</f>
        <v>0.0016511574074074076</v>
      </c>
      <c r="I23" s="165"/>
      <c r="J23" s="160" t="s">
        <v>133</v>
      </c>
    </row>
    <row r="24" spans="1:10" ht="18" customHeight="1">
      <c r="A24" s="133"/>
      <c r="B24" s="134"/>
      <c r="C24" s="135" t="s">
        <v>123</v>
      </c>
      <c r="D24" s="136" t="s">
        <v>124</v>
      </c>
      <c r="E24" s="137">
        <v>34535</v>
      </c>
      <c r="F24" s="138" t="s">
        <v>45</v>
      </c>
      <c r="G24" s="162"/>
      <c r="H24" s="205" t="s">
        <v>298</v>
      </c>
      <c r="I24" s="152"/>
      <c r="J24" s="154" t="s">
        <v>125</v>
      </c>
    </row>
    <row r="25" spans="1:10" ht="18" customHeight="1">
      <c r="A25" s="198">
        <f>A24</f>
        <v>0</v>
      </c>
      <c r="B25" s="27"/>
      <c r="C25" s="28" t="s">
        <v>126</v>
      </c>
      <c r="D25" s="29" t="s">
        <v>127</v>
      </c>
      <c r="E25" s="30">
        <v>34141</v>
      </c>
      <c r="F25" s="31" t="s">
        <v>45</v>
      </c>
      <c r="G25" s="163"/>
      <c r="H25" s="164" t="str">
        <f>H24</f>
        <v>DQ</v>
      </c>
      <c r="I25" s="164"/>
      <c r="J25" s="157" t="s">
        <v>125</v>
      </c>
    </row>
    <row r="26" spans="1:10" ht="18" customHeight="1">
      <c r="A26" s="198">
        <f>A25</f>
        <v>0</v>
      </c>
      <c r="B26" s="27"/>
      <c r="C26" s="28" t="s">
        <v>128</v>
      </c>
      <c r="D26" s="29" t="s">
        <v>243</v>
      </c>
      <c r="E26" s="30">
        <v>35464</v>
      </c>
      <c r="F26" s="31" t="s">
        <v>45</v>
      </c>
      <c r="G26" s="142"/>
      <c r="H26" s="164" t="str">
        <f>H25</f>
        <v>DQ</v>
      </c>
      <c r="I26" s="164"/>
      <c r="J26" s="157" t="s">
        <v>125</v>
      </c>
    </row>
    <row r="27" spans="1:10" ht="18" customHeight="1" thickBot="1">
      <c r="A27" s="199">
        <f>A26</f>
        <v>0</v>
      </c>
      <c r="B27" s="144"/>
      <c r="C27" s="145" t="s">
        <v>81</v>
      </c>
      <c r="D27" s="146" t="s">
        <v>129</v>
      </c>
      <c r="E27" s="147">
        <v>35414</v>
      </c>
      <c r="F27" s="148" t="s">
        <v>45</v>
      </c>
      <c r="G27" s="149"/>
      <c r="H27" s="165" t="str">
        <f>H26</f>
        <v>DQ</v>
      </c>
      <c r="I27" s="165"/>
      <c r="J27" s="160" t="s">
        <v>125</v>
      </c>
    </row>
  </sheetData>
  <sheetProtection/>
  <printOptions horizontalCentered="1"/>
  <pageMargins left="0.39305555555555555" right="0.39305555555555555" top="0.15694444444444444" bottom="0.19652777777777777" header="0.15694444444444444" footer="0.19652777777777777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5" customWidth="1"/>
    <col min="2" max="2" width="5.7109375" style="5" hidden="1" customWidth="1"/>
    <col min="3" max="3" width="13.57421875" style="5" customWidth="1"/>
    <col min="4" max="4" width="15.421875" style="5" bestFit="1" customWidth="1"/>
    <col min="5" max="5" width="10.7109375" style="6" customWidth="1"/>
    <col min="6" max="6" width="30.57421875" style="7" bestFit="1" customWidth="1"/>
    <col min="7" max="7" width="9.140625" style="8" customWidth="1"/>
    <col min="8" max="8" width="9.140625" style="8" hidden="1" customWidth="1"/>
    <col min="9" max="9" width="10.421875" style="2" bestFit="1" customWidth="1"/>
    <col min="10" max="16384" width="9.140625" style="5" customWidth="1"/>
  </cols>
  <sheetData>
    <row r="1" spans="1:8" s="1" customFormat="1" ht="15.75">
      <c r="A1" s="1" t="s">
        <v>10</v>
      </c>
      <c r="D1" s="9"/>
      <c r="E1" s="10"/>
      <c r="F1" s="11"/>
      <c r="G1" s="13"/>
      <c r="H1" s="33"/>
    </row>
    <row r="2" spans="1:11" s="1" customFormat="1" ht="15.75">
      <c r="A2" s="1" t="s">
        <v>11</v>
      </c>
      <c r="D2" s="9"/>
      <c r="E2" s="10"/>
      <c r="F2" s="11"/>
      <c r="G2" s="13"/>
      <c r="H2" s="33"/>
      <c r="I2" s="12"/>
      <c r="J2" s="12"/>
      <c r="K2" s="34"/>
    </row>
    <row r="3" spans="1:9" s="2" customFormat="1" ht="12" customHeight="1">
      <c r="A3" s="5"/>
      <c r="B3" s="5"/>
      <c r="C3" s="5"/>
      <c r="D3" s="14"/>
      <c r="E3" s="15"/>
      <c r="F3" s="16"/>
      <c r="G3" s="17"/>
      <c r="H3" s="17"/>
      <c r="I3" s="35"/>
    </row>
    <row r="4" ht="12.75">
      <c r="C4" s="14"/>
    </row>
    <row r="5" spans="3:8" s="3" customFormat="1" ht="15.75">
      <c r="C5" s="1" t="s">
        <v>32</v>
      </c>
      <c r="D5" s="1"/>
      <c r="E5" s="10"/>
      <c r="F5" s="9"/>
      <c r="G5" s="84"/>
      <c r="H5" s="84"/>
    </row>
    <row r="6" spans="1:8" s="3" customFormat="1" ht="16.5" thickBot="1">
      <c r="A6" s="124">
        <v>1.1574074074074073E-05</v>
      </c>
      <c r="B6" s="124"/>
      <c r="C6" s="1">
        <v>1</v>
      </c>
      <c r="D6" s="1" t="s">
        <v>246</v>
      </c>
      <c r="E6" s="10"/>
      <c r="F6" s="9"/>
      <c r="G6" s="84"/>
      <c r="H6" s="84"/>
    </row>
    <row r="7" spans="1:9" s="4" customFormat="1" ht="18" customHeight="1" thickBot="1">
      <c r="A7" s="197" t="s">
        <v>13</v>
      </c>
      <c r="B7" s="126" t="s">
        <v>25</v>
      </c>
      <c r="C7" s="127" t="s">
        <v>14</v>
      </c>
      <c r="D7" s="128" t="s">
        <v>15</v>
      </c>
      <c r="E7" s="129" t="s">
        <v>16</v>
      </c>
      <c r="F7" s="130" t="s">
        <v>17</v>
      </c>
      <c r="G7" s="132" t="s">
        <v>26</v>
      </c>
      <c r="H7" s="151" t="s">
        <v>22</v>
      </c>
      <c r="I7" s="151" t="s">
        <v>22</v>
      </c>
    </row>
    <row r="8" spans="1:9" ht="18" customHeight="1">
      <c r="A8" s="133">
        <v>2</v>
      </c>
      <c r="B8" s="134"/>
      <c r="C8" s="135" t="s">
        <v>170</v>
      </c>
      <c r="D8" s="136" t="s">
        <v>171</v>
      </c>
      <c r="E8" s="137">
        <v>34542</v>
      </c>
      <c r="F8" s="138" t="s">
        <v>47</v>
      </c>
      <c r="G8" s="206" t="s">
        <v>302</v>
      </c>
      <c r="H8" s="153"/>
      <c r="I8" s="154" t="s">
        <v>143</v>
      </c>
    </row>
    <row r="9" spans="1:9" ht="18" customHeight="1">
      <c r="A9" s="198">
        <f>A8</f>
        <v>2</v>
      </c>
      <c r="B9" s="27"/>
      <c r="C9" s="28" t="s">
        <v>172</v>
      </c>
      <c r="D9" s="29" t="s">
        <v>173</v>
      </c>
      <c r="E9" s="30">
        <v>34779</v>
      </c>
      <c r="F9" s="31" t="s">
        <v>47</v>
      </c>
      <c r="G9" s="140" t="str">
        <f>G8</f>
        <v>1:42,99</v>
      </c>
      <c r="H9" s="156"/>
      <c r="I9" s="157" t="s">
        <v>143</v>
      </c>
    </row>
    <row r="10" spans="1:9" ht="18" customHeight="1">
      <c r="A10" s="198">
        <f>A9</f>
        <v>2</v>
      </c>
      <c r="B10" s="27"/>
      <c r="C10" s="28" t="s">
        <v>174</v>
      </c>
      <c r="D10" s="29" t="s">
        <v>175</v>
      </c>
      <c r="E10" s="30">
        <v>35228</v>
      </c>
      <c r="F10" s="31" t="s">
        <v>47</v>
      </c>
      <c r="G10" s="140" t="str">
        <f>G9</f>
        <v>1:42,99</v>
      </c>
      <c r="H10" s="156"/>
      <c r="I10" s="157" t="s">
        <v>143</v>
      </c>
    </row>
    <row r="11" spans="1:9" ht="18" customHeight="1" thickBot="1">
      <c r="A11" s="199">
        <f>A10</f>
        <v>2</v>
      </c>
      <c r="B11" s="144"/>
      <c r="C11" s="145" t="s">
        <v>182</v>
      </c>
      <c r="D11" s="146" t="s">
        <v>183</v>
      </c>
      <c r="E11" s="147">
        <v>35270</v>
      </c>
      <c r="F11" s="148" t="s">
        <v>47</v>
      </c>
      <c r="G11" s="143" t="str">
        <f>G10</f>
        <v>1:42,99</v>
      </c>
      <c r="H11" s="159"/>
      <c r="I11" s="160" t="s">
        <v>143</v>
      </c>
    </row>
    <row r="12" spans="1:9" ht="18" customHeight="1">
      <c r="A12" s="133">
        <v>3</v>
      </c>
      <c r="B12" s="134"/>
      <c r="C12" s="135" t="s">
        <v>229</v>
      </c>
      <c r="D12" s="136" t="s">
        <v>230</v>
      </c>
      <c r="E12" s="137">
        <v>35110</v>
      </c>
      <c r="F12" s="138" t="s">
        <v>48</v>
      </c>
      <c r="G12" s="206" t="s">
        <v>303</v>
      </c>
      <c r="H12" s="153"/>
      <c r="I12" s="154" t="s">
        <v>221</v>
      </c>
    </row>
    <row r="13" spans="1:9" ht="18" customHeight="1">
      <c r="A13" s="198">
        <f>A12</f>
        <v>3</v>
      </c>
      <c r="B13" s="27"/>
      <c r="C13" s="28" t="s">
        <v>231</v>
      </c>
      <c r="D13" s="29" t="s">
        <v>232</v>
      </c>
      <c r="E13" s="30">
        <v>34971</v>
      </c>
      <c r="F13" s="31" t="s">
        <v>48</v>
      </c>
      <c r="G13" s="140" t="str">
        <f>G12</f>
        <v>1:45,15</v>
      </c>
      <c r="H13" s="156"/>
      <c r="I13" s="157" t="s">
        <v>221</v>
      </c>
    </row>
    <row r="14" spans="1:9" ht="18" customHeight="1">
      <c r="A14" s="198">
        <f>A13</f>
        <v>3</v>
      </c>
      <c r="B14" s="27"/>
      <c r="C14" s="28" t="s">
        <v>235</v>
      </c>
      <c r="D14" s="29" t="s">
        <v>236</v>
      </c>
      <c r="E14" s="30">
        <v>35512</v>
      </c>
      <c r="F14" s="31" t="s">
        <v>48</v>
      </c>
      <c r="G14" s="140" t="str">
        <f>G13</f>
        <v>1:45,15</v>
      </c>
      <c r="H14" s="156"/>
      <c r="I14" s="157" t="s">
        <v>221</v>
      </c>
    </row>
    <row r="15" spans="1:9" ht="18" customHeight="1" thickBot="1">
      <c r="A15" s="199">
        <f>A14</f>
        <v>3</v>
      </c>
      <c r="B15" s="144"/>
      <c r="C15" s="145" t="s">
        <v>209</v>
      </c>
      <c r="D15" s="146" t="s">
        <v>237</v>
      </c>
      <c r="E15" s="147">
        <v>35110</v>
      </c>
      <c r="F15" s="148" t="s">
        <v>48</v>
      </c>
      <c r="G15" s="143" t="str">
        <f>G14</f>
        <v>1:45,15</v>
      </c>
      <c r="H15" s="159"/>
      <c r="I15" s="160" t="s">
        <v>221</v>
      </c>
    </row>
    <row r="16" spans="1:9" ht="18" customHeight="1">
      <c r="A16" s="133">
        <v>4</v>
      </c>
      <c r="B16" s="134"/>
      <c r="C16" s="135" t="s">
        <v>88</v>
      </c>
      <c r="D16" s="136" t="s">
        <v>89</v>
      </c>
      <c r="E16" s="137">
        <v>34537</v>
      </c>
      <c r="F16" s="138" t="s">
        <v>44</v>
      </c>
      <c r="G16" s="206" t="s">
        <v>304</v>
      </c>
      <c r="H16" s="153"/>
      <c r="I16" s="154" t="s">
        <v>85</v>
      </c>
    </row>
    <row r="17" spans="1:9" ht="18" customHeight="1">
      <c r="A17" s="198">
        <f>A16</f>
        <v>4</v>
      </c>
      <c r="B17" s="27"/>
      <c r="C17" s="28" t="s">
        <v>86</v>
      </c>
      <c r="D17" s="29" t="s">
        <v>87</v>
      </c>
      <c r="E17" s="30">
        <v>34405</v>
      </c>
      <c r="F17" s="31" t="s">
        <v>44</v>
      </c>
      <c r="G17" s="140" t="str">
        <f>G16</f>
        <v>1:41,69</v>
      </c>
      <c r="H17" s="156"/>
      <c r="I17" s="157" t="s">
        <v>85</v>
      </c>
    </row>
    <row r="18" spans="1:9" ht="18" customHeight="1">
      <c r="A18" s="198">
        <f>A17</f>
        <v>4</v>
      </c>
      <c r="B18" s="27"/>
      <c r="C18" s="28" t="s">
        <v>83</v>
      </c>
      <c r="D18" s="29" t="s">
        <v>84</v>
      </c>
      <c r="E18" s="30">
        <v>34515</v>
      </c>
      <c r="F18" s="31" t="s">
        <v>44</v>
      </c>
      <c r="G18" s="140" t="str">
        <f>G17</f>
        <v>1:41,69</v>
      </c>
      <c r="H18" s="156"/>
      <c r="I18" s="157" t="s">
        <v>85</v>
      </c>
    </row>
    <row r="19" spans="1:9" ht="18" customHeight="1" thickBot="1">
      <c r="A19" s="199">
        <f>A18</f>
        <v>4</v>
      </c>
      <c r="B19" s="144"/>
      <c r="C19" s="145" t="s">
        <v>91</v>
      </c>
      <c r="D19" s="146" t="s">
        <v>92</v>
      </c>
      <c r="E19" s="147">
        <v>34696</v>
      </c>
      <c r="F19" s="148" t="s">
        <v>44</v>
      </c>
      <c r="G19" s="143" t="str">
        <f>G18</f>
        <v>1:41,69</v>
      </c>
      <c r="H19" s="159"/>
      <c r="I19" s="160" t="s">
        <v>85</v>
      </c>
    </row>
    <row r="20" spans="1:9" ht="18" customHeight="1">
      <c r="A20" s="200"/>
      <c r="B20" s="190"/>
      <c r="C20" s="191"/>
      <c r="D20" s="192"/>
      <c r="E20" s="193"/>
      <c r="F20" s="194"/>
      <c r="G20" s="200"/>
      <c r="H20" s="196"/>
      <c r="I20" s="196"/>
    </row>
    <row r="21" spans="1:8" s="3" customFormat="1" ht="16.5" thickBot="1">
      <c r="A21" s="124">
        <v>1.1574074074074073E-05</v>
      </c>
      <c r="B21" s="124"/>
      <c r="C21" s="1">
        <v>2</v>
      </c>
      <c r="D21" s="1" t="s">
        <v>246</v>
      </c>
      <c r="E21" s="10"/>
      <c r="F21" s="9"/>
      <c r="G21" s="84"/>
      <c r="H21" s="84"/>
    </row>
    <row r="22" spans="1:9" s="4" customFormat="1" ht="18" customHeight="1" thickBot="1">
      <c r="A22" s="197" t="s">
        <v>13</v>
      </c>
      <c r="B22" s="126" t="s">
        <v>25</v>
      </c>
      <c r="C22" s="127" t="s">
        <v>14</v>
      </c>
      <c r="D22" s="128" t="s">
        <v>15</v>
      </c>
      <c r="E22" s="129" t="s">
        <v>16</v>
      </c>
      <c r="F22" s="130" t="s">
        <v>17</v>
      </c>
      <c r="G22" s="132" t="s">
        <v>26</v>
      </c>
      <c r="H22" s="151" t="s">
        <v>22</v>
      </c>
      <c r="I22" s="151" t="s">
        <v>22</v>
      </c>
    </row>
    <row r="23" spans="1:9" ht="18" customHeight="1">
      <c r="A23" s="133">
        <v>2</v>
      </c>
      <c r="B23" s="134"/>
      <c r="C23" s="135" t="s">
        <v>53</v>
      </c>
      <c r="D23" s="136" t="s">
        <v>54</v>
      </c>
      <c r="E23" s="137">
        <v>34770</v>
      </c>
      <c r="F23" s="138" t="s">
        <v>43</v>
      </c>
      <c r="G23" s="206" t="s">
        <v>305</v>
      </c>
      <c r="H23" s="153"/>
      <c r="I23" s="154" t="s">
        <v>52</v>
      </c>
    </row>
    <row r="24" spans="1:9" ht="18" customHeight="1">
      <c r="A24" s="198">
        <f>A23</f>
        <v>2</v>
      </c>
      <c r="B24" s="27"/>
      <c r="C24" s="28" t="s">
        <v>55</v>
      </c>
      <c r="D24" s="29" t="s">
        <v>56</v>
      </c>
      <c r="E24" s="30">
        <v>34449</v>
      </c>
      <c r="F24" s="31" t="s">
        <v>43</v>
      </c>
      <c r="G24" s="140" t="str">
        <f>G23</f>
        <v>1:40,75</v>
      </c>
      <c r="H24" s="156"/>
      <c r="I24" s="157" t="s">
        <v>52</v>
      </c>
    </row>
    <row r="25" spans="1:9" ht="18" customHeight="1">
      <c r="A25" s="198">
        <f>A24</f>
        <v>2</v>
      </c>
      <c r="B25" s="27"/>
      <c r="C25" s="28" t="s">
        <v>57</v>
      </c>
      <c r="D25" s="29" t="s">
        <v>58</v>
      </c>
      <c r="E25" s="30">
        <v>35065</v>
      </c>
      <c r="F25" s="31" t="s">
        <v>43</v>
      </c>
      <c r="G25" s="140" t="str">
        <f>G24</f>
        <v>1:40,75</v>
      </c>
      <c r="H25" s="156"/>
      <c r="I25" s="157" t="s">
        <v>52</v>
      </c>
    </row>
    <row r="26" spans="1:9" ht="18" customHeight="1" thickBot="1">
      <c r="A26" s="199">
        <f>A25</f>
        <v>2</v>
      </c>
      <c r="B26" s="144"/>
      <c r="C26" s="145" t="s">
        <v>59</v>
      </c>
      <c r="D26" s="146" t="s">
        <v>60</v>
      </c>
      <c r="E26" s="147">
        <v>35259</v>
      </c>
      <c r="F26" s="148" t="s">
        <v>43</v>
      </c>
      <c r="G26" s="143" t="str">
        <f>G25</f>
        <v>1:40,75</v>
      </c>
      <c r="H26" s="159"/>
      <c r="I26" s="160" t="s">
        <v>52</v>
      </c>
    </row>
    <row r="27" spans="1:9" ht="18" customHeight="1">
      <c r="A27" s="133">
        <v>3</v>
      </c>
      <c r="B27" s="134"/>
      <c r="C27" s="135" t="s">
        <v>109</v>
      </c>
      <c r="D27" s="136" t="s">
        <v>110</v>
      </c>
      <c r="E27" s="137">
        <v>33224</v>
      </c>
      <c r="F27" s="138" t="s">
        <v>45</v>
      </c>
      <c r="G27" s="206" t="s">
        <v>306</v>
      </c>
      <c r="H27" s="153"/>
      <c r="I27" s="154" t="s">
        <v>108</v>
      </c>
    </row>
    <row r="28" spans="1:9" ht="18" customHeight="1">
      <c r="A28" s="198">
        <f>A27</f>
        <v>3</v>
      </c>
      <c r="B28" s="27"/>
      <c r="C28" s="28" t="s">
        <v>117</v>
      </c>
      <c r="D28" s="29" t="s">
        <v>118</v>
      </c>
      <c r="E28" s="30">
        <v>34419</v>
      </c>
      <c r="F28" s="31" t="s">
        <v>45</v>
      </c>
      <c r="G28" s="140" t="str">
        <f>G27</f>
        <v>1:43,20</v>
      </c>
      <c r="H28" s="156"/>
      <c r="I28" s="157" t="s">
        <v>108</v>
      </c>
    </row>
    <row r="29" spans="1:9" ht="18" customHeight="1">
      <c r="A29" s="198">
        <f>A28</f>
        <v>3</v>
      </c>
      <c r="B29" s="27"/>
      <c r="C29" s="28" t="s">
        <v>119</v>
      </c>
      <c r="D29" s="29" t="s">
        <v>120</v>
      </c>
      <c r="E29" s="30">
        <v>34454</v>
      </c>
      <c r="F29" s="31" t="s">
        <v>45</v>
      </c>
      <c r="G29" s="140" t="str">
        <f>G28</f>
        <v>1:43,20</v>
      </c>
      <c r="H29" s="156"/>
      <c r="I29" s="157" t="s">
        <v>108</v>
      </c>
    </row>
    <row r="30" spans="1:9" ht="18" customHeight="1" thickBot="1">
      <c r="A30" s="199">
        <f>A29</f>
        <v>3</v>
      </c>
      <c r="B30" s="144"/>
      <c r="C30" s="145" t="s">
        <v>121</v>
      </c>
      <c r="D30" s="146" t="s">
        <v>122</v>
      </c>
      <c r="E30" s="147">
        <v>35147</v>
      </c>
      <c r="F30" s="148" t="s">
        <v>45</v>
      </c>
      <c r="G30" s="143" t="str">
        <f>G29</f>
        <v>1:43,20</v>
      </c>
      <c r="H30" s="159"/>
      <c r="I30" s="160" t="s">
        <v>108</v>
      </c>
    </row>
    <row r="31" spans="1:9" ht="18" customHeight="1">
      <c r="A31" s="133">
        <v>4</v>
      </c>
      <c r="B31" s="134"/>
      <c r="C31" s="135" t="s">
        <v>199</v>
      </c>
      <c r="D31" s="136" t="s">
        <v>200</v>
      </c>
      <c r="E31" s="137">
        <v>34935</v>
      </c>
      <c r="F31" s="138" t="s">
        <v>49</v>
      </c>
      <c r="G31" s="206" t="s">
        <v>307</v>
      </c>
      <c r="H31" s="153"/>
      <c r="I31" s="154" t="s">
        <v>195</v>
      </c>
    </row>
    <row r="32" spans="1:9" ht="18" customHeight="1">
      <c r="A32" s="198">
        <f>A31</f>
        <v>4</v>
      </c>
      <c r="B32" s="27"/>
      <c r="C32" s="28" t="s">
        <v>212</v>
      </c>
      <c r="D32" s="29" t="s">
        <v>213</v>
      </c>
      <c r="E32" s="30">
        <v>35062</v>
      </c>
      <c r="F32" s="31" t="s">
        <v>49</v>
      </c>
      <c r="G32" s="140" t="str">
        <f>G31</f>
        <v>1:41,29</v>
      </c>
      <c r="H32" s="156"/>
      <c r="I32" s="157" t="s">
        <v>195</v>
      </c>
    </row>
    <row r="33" spans="1:9" ht="18" customHeight="1">
      <c r="A33" s="198">
        <f>A32</f>
        <v>4</v>
      </c>
      <c r="B33" s="27"/>
      <c r="C33" s="28" t="s">
        <v>212</v>
      </c>
      <c r="D33" s="29" t="s">
        <v>214</v>
      </c>
      <c r="E33" s="30">
        <v>35082</v>
      </c>
      <c r="F33" s="31" t="s">
        <v>49</v>
      </c>
      <c r="G33" s="140" t="str">
        <f>G32</f>
        <v>1:41,29</v>
      </c>
      <c r="H33" s="156"/>
      <c r="I33" s="157" t="s">
        <v>195</v>
      </c>
    </row>
    <row r="34" spans="1:9" ht="18" customHeight="1" thickBot="1">
      <c r="A34" s="199">
        <f>A33</f>
        <v>4</v>
      </c>
      <c r="B34" s="144"/>
      <c r="C34" s="145" t="s">
        <v>244</v>
      </c>
      <c r="D34" s="146" t="s">
        <v>216</v>
      </c>
      <c r="E34" s="147">
        <v>35335</v>
      </c>
      <c r="F34" s="148" t="s">
        <v>49</v>
      </c>
      <c r="G34" s="143" t="str">
        <f>G33</f>
        <v>1:41,29</v>
      </c>
      <c r="H34" s="159"/>
      <c r="I34" s="160" t="s">
        <v>195</v>
      </c>
    </row>
  </sheetData>
  <sheetProtection/>
  <printOptions horizontalCentered="1"/>
  <pageMargins left="0.3937007874015748" right="0.3937007874015748" top="0.2362204724409449" bottom="0.15748031496062992" header="0.2362204724409449" footer="0.1574803149606299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5" customWidth="1"/>
    <col min="2" max="2" width="5.7109375" style="5" hidden="1" customWidth="1"/>
    <col min="3" max="3" width="13.57421875" style="5" customWidth="1"/>
    <col min="4" max="4" width="15.421875" style="5" bestFit="1" customWidth="1"/>
    <col min="5" max="5" width="10.7109375" style="6" customWidth="1"/>
    <col min="6" max="6" width="30.57421875" style="7" bestFit="1" customWidth="1"/>
    <col min="7" max="7" width="7.7109375" style="8" customWidth="1"/>
    <col min="8" max="8" width="9.140625" style="8" customWidth="1"/>
    <col min="9" max="9" width="5.28125" style="56" bestFit="1" customWidth="1"/>
    <col min="10" max="10" width="9.140625" style="8" hidden="1" customWidth="1"/>
    <col min="11" max="11" width="10.421875" style="2" bestFit="1" customWidth="1"/>
    <col min="12" max="16384" width="9.140625" style="5" customWidth="1"/>
  </cols>
  <sheetData>
    <row r="1" spans="1:10" s="1" customFormat="1" ht="15.75">
      <c r="A1" s="1" t="s">
        <v>10</v>
      </c>
      <c r="D1" s="9"/>
      <c r="E1" s="10"/>
      <c r="F1" s="11"/>
      <c r="G1" s="12"/>
      <c r="H1" s="13"/>
      <c r="I1" s="13"/>
      <c r="J1" s="33"/>
    </row>
    <row r="2" spans="1:13" s="1" customFormat="1" ht="15.75">
      <c r="A2" s="1" t="s">
        <v>11</v>
      </c>
      <c r="D2" s="9"/>
      <c r="E2" s="10"/>
      <c r="F2" s="11"/>
      <c r="G2" s="12"/>
      <c r="H2" s="13"/>
      <c r="I2" s="13"/>
      <c r="J2" s="33"/>
      <c r="K2" s="12"/>
      <c r="L2" s="12"/>
      <c r="M2" s="34"/>
    </row>
    <row r="3" spans="1:11" s="2" customFormat="1" ht="12" customHeight="1">
      <c r="A3" s="5"/>
      <c r="B3" s="5"/>
      <c r="C3" s="5"/>
      <c r="D3" s="14"/>
      <c r="E3" s="15"/>
      <c r="F3" s="16"/>
      <c r="G3" s="17"/>
      <c r="H3" s="17"/>
      <c r="I3" s="58"/>
      <c r="J3" s="17"/>
      <c r="K3" s="35"/>
    </row>
    <row r="4" ht="12.75">
      <c r="C4" s="14"/>
    </row>
    <row r="5" spans="3:10" s="3" customFormat="1" ht="15.75">
      <c r="C5" s="1" t="s">
        <v>32</v>
      </c>
      <c r="D5" s="1"/>
      <c r="E5" s="10"/>
      <c r="F5" s="9"/>
      <c r="G5" s="84"/>
      <c r="H5" s="84"/>
      <c r="I5" s="56"/>
      <c r="J5" s="84"/>
    </row>
    <row r="6" spans="1:10" s="3" customFormat="1" ht="16.5" thickBot="1">
      <c r="A6" s="124">
        <v>1.1574074074074073E-05</v>
      </c>
      <c r="B6" s="124"/>
      <c r="C6" s="1"/>
      <c r="D6" s="1"/>
      <c r="E6" s="10"/>
      <c r="F6" s="9"/>
      <c r="G6" s="84"/>
      <c r="H6" s="84"/>
      <c r="I6" s="61"/>
      <c r="J6" s="84"/>
    </row>
    <row r="7" spans="1:11" s="4" customFormat="1" ht="18" customHeight="1" thickBot="1">
      <c r="A7" s="197" t="s">
        <v>42</v>
      </c>
      <c r="B7" s="126" t="s">
        <v>25</v>
      </c>
      <c r="C7" s="127" t="s">
        <v>14</v>
      </c>
      <c r="D7" s="128" t="s">
        <v>15</v>
      </c>
      <c r="E7" s="129" t="s">
        <v>16</v>
      </c>
      <c r="F7" s="130" t="s">
        <v>17</v>
      </c>
      <c r="G7" s="131" t="s">
        <v>18</v>
      </c>
      <c r="H7" s="132" t="s">
        <v>26</v>
      </c>
      <c r="I7" s="150" t="s">
        <v>21</v>
      </c>
      <c r="J7" s="151" t="s">
        <v>22</v>
      </c>
      <c r="K7" s="151" t="s">
        <v>22</v>
      </c>
    </row>
    <row r="8" spans="1:11" ht="18" customHeight="1">
      <c r="A8" s="133">
        <v>1</v>
      </c>
      <c r="B8" s="134"/>
      <c r="C8" s="135" t="s">
        <v>53</v>
      </c>
      <c r="D8" s="136" t="s">
        <v>54</v>
      </c>
      <c r="E8" s="137">
        <v>34770</v>
      </c>
      <c r="F8" s="138" t="s">
        <v>43</v>
      </c>
      <c r="G8" s="139">
        <f>IF(ISBLANK(H8),"",TRUNC(0.312*((H8/$A$6)-144)^2))</f>
        <v>583</v>
      </c>
      <c r="H8" s="205">
        <v>0.001166087962962963</v>
      </c>
      <c r="I8" s="152" t="str">
        <f>IF(ISBLANK(H8),"",IF(H8&lt;=0.00101851851851852,"KSM",IF(H8&lt;=0.00106481481481481,"I A",IF(H8&lt;=0.00112268518518519,"II A",IF(H8&lt;=0.00119212962962963,"III A",IF(H8&lt;=0.0012962962962963,"I JA",IF(H8&lt;=0.00138888888888889,"II JA",IF(H8&lt;=0.00144675925925926,"III JA",))))))))</f>
        <v>III A</v>
      </c>
      <c r="J8" s="153"/>
      <c r="K8" s="154" t="s">
        <v>52</v>
      </c>
    </row>
    <row r="9" spans="1:11" ht="18" customHeight="1">
      <c r="A9" s="198">
        <f>A8</f>
        <v>1</v>
      </c>
      <c r="B9" s="27"/>
      <c r="C9" s="28" t="s">
        <v>55</v>
      </c>
      <c r="D9" s="29" t="s">
        <v>56</v>
      </c>
      <c r="E9" s="30">
        <v>34449</v>
      </c>
      <c r="F9" s="31" t="s">
        <v>43</v>
      </c>
      <c r="G9" s="141"/>
      <c r="H9" s="140">
        <f>H8</f>
        <v>0.001166087962962963</v>
      </c>
      <c r="I9" s="155"/>
      <c r="J9" s="156"/>
      <c r="K9" s="157" t="s">
        <v>52</v>
      </c>
    </row>
    <row r="10" spans="1:11" ht="18" customHeight="1">
      <c r="A10" s="198">
        <f>A9</f>
        <v>1</v>
      </c>
      <c r="B10" s="27"/>
      <c r="C10" s="28" t="s">
        <v>57</v>
      </c>
      <c r="D10" s="29" t="s">
        <v>58</v>
      </c>
      <c r="E10" s="30">
        <v>35065</v>
      </c>
      <c r="F10" s="31" t="s">
        <v>43</v>
      </c>
      <c r="G10" s="142"/>
      <c r="H10" s="140">
        <f>H9</f>
        <v>0.001166087962962963</v>
      </c>
      <c r="I10" s="155"/>
      <c r="J10" s="156"/>
      <c r="K10" s="157" t="s">
        <v>52</v>
      </c>
    </row>
    <row r="11" spans="1:11" ht="18" customHeight="1" thickBot="1">
      <c r="A11" s="199">
        <f>A10</f>
        <v>1</v>
      </c>
      <c r="B11" s="144"/>
      <c r="C11" s="145" t="s">
        <v>59</v>
      </c>
      <c r="D11" s="146" t="s">
        <v>60</v>
      </c>
      <c r="E11" s="147">
        <v>35259</v>
      </c>
      <c r="F11" s="148" t="s">
        <v>43</v>
      </c>
      <c r="G11" s="149"/>
      <c r="H11" s="143">
        <f>H10</f>
        <v>0.001166087962962963</v>
      </c>
      <c r="I11" s="158"/>
      <c r="J11" s="159"/>
      <c r="K11" s="160" t="s">
        <v>52</v>
      </c>
    </row>
    <row r="12" spans="1:11" ht="18" customHeight="1">
      <c r="A12" s="133">
        <v>2</v>
      </c>
      <c r="B12" s="134"/>
      <c r="C12" s="135" t="s">
        <v>199</v>
      </c>
      <c r="D12" s="136" t="s">
        <v>200</v>
      </c>
      <c r="E12" s="137">
        <v>34935</v>
      </c>
      <c r="F12" s="138" t="s">
        <v>49</v>
      </c>
      <c r="G12" s="139">
        <f>IF(ISBLANK(H12),"",TRUNC(0.312*((H12/$A$6)-144)^2))</f>
        <v>569</v>
      </c>
      <c r="H12" s="205">
        <v>0.001172337962962963</v>
      </c>
      <c r="I12" s="152" t="str">
        <f>IF(ISBLANK(H12),"",IF(H12&lt;=0.00101851851851852,"KSM",IF(H12&lt;=0.00106481481481481,"I A",IF(H12&lt;=0.00112268518518519,"II A",IF(H12&lt;=0.00119212962962963,"III A",IF(H12&lt;=0.0012962962962963,"I JA",IF(H12&lt;=0.00138888888888889,"II JA",IF(H12&lt;=0.00144675925925926,"III JA",))))))))</f>
        <v>III A</v>
      </c>
      <c r="J12" s="153"/>
      <c r="K12" s="154" t="s">
        <v>195</v>
      </c>
    </row>
    <row r="13" spans="1:11" ht="18" customHeight="1">
      <c r="A13" s="198">
        <f>A12</f>
        <v>2</v>
      </c>
      <c r="B13" s="27"/>
      <c r="C13" s="28" t="s">
        <v>212</v>
      </c>
      <c r="D13" s="29" t="s">
        <v>213</v>
      </c>
      <c r="E13" s="30">
        <v>35062</v>
      </c>
      <c r="F13" s="31" t="s">
        <v>49</v>
      </c>
      <c r="G13" s="141"/>
      <c r="H13" s="140">
        <f>H12</f>
        <v>0.001172337962962963</v>
      </c>
      <c r="I13" s="155"/>
      <c r="J13" s="156"/>
      <c r="K13" s="157" t="s">
        <v>195</v>
      </c>
    </row>
    <row r="14" spans="1:11" ht="18" customHeight="1">
      <c r="A14" s="198">
        <f>A13</f>
        <v>2</v>
      </c>
      <c r="B14" s="27"/>
      <c r="C14" s="28" t="s">
        <v>212</v>
      </c>
      <c r="D14" s="29" t="s">
        <v>214</v>
      </c>
      <c r="E14" s="30">
        <v>35082</v>
      </c>
      <c r="F14" s="31" t="s">
        <v>49</v>
      </c>
      <c r="G14" s="142"/>
      <c r="H14" s="140">
        <f>H13</f>
        <v>0.001172337962962963</v>
      </c>
      <c r="I14" s="155"/>
      <c r="J14" s="156"/>
      <c r="K14" s="157" t="s">
        <v>195</v>
      </c>
    </row>
    <row r="15" spans="1:11" ht="18" customHeight="1" thickBot="1">
      <c r="A15" s="199">
        <f>A14</f>
        <v>2</v>
      </c>
      <c r="B15" s="144"/>
      <c r="C15" s="145" t="s">
        <v>244</v>
      </c>
      <c r="D15" s="146" t="s">
        <v>216</v>
      </c>
      <c r="E15" s="147">
        <v>35335</v>
      </c>
      <c r="F15" s="148" t="s">
        <v>49</v>
      </c>
      <c r="G15" s="149"/>
      <c r="H15" s="143">
        <f>H14</f>
        <v>0.001172337962962963</v>
      </c>
      <c r="I15" s="158"/>
      <c r="J15" s="159"/>
      <c r="K15" s="160" t="s">
        <v>195</v>
      </c>
    </row>
    <row r="16" spans="1:11" ht="18" customHeight="1">
      <c r="A16" s="133">
        <v>3</v>
      </c>
      <c r="B16" s="134"/>
      <c r="C16" s="135" t="s">
        <v>88</v>
      </c>
      <c r="D16" s="136" t="s">
        <v>89</v>
      </c>
      <c r="E16" s="137">
        <v>34537</v>
      </c>
      <c r="F16" s="138" t="s">
        <v>44</v>
      </c>
      <c r="G16" s="139">
        <f>IF(ISBLANK(H16),"",TRUNC(0.312*((H16/$A$6)-144)^2))</f>
        <v>558</v>
      </c>
      <c r="H16" s="205">
        <v>0.0011769675925925925</v>
      </c>
      <c r="I16" s="152" t="str">
        <f>IF(ISBLANK(H16),"",IF(H16&lt;=0.00101851851851852,"KSM",IF(H16&lt;=0.00106481481481481,"I A",IF(H16&lt;=0.00112268518518519,"II A",IF(H16&lt;=0.00119212962962963,"III A",IF(H16&lt;=0.0012962962962963,"I JA",IF(H16&lt;=0.00138888888888889,"II JA",IF(H16&lt;=0.00144675925925926,"III JA",))))))))</f>
        <v>III A</v>
      </c>
      <c r="J16" s="153"/>
      <c r="K16" s="154" t="s">
        <v>85</v>
      </c>
    </row>
    <row r="17" spans="1:11" ht="18" customHeight="1">
      <c r="A17" s="198">
        <f>A16</f>
        <v>3</v>
      </c>
      <c r="B17" s="27"/>
      <c r="C17" s="28" t="s">
        <v>86</v>
      </c>
      <c r="D17" s="29" t="s">
        <v>87</v>
      </c>
      <c r="E17" s="30">
        <v>34405</v>
      </c>
      <c r="F17" s="31" t="s">
        <v>44</v>
      </c>
      <c r="G17" s="141"/>
      <c r="H17" s="140">
        <f>H16</f>
        <v>0.0011769675925925925</v>
      </c>
      <c r="I17" s="189"/>
      <c r="J17" s="156"/>
      <c r="K17" s="157" t="s">
        <v>85</v>
      </c>
    </row>
    <row r="18" spans="1:11" ht="18" customHeight="1">
      <c r="A18" s="198">
        <f>A17</f>
        <v>3</v>
      </c>
      <c r="B18" s="27"/>
      <c r="C18" s="28" t="s">
        <v>83</v>
      </c>
      <c r="D18" s="29" t="s">
        <v>84</v>
      </c>
      <c r="E18" s="30">
        <v>34515</v>
      </c>
      <c r="F18" s="31" t="s">
        <v>44</v>
      </c>
      <c r="G18" s="142"/>
      <c r="H18" s="140">
        <f>H17</f>
        <v>0.0011769675925925925</v>
      </c>
      <c r="I18" s="189"/>
      <c r="J18" s="156"/>
      <c r="K18" s="157" t="s">
        <v>85</v>
      </c>
    </row>
    <row r="19" spans="1:11" ht="18" customHeight="1" thickBot="1">
      <c r="A19" s="199">
        <f>A18</f>
        <v>3</v>
      </c>
      <c r="B19" s="144"/>
      <c r="C19" s="145" t="s">
        <v>91</v>
      </c>
      <c r="D19" s="146" t="s">
        <v>92</v>
      </c>
      <c r="E19" s="147">
        <v>34696</v>
      </c>
      <c r="F19" s="148" t="s">
        <v>44</v>
      </c>
      <c r="G19" s="149"/>
      <c r="H19" s="143">
        <f>H18</f>
        <v>0.0011769675925925925</v>
      </c>
      <c r="I19" s="207"/>
      <c r="J19" s="159"/>
      <c r="K19" s="160" t="s">
        <v>85</v>
      </c>
    </row>
    <row r="20" spans="1:11" ht="18" customHeight="1">
      <c r="A20" s="133">
        <v>4</v>
      </c>
      <c r="B20" s="134"/>
      <c r="C20" s="135" t="s">
        <v>170</v>
      </c>
      <c r="D20" s="136" t="s">
        <v>171</v>
      </c>
      <c r="E20" s="137">
        <v>34542</v>
      </c>
      <c r="F20" s="138" t="s">
        <v>47</v>
      </c>
      <c r="G20" s="139">
        <f>IF(ISBLANK(H20),"",TRUNC(0.312*((H20/$A$6)-144)^2))</f>
        <v>524</v>
      </c>
      <c r="H20" s="205">
        <v>0.001192013888888889</v>
      </c>
      <c r="I20" s="152" t="str">
        <f>IF(ISBLANK(H20),"",IF(H20&lt;=0.00101851851851852,"KSM",IF(H20&lt;=0.00106481481481481,"I A",IF(H20&lt;=0.00112268518518519,"II A",IF(H20&lt;=0.00119212962962963,"III A",IF(H20&lt;=0.0012962962962963,"I JA",IF(H20&lt;=0.00138888888888889,"II JA",IF(H20&lt;=0.00144675925925926,"III JA",))))))))</f>
        <v>III A</v>
      </c>
      <c r="J20" s="153"/>
      <c r="K20" s="154" t="s">
        <v>143</v>
      </c>
    </row>
    <row r="21" spans="1:11" ht="18" customHeight="1">
      <c r="A21" s="198">
        <f>A20</f>
        <v>4</v>
      </c>
      <c r="B21" s="27"/>
      <c r="C21" s="28" t="s">
        <v>172</v>
      </c>
      <c r="D21" s="29" t="s">
        <v>173</v>
      </c>
      <c r="E21" s="30">
        <v>34779</v>
      </c>
      <c r="F21" s="31" t="s">
        <v>47</v>
      </c>
      <c r="G21" s="141"/>
      <c r="H21" s="140">
        <f>H20</f>
        <v>0.001192013888888889</v>
      </c>
      <c r="I21" s="189"/>
      <c r="J21" s="156"/>
      <c r="K21" s="157" t="s">
        <v>143</v>
      </c>
    </row>
    <row r="22" spans="1:11" ht="18" customHeight="1">
      <c r="A22" s="198">
        <f>A21</f>
        <v>4</v>
      </c>
      <c r="B22" s="27"/>
      <c r="C22" s="28" t="s">
        <v>174</v>
      </c>
      <c r="D22" s="29" t="s">
        <v>175</v>
      </c>
      <c r="E22" s="30">
        <v>35228</v>
      </c>
      <c r="F22" s="31" t="s">
        <v>47</v>
      </c>
      <c r="G22" s="142"/>
      <c r="H22" s="140">
        <f>H21</f>
        <v>0.001192013888888889</v>
      </c>
      <c r="I22" s="189"/>
      <c r="J22" s="156"/>
      <c r="K22" s="157" t="s">
        <v>143</v>
      </c>
    </row>
    <row r="23" spans="1:11" ht="18" customHeight="1" thickBot="1">
      <c r="A23" s="199">
        <f>A22</f>
        <v>4</v>
      </c>
      <c r="B23" s="144"/>
      <c r="C23" s="145" t="s">
        <v>182</v>
      </c>
      <c r="D23" s="146" t="s">
        <v>183</v>
      </c>
      <c r="E23" s="147">
        <v>35270</v>
      </c>
      <c r="F23" s="148" t="s">
        <v>47</v>
      </c>
      <c r="G23" s="149"/>
      <c r="H23" s="143">
        <f>H22</f>
        <v>0.001192013888888889</v>
      </c>
      <c r="I23" s="207"/>
      <c r="J23" s="159"/>
      <c r="K23" s="160" t="s">
        <v>143</v>
      </c>
    </row>
    <row r="24" spans="1:11" ht="18" customHeight="1">
      <c r="A24" s="133">
        <v>5</v>
      </c>
      <c r="B24" s="134"/>
      <c r="C24" s="135" t="s">
        <v>109</v>
      </c>
      <c r="D24" s="136" t="s">
        <v>110</v>
      </c>
      <c r="E24" s="137">
        <v>33224</v>
      </c>
      <c r="F24" s="138" t="s">
        <v>45</v>
      </c>
      <c r="G24" s="139">
        <f>IF(ISBLANK(H24),"",TRUNC(0.312*((H24/$A$6)-144)^2))</f>
        <v>519</v>
      </c>
      <c r="H24" s="205">
        <v>0.0011944444444444446</v>
      </c>
      <c r="I24" s="152" t="str">
        <f>IF(ISBLANK(H24),"",IF(H24&lt;=0.00101851851851852,"KSM",IF(H24&lt;=0.00106481481481481,"I A",IF(H24&lt;=0.00112268518518519,"II A",IF(H24&lt;=0.00119212962962963,"III A",IF(H24&lt;=0.0012962962962963,"I JA",IF(H24&lt;=0.00138888888888889,"II JA",IF(H24&lt;=0.00144675925925926,"III JA",))))))))</f>
        <v>I JA</v>
      </c>
      <c r="J24" s="153"/>
      <c r="K24" s="154" t="s">
        <v>108</v>
      </c>
    </row>
    <row r="25" spans="1:11" ht="18" customHeight="1">
      <c r="A25" s="198">
        <f>A24</f>
        <v>5</v>
      </c>
      <c r="B25" s="27"/>
      <c r="C25" s="28" t="s">
        <v>117</v>
      </c>
      <c r="D25" s="29" t="s">
        <v>118</v>
      </c>
      <c r="E25" s="30">
        <v>34419</v>
      </c>
      <c r="F25" s="31" t="s">
        <v>45</v>
      </c>
      <c r="G25" s="141"/>
      <c r="H25" s="140">
        <f>H24</f>
        <v>0.0011944444444444446</v>
      </c>
      <c r="I25" s="155"/>
      <c r="J25" s="156"/>
      <c r="K25" s="157" t="s">
        <v>108</v>
      </c>
    </row>
    <row r="26" spans="1:11" ht="18" customHeight="1">
      <c r="A26" s="198">
        <f>A25</f>
        <v>5</v>
      </c>
      <c r="B26" s="27"/>
      <c r="C26" s="28" t="s">
        <v>119</v>
      </c>
      <c r="D26" s="29" t="s">
        <v>120</v>
      </c>
      <c r="E26" s="30">
        <v>34454</v>
      </c>
      <c r="F26" s="31" t="s">
        <v>45</v>
      </c>
      <c r="G26" s="142"/>
      <c r="H26" s="140">
        <f>H25</f>
        <v>0.0011944444444444446</v>
      </c>
      <c r="I26" s="155"/>
      <c r="J26" s="156"/>
      <c r="K26" s="157" t="s">
        <v>108</v>
      </c>
    </row>
    <row r="27" spans="1:11" ht="18" customHeight="1" thickBot="1">
      <c r="A27" s="199">
        <f>A26</f>
        <v>5</v>
      </c>
      <c r="B27" s="144"/>
      <c r="C27" s="145" t="s">
        <v>121</v>
      </c>
      <c r="D27" s="146" t="s">
        <v>122</v>
      </c>
      <c r="E27" s="147">
        <v>35147</v>
      </c>
      <c r="F27" s="148" t="s">
        <v>45</v>
      </c>
      <c r="G27" s="149"/>
      <c r="H27" s="143">
        <f>H26</f>
        <v>0.0011944444444444446</v>
      </c>
      <c r="I27" s="158"/>
      <c r="J27" s="159"/>
      <c r="K27" s="160" t="s">
        <v>108</v>
      </c>
    </row>
    <row r="28" spans="1:11" ht="18" customHeight="1">
      <c r="A28" s="133">
        <v>6</v>
      </c>
      <c r="B28" s="134"/>
      <c r="C28" s="135" t="s">
        <v>229</v>
      </c>
      <c r="D28" s="136" t="s">
        <v>230</v>
      </c>
      <c r="E28" s="137">
        <v>35110</v>
      </c>
      <c r="F28" s="138" t="s">
        <v>48</v>
      </c>
      <c r="G28" s="139">
        <f>IF(ISBLANK(H28),"",TRUNC(0.312*((H28/$A$6)-144)^2))</f>
        <v>470</v>
      </c>
      <c r="H28" s="205">
        <v>0.0012170138888888888</v>
      </c>
      <c r="I28" s="152" t="str">
        <f>IF(ISBLANK(H28),"",IF(H28&lt;=0.00101851851851852,"KSM",IF(H28&lt;=0.00106481481481481,"I A",IF(H28&lt;=0.00112268518518519,"II A",IF(H28&lt;=0.00119212962962963,"III A",IF(H28&lt;=0.0012962962962963,"I JA",IF(H28&lt;=0.00138888888888889,"II JA",IF(H28&lt;=0.00144675925925926,"III JA",))))))))</f>
        <v>I JA</v>
      </c>
      <c r="J28" s="153"/>
      <c r="K28" s="154" t="s">
        <v>221</v>
      </c>
    </row>
    <row r="29" spans="1:11" ht="18" customHeight="1">
      <c r="A29" s="198">
        <f>A28</f>
        <v>6</v>
      </c>
      <c r="B29" s="27"/>
      <c r="C29" s="28" t="s">
        <v>231</v>
      </c>
      <c r="D29" s="29" t="s">
        <v>232</v>
      </c>
      <c r="E29" s="30">
        <v>34971</v>
      </c>
      <c r="F29" s="31" t="s">
        <v>48</v>
      </c>
      <c r="G29" s="141"/>
      <c r="H29" s="140">
        <f>H28</f>
        <v>0.0012170138888888888</v>
      </c>
      <c r="I29" s="189"/>
      <c r="J29" s="156"/>
      <c r="K29" s="157" t="s">
        <v>221</v>
      </c>
    </row>
    <row r="30" spans="1:11" ht="18" customHeight="1">
      <c r="A30" s="198">
        <f>A29</f>
        <v>6</v>
      </c>
      <c r="B30" s="27"/>
      <c r="C30" s="28" t="s">
        <v>235</v>
      </c>
      <c r="D30" s="29" t="s">
        <v>236</v>
      </c>
      <c r="E30" s="30">
        <v>35512</v>
      </c>
      <c r="F30" s="31" t="s">
        <v>48</v>
      </c>
      <c r="G30" s="142"/>
      <c r="H30" s="140">
        <f>H29</f>
        <v>0.0012170138888888888</v>
      </c>
      <c r="I30" s="189"/>
      <c r="J30" s="156"/>
      <c r="K30" s="157" t="s">
        <v>221</v>
      </c>
    </row>
    <row r="31" spans="1:11" ht="18" customHeight="1" thickBot="1">
      <c r="A31" s="199">
        <f>A30</f>
        <v>6</v>
      </c>
      <c r="B31" s="144"/>
      <c r="C31" s="145" t="s">
        <v>209</v>
      </c>
      <c r="D31" s="146" t="s">
        <v>237</v>
      </c>
      <c r="E31" s="147">
        <v>35110</v>
      </c>
      <c r="F31" s="148" t="s">
        <v>48</v>
      </c>
      <c r="G31" s="149"/>
      <c r="H31" s="143">
        <f>H30</f>
        <v>0.0012170138888888888</v>
      </c>
      <c r="I31" s="207"/>
      <c r="J31" s="159"/>
      <c r="K31" s="160" t="s">
        <v>221</v>
      </c>
    </row>
  </sheetData>
  <sheetProtection/>
  <printOptions horizontalCentered="1"/>
  <pageMargins left="0.3937007874015748" right="0.3937007874015748" top="0.2362204724409449" bottom="0.15748031496062992" header="0.2362204724409449" footer="0.15748031496062992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5.421875" style="93" customWidth="1"/>
    <col min="2" max="2" width="5.421875" style="93" hidden="1" customWidth="1"/>
    <col min="3" max="3" width="9.140625" style="94" customWidth="1"/>
    <col min="4" max="4" width="13.28125" style="94" customWidth="1"/>
    <col min="5" max="5" width="10.7109375" style="95" customWidth="1"/>
    <col min="6" max="6" width="18.140625" style="96" bestFit="1" customWidth="1"/>
    <col min="7" max="7" width="6.7109375" style="5" customWidth="1"/>
    <col min="8" max="13" width="4.7109375" style="94" customWidth="1"/>
    <col min="14" max="14" width="7.00390625" style="94" customWidth="1"/>
    <col min="15" max="15" width="5.8515625" style="94" customWidth="1"/>
    <col min="16" max="16" width="11.57421875" style="94" bestFit="1" customWidth="1"/>
    <col min="17" max="219" width="9.140625" style="94" customWidth="1"/>
    <col min="220" max="220" width="8.8515625" style="97" bestFit="1" customWidth="1"/>
    <col min="221" max="16384" width="8.8515625" style="97" customWidth="1"/>
  </cols>
  <sheetData>
    <row r="1" spans="1:10" s="1" customFormat="1" ht="15.75">
      <c r="A1" s="1" t="s">
        <v>33</v>
      </c>
      <c r="E1" s="9"/>
      <c r="F1" s="10"/>
      <c r="G1" s="12"/>
      <c r="H1" s="13"/>
      <c r="I1" s="13"/>
      <c r="J1" s="33"/>
    </row>
    <row r="2" spans="1:12" s="1" customFormat="1" ht="15.75">
      <c r="A2" s="1" t="s">
        <v>11</v>
      </c>
      <c r="E2" s="9"/>
      <c r="F2" s="10"/>
      <c r="G2" s="12"/>
      <c r="H2" s="13"/>
      <c r="I2" s="13"/>
      <c r="J2" s="33"/>
      <c r="K2" s="12"/>
      <c r="L2" s="12"/>
    </row>
    <row r="3" spans="1:7" s="89" customFormat="1" ht="12" customHeight="1">
      <c r="A3" s="93"/>
      <c r="B3" s="93"/>
      <c r="C3" s="94"/>
      <c r="D3" s="98"/>
      <c r="E3" s="99"/>
      <c r="F3" s="100"/>
      <c r="G3" s="2"/>
    </row>
    <row r="4" spans="1:7" s="89" customFormat="1" ht="12" customHeight="1">
      <c r="A4" s="93"/>
      <c r="B4" s="93"/>
      <c r="C4" s="94"/>
      <c r="D4" s="98"/>
      <c r="E4" s="99"/>
      <c r="F4" s="100"/>
      <c r="G4" s="5"/>
    </row>
    <row r="5" spans="1:7" s="90" customFormat="1" ht="15.75">
      <c r="A5" s="101"/>
      <c r="B5" s="101"/>
      <c r="C5" s="1" t="s">
        <v>34</v>
      </c>
      <c r="D5" s="102"/>
      <c r="E5" s="103"/>
      <c r="F5" s="104"/>
      <c r="G5" s="3"/>
    </row>
    <row r="6" spans="3:13" s="90" customFormat="1" ht="15.75">
      <c r="C6" s="102"/>
      <c r="D6" s="102"/>
      <c r="E6" s="99"/>
      <c r="F6" s="105"/>
      <c r="G6" s="3"/>
      <c r="H6" s="208" t="s">
        <v>35</v>
      </c>
      <c r="I6" s="209"/>
      <c r="J6" s="209"/>
      <c r="K6" s="209"/>
      <c r="L6" s="209"/>
      <c r="M6" s="210"/>
    </row>
    <row r="7" spans="1:16" s="91" customFormat="1" ht="12.75" customHeight="1">
      <c r="A7" s="63" t="s">
        <v>263</v>
      </c>
      <c r="B7" s="36"/>
      <c r="C7" s="106" t="s">
        <v>14</v>
      </c>
      <c r="D7" s="107" t="s">
        <v>15</v>
      </c>
      <c r="E7" s="108" t="s">
        <v>16</v>
      </c>
      <c r="F7" s="109" t="s">
        <v>17</v>
      </c>
      <c r="G7" s="110" t="s">
        <v>18</v>
      </c>
      <c r="H7" s="111" t="s">
        <v>283</v>
      </c>
      <c r="I7" s="111" t="s">
        <v>284</v>
      </c>
      <c r="J7" s="111" t="s">
        <v>285</v>
      </c>
      <c r="K7" s="111" t="s">
        <v>286</v>
      </c>
      <c r="L7" s="111" t="s">
        <v>287</v>
      </c>
      <c r="M7" s="117" t="s">
        <v>288</v>
      </c>
      <c r="N7" s="118" t="s">
        <v>36</v>
      </c>
      <c r="O7" s="119" t="s">
        <v>21</v>
      </c>
      <c r="P7" s="120" t="s">
        <v>22</v>
      </c>
    </row>
    <row r="8" spans="1:16" s="92" customFormat="1" ht="13.5" customHeight="1">
      <c r="A8" s="112">
        <v>1</v>
      </c>
      <c r="B8" s="113"/>
      <c r="C8" s="28" t="s">
        <v>155</v>
      </c>
      <c r="D8" s="29" t="s">
        <v>156</v>
      </c>
      <c r="E8" s="30">
        <v>35468</v>
      </c>
      <c r="F8" s="31" t="s">
        <v>47</v>
      </c>
      <c r="G8" s="121">
        <f>IF(ISBLANK(N8),"",TRUNC(41.34*(N8+10.248)^2)-5000)</f>
        <v>657</v>
      </c>
      <c r="H8" s="115" t="s">
        <v>257</v>
      </c>
      <c r="I8" s="116" t="s">
        <v>257</v>
      </c>
      <c r="J8" s="116" t="s">
        <v>257</v>
      </c>
      <c r="K8" s="116" t="s">
        <v>257</v>
      </c>
      <c r="L8" s="116" t="s">
        <v>257</v>
      </c>
      <c r="M8" s="116" t="s">
        <v>261</v>
      </c>
      <c r="N8" s="122">
        <v>1.45</v>
      </c>
      <c r="O8" s="123" t="str">
        <f>IF(ISBLANK(N8),"",IF(N8&gt;=1.75,"KSM",IF(N8&gt;=1.65,"I A",IF(N8&gt;=1.5,"II A",IF(N8&gt;=1.39,"III A",IF(N8&gt;=1.3,"I JA",IF(N8&gt;=1.22,"II JA",IF(N8&gt;=1.15,"III JA"))))))))</f>
        <v>III A</v>
      </c>
      <c r="P8" s="38" t="s">
        <v>143</v>
      </c>
    </row>
    <row r="9" spans="1:16" s="92" customFormat="1" ht="13.5" customHeight="1">
      <c r="A9" s="112"/>
      <c r="B9" s="113"/>
      <c r="C9" s="28" t="s">
        <v>151</v>
      </c>
      <c r="D9" s="29" t="s">
        <v>157</v>
      </c>
      <c r="E9" s="30">
        <v>35254</v>
      </c>
      <c r="F9" s="31" t="s">
        <v>47</v>
      </c>
      <c r="G9" s="121"/>
      <c r="H9" s="116"/>
      <c r="I9" s="116"/>
      <c r="J9" s="116"/>
      <c r="K9" s="116"/>
      <c r="L9" s="116"/>
      <c r="M9" s="116"/>
      <c r="N9" s="122" t="s">
        <v>247</v>
      </c>
      <c r="O9" s="123"/>
      <c r="P9" s="38" t="s">
        <v>143</v>
      </c>
    </row>
  </sheetData>
  <sheetProtection/>
  <mergeCells count="1">
    <mergeCell ref="H6:M6"/>
  </mergeCells>
  <printOptions horizontalCentered="1"/>
  <pageMargins left="0.19652777777777777" right="0.15694444444444444" top="0.5111111111111111" bottom="0.15694444444444444" header="0.5111111111111111" footer="0.15694444444444444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5.421875" style="93" customWidth="1"/>
    <col min="2" max="2" width="5.421875" style="93" hidden="1" customWidth="1"/>
    <col min="3" max="3" width="9.140625" style="94" customWidth="1"/>
    <col min="4" max="4" width="13.28125" style="94" customWidth="1"/>
    <col min="5" max="5" width="10.7109375" style="95" customWidth="1"/>
    <col min="6" max="6" width="30.57421875" style="96" bestFit="1" customWidth="1"/>
    <col min="7" max="7" width="6.7109375" style="5" customWidth="1"/>
    <col min="8" max="16" width="4.7109375" style="94" customWidth="1"/>
    <col min="17" max="17" width="7.00390625" style="94" customWidth="1"/>
    <col min="18" max="18" width="5.8515625" style="94" customWidth="1"/>
    <col min="19" max="19" width="11.57421875" style="94" bestFit="1" customWidth="1"/>
    <col min="20" max="222" width="9.140625" style="94" customWidth="1"/>
    <col min="223" max="223" width="8.8515625" style="97" bestFit="1" customWidth="1"/>
    <col min="224" max="16384" width="8.8515625" style="97" customWidth="1"/>
  </cols>
  <sheetData>
    <row r="1" spans="1:10" s="1" customFormat="1" ht="15.75">
      <c r="A1" s="1" t="s">
        <v>33</v>
      </c>
      <c r="E1" s="9"/>
      <c r="F1" s="10"/>
      <c r="G1" s="12"/>
      <c r="H1" s="13"/>
      <c r="I1" s="13"/>
      <c r="J1" s="33"/>
    </row>
    <row r="2" spans="1:13" s="1" customFormat="1" ht="15.75">
      <c r="A2" s="1" t="s">
        <v>11</v>
      </c>
      <c r="E2" s="9"/>
      <c r="F2" s="10"/>
      <c r="G2" s="12"/>
      <c r="H2" s="13"/>
      <c r="I2" s="13"/>
      <c r="J2" s="33"/>
      <c r="K2" s="12"/>
      <c r="L2" s="12"/>
      <c r="M2" s="34"/>
    </row>
    <row r="3" spans="1:7" s="89" customFormat="1" ht="12" customHeight="1">
      <c r="A3" s="93"/>
      <c r="B3" s="93"/>
      <c r="C3" s="94"/>
      <c r="D3" s="98"/>
      <c r="E3" s="99"/>
      <c r="F3" s="100"/>
      <c r="G3" s="2"/>
    </row>
    <row r="4" spans="1:7" s="89" customFormat="1" ht="12" customHeight="1">
      <c r="A4" s="93"/>
      <c r="B4" s="93"/>
      <c r="C4" s="94"/>
      <c r="D4" s="98"/>
      <c r="E4" s="99"/>
      <c r="F4" s="100"/>
      <c r="G4" s="5"/>
    </row>
    <row r="5" spans="1:7" s="90" customFormat="1" ht="16.5" thickBot="1">
      <c r="A5" s="101"/>
      <c r="B5" s="101"/>
      <c r="C5" s="1" t="s">
        <v>37</v>
      </c>
      <c r="D5" s="102"/>
      <c r="E5" s="103"/>
      <c r="F5" s="104"/>
      <c r="G5" s="3"/>
    </row>
    <row r="6" spans="3:16" s="90" customFormat="1" ht="16.5" thickBot="1">
      <c r="C6" s="102"/>
      <c r="D6" s="102"/>
      <c r="E6" s="99"/>
      <c r="F6" s="105"/>
      <c r="G6" s="3"/>
      <c r="H6" s="208" t="s">
        <v>35</v>
      </c>
      <c r="I6" s="209"/>
      <c r="J6" s="209"/>
      <c r="K6" s="209"/>
      <c r="L6" s="209"/>
      <c r="M6" s="209"/>
      <c r="N6" s="209"/>
      <c r="O6" s="209"/>
      <c r="P6" s="210"/>
    </row>
    <row r="7" spans="1:19" s="91" customFormat="1" ht="12.75" customHeight="1" thickBot="1">
      <c r="A7" s="63" t="s">
        <v>42</v>
      </c>
      <c r="B7" s="36"/>
      <c r="C7" s="106" t="s">
        <v>14</v>
      </c>
      <c r="D7" s="107" t="s">
        <v>15</v>
      </c>
      <c r="E7" s="108" t="s">
        <v>16</v>
      </c>
      <c r="F7" s="109" t="s">
        <v>17</v>
      </c>
      <c r="G7" s="110" t="s">
        <v>18</v>
      </c>
      <c r="H7" s="111" t="s">
        <v>248</v>
      </c>
      <c r="I7" s="111" t="s">
        <v>249</v>
      </c>
      <c r="J7" s="111" t="s">
        <v>250</v>
      </c>
      <c r="K7" s="111" t="s">
        <v>251</v>
      </c>
      <c r="L7" s="111" t="s">
        <v>252</v>
      </c>
      <c r="M7" s="111" t="s">
        <v>253</v>
      </c>
      <c r="N7" s="111" t="s">
        <v>254</v>
      </c>
      <c r="O7" s="111" t="s">
        <v>255</v>
      </c>
      <c r="P7" s="117" t="s">
        <v>256</v>
      </c>
      <c r="Q7" s="118" t="s">
        <v>36</v>
      </c>
      <c r="R7" s="119" t="s">
        <v>21</v>
      </c>
      <c r="S7" s="120" t="s">
        <v>22</v>
      </c>
    </row>
    <row r="8" spans="1:19" s="92" customFormat="1" ht="13.5" customHeight="1">
      <c r="A8" s="112">
        <v>1</v>
      </c>
      <c r="B8" s="113"/>
      <c r="C8" s="28" t="s">
        <v>53</v>
      </c>
      <c r="D8" s="29" t="s">
        <v>54</v>
      </c>
      <c r="E8" s="30">
        <v>34770</v>
      </c>
      <c r="F8" s="31" t="s">
        <v>43</v>
      </c>
      <c r="G8" s="114">
        <f>IF(ISBLANK(Q8),"",TRUNC(35.04*(Q8+10.966)^2)-5000)</f>
        <v>845</v>
      </c>
      <c r="H8" s="115"/>
      <c r="I8" s="116"/>
      <c r="J8" s="116"/>
      <c r="K8" s="116"/>
      <c r="L8" s="116" t="s">
        <v>257</v>
      </c>
      <c r="M8" s="116" t="s">
        <v>257</v>
      </c>
      <c r="N8" s="116" t="s">
        <v>259</v>
      </c>
      <c r="O8" s="116" t="s">
        <v>260</v>
      </c>
      <c r="P8" s="116" t="s">
        <v>261</v>
      </c>
      <c r="Q8" s="83">
        <v>1.95</v>
      </c>
      <c r="R8" s="26" t="str">
        <f>IF(ISBLANK(Q8),"",IF(Q8&gt;=2.03,"KSM",IF(Q8&gt;=1.9,"I A",IF(Q8&gt;=1.75,"II A",IF(Q8&gt;=1.6,"III A",IF(Q8&gt;=1.47,"I JA",IF(Q8&gt;=1.35,"II JA",IF(Q8&gt;=1.25,"III JA"))))))))</f>
        <v>I A</v>
      </c>
      <c r="S8" s="38" t="s">
        <v>52</v>
      </c>
    </row>
    <row r="9" spans="1:19" s="92" customFormat="1" ht="13.5" customHeight="1">
      <c r="A9" s="112">
        <v>2</v>
      </c>
      <c r="B9" s="113"/>
      <c r="C9" s="28" t="s">
        <v>109</v>
      </c>
      <c r="D9" s="29" t="s">
        <v>110</v>
      </c>
      <c r="E9" s="30">
        <v>33224</v>
      </c>
      <c r="F9" s="31" t="s">
        <v>45</v>
      </c>
      <c r="G9" s="114">
        <f>IF(ISBLANK(Q9),"",TRUNC(35.04*(Q9+10.966)^2)-5000)</f>
        <v>755</v>
      </c>
      <c r="H9" s="116"/>
      <c r="I9" s="116"/>
      <c r="J9" s="116" t="s">
        <v>257</v>
      </c>
      <c r="K9" s="116" t="s">
        <v>257</v>
      </c>
      <c r="L9" s="116" t="s">
        <v>257</v>
      </c>
      <c r="M9" s="116" t="s">
        <v>258</v>
      </c>
      <c r="N9" s="116"/>
      <c r="O9" s="116"/>
      <c r="P9" s="116"/>
      <c r="Q9" s="83">
        <v>1.85</v>
      </c>
      <c r="R9" s="26" t="str">
        <f>IF(ISBLANK(Q9),"",IF(Q9&gt;=2.03,"KSM",IF(Q9&gt;=1.9,"I A",IF(Q9&gt;=1.75,"II A",IF(Q9&gt;=1.6,"III A",IF(Q9&gt;=1.47,"I JA",IF(Q9&gt;=1.35,"II JA",IF(Q9&gt;=1.25,"III JA"))))))))</f>
        <v>II A</v>
      </c>
      <c r="S9" s="38" t="s">
        <v>108</v>
      </c>
    </row>
    <row r="10" spans="1:19" s="92" customFormat="1" ht="13.5" customHeight="1">
      <c r="A10" s="112">
        <v>3</v>
      </c>
      <c r="B10" s="113"/>
      <c r="C10" s="28" t="s">
        <v>111</v>
      </c>
      <c r="D10" s="29" t="s">
        <v>112</v>
      </c>
      <c r="E10" s="30">
        <v>34558</v>
      </c>
      <c r="F10" s="31" t="s">
        <v>45</v>
      </c>
      <c r="G10" s="114">
        <f>IF(ISBLANK(Q10),"",TRUNC(35.04*(Q10+10.966)^2)-5000)</f>
        <v>665</v>
      </c>
      <c r="H10" s="116" t="s">
        <v>257</v>
      </c>
      <c r="I10" s="116" t="s">
        <v>257</v>
      </c>
      <c r="J10" s="116" t="s">
        <v>257</v>
      </c>
      <c r="K10" s="116" t="s">
        <v>257</v>
      </c>
      <c r="L10" s="116" t="s">
        <v>259</v>
      </c>
      <c r="M10" s="116"/>
      <c r="N10" s="116"/>
      <c r="O10" s="116"/>
      <c r="P10" s="116"/>
      <c r="Q10" s="83">
        <v>1.75</v>
      </c>
      <c r="R10" s="26" t="str">
        <f>IF(ISBLANK(Q10),"",IF(Q10&gt;=2.03,"KSM",IF(Q10&gt;=1.9,"I A",IF(Q10&gt;=1.75,"II A",IF(Q10&gt;=1.6,"III A",IF(Q10&gt;=1.47,"I JA",IF(Q10&gt;=1.35,"II JA",IF(Q10&gt;=1.25,"III JA"))))))))</f>
        <v>II A</v>
      </c>
      <c r="S10" s="38" t="s">
        <v>108</v>
      </c>
    </row>
    <row r="11" spans="1:19" s="92" customFormat="1" ht="13.5" customHeight="1">
      <c r="A11" s="112">
        <v>4</v>
      </c>
      <c r="B11" s="113"/>
      <c r="C11" s="28" t="s">
        <v>91</v>
      </c>
      <c r="D11" s="29" t="s">
        <v>92</v>
      </c>
      <c r="E11" s="30">
        <v>34696</v>
      </c>
      <c r="F11" s="31" t="s">
        <v>44</v>
      </c>
      <c r="G11" s="114">
        <f>IF(ISBLANK(Q11),"",TRUNC(35.04*(Q11+10.966)^2)-5000)</f>
        <v>621</v>
      </c>
      <c r="H11" s="116"/>
      <c r="I11" s="116" t="s">
        <v>260</v>
      </c>
      <c r="J11" s="116" t="s">
        <v>260</v>
      </c>
      <c r="K11" s="116" t="s">
        <v>261</v>
      </c>
      <c r="L11" s="116"/>
      <c r="M11" s="116"/>
      <c r="N11" s="116"/>
      <c r="O11" s="116"/>
      <c r="P11" s="116"/>
      <c r="Q11" s="83">
        <v>1.7</v>
      </c>
      <c r="R11" s="26" t="str">
        <f>IF(ISBLANK(Q11),"",IF(Q11&gt;=2.03,"KSM",IF(Q11&gt;=1.9,"I A",IF(Q11&gt;=1.75,"II A",IF(Q11&gt;=1.6,"III A",IF(Q11&gt;=1.47,"I JA",IF(Q11&gt;=1.35,"II JA",IF(Q11&gt;=1.25,"III JA"))))))))</f>
        <v>III A</v>
      </c>
      <c r="S11" s="38" t="s">
        <v>85</v>
      </c>
    </row>
  </sheetData>
  <sheetProtection/>
  <mergeCells count="1">
    <mergeCell ref="H6:P6"/>
  </mergeCells>
  <printOptions horizontalCentered="1"/>
  <pageMargins left="0.19652777777777777" right="0.15694444444444444" top="0.5111111111111111" bottom="0.15694444444444444" header="0.5111111111111111" footer="0.15694444444444444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5" customWidth="1"/>
    <col min="2" max="2" width="5.28125" style="5" hidden="1" customWidth="1"/>
    <col min="3" max="3" width="8.8515625" style="5" customWidth="1"/>
    <col min="4" max="4" width="14.421875" style="5" customWidth="1"/>
    <col min="5" max="5" width="10.7109375" style="6" customWidth="1"/>
    <col min="6" max="6" width="30.57421875" style="7" bestFit="1" customWidth="1"/>
    <col min="7" max="7" width="7.7109375" style="17" customWidth="1"/>
    <col min="8" max="10" width="4.7109375" style="8" customWidth="1"/>
    <col min="11" max="11" width="4.7109375" style="8" hidden="1" customWidth="1"/>
    <col min="12" max="14" width="4.7109375" style="8" customWidth="1"/>
    <col min="15" max="15" width="8.140625" style="17" customWidth="1"/>
    <col min="16" max="16" width="6.421875" style="17" bestFit="1" customWidth="1"/>
    <col min="17" max="17" width="13.8515625" style="2" bestFit="1" customWidth="1"/>
    <col min="18" max="16384" width="9.140625" style="5" customWidth="1"/>
  </cols>
  <sheetData>
    <row r="1" spans="1:10" s="1" customFormat="1" ht="15.75">
      <c r="A1" s="1" t="s">
        <v>10</v>
      </c>
      <c r="D1" s="9"/>
      <c r="E1" s="10"/>
      <c r="F1" s="11"/>
      <c r="G1" s="12"/>
      <c r="H1" s="13"/>
      <c r="I1" s="13"/>
      <c r="J1" s="33"/>
    </row>
    <row r="2" spans="1:13" s="1" customFormat="1" ht="15.75">
      <c r="A2" s="1" t="s">
        <v>11</v>
      </c>
      <c r="D2" s="9"/>
      <c r="E2" s="10"/>
      <c r="F2" s="11"/>
      <c r="G2" s="12"/>
      <c r="H2" s="13"/>
      <c r="I2" s="13"/>
      <c r="J2" s="33"/>
      <c r="K2" s="12"/>
      <c r="L2" s="12"/>
      <c r="M2" s="34"/>
    </row>
    <row r="3" spans="1:16" s="2" customFormat="1" ht="12" customHeight="1">
      <c r="A3" s="5"/>
      <c r="B3" s="5"/>
      <c r="C3" s="5"/>
      <c r="D3" s="14"/>
      <c r="E3" s="15"/>
      <c r="F3" s="16"/>
      <c r="G3" s="57"/>
      <c r="H3" s="17"/>
      <c r="I3" s="57"/>
      <c r="J3" s="57"/>
      <c r="K3" s="57"/>
      <c r="L3" s="57"/>
      <c r="M3" s="57"/>
      <c r="N3" s="57"/>
      <c r="O3" s="57"/>
      <c r="P3" s="57"/>
    </row>
    <row r="4" spans="3:17" ht="12.75">
      <c r="C4" s="14"/>
      <c r="G4" s="8"/>
      <c r="I4" s="57"/>
      <c r="O4" s="8"/>
      <c r="P4" s="8"/>
      <c r="Q4" s="5"/>
    </row>
    <row r="5" spans="3:16" s="3" customFormat="1" ht="15.75">
      <c r="C5" s="1" t="s">
        <v>38</v>
      </c>
      <c r="E5" s="59"/>
      <c r="F5" s="60"/>
      <c r="G5" s="12"/>
      <c r="H5" s="84"/>
      <c r="I5" s="84"/>
      <c r="J5" s="84"/>
      <c r="K5" s="84"/>
      <c r="L5" s="84"/>
      <c r="M5" s="84"/>
      <c r="N5" s="84"/>
      <c r="O5" s="12"/>
      <c r="P5" s="12"/>
    </row>
    <row r="6" spans="5:16" s="2" customFormat="1" ht="11.25">
      <c r="E6" s="6"/>
      <c r="G6" s="85"/>
      <c r="H6" s="211" t="s">
        <v>35</v>
      </c>
      <c r="I6" s="212"/>
      <c r="J6" s="212"/>
      <c r="K6" s="212"/>
      <c r="L6" s="212"/>
      <c r="M6" s="212"/>
      <c r="N6" s="213"/>
      <c r="O6" s="85"/>
      <c r="P6" s="85"/>
    </row>
    <row r="7" spans="1:17" s="4" customFormat="1" ht="10.5">
      <c r="A7" s="63" t="s">
        <v>263</v>
      </c>
      <c r="B7" s="19"/>
      <c r="C7" s="20" t="s">
        <v>14</v>
      </c>
      <c r="D7" s="21" t="s">
        <v>15</v>
      </c>
      <c r="E7" s="22" t="s">
        <v>16</v>
      </c>
      <c r="F7" s="23" t="s">
        <v>17</v>
      </c>
      <c r="G7" s="64" t="s">
        <v>18</v>
      </c>
      <c r="H7" s="65">
        <v>1</v>
      </c>
      <c r="I7" s="24">
        <v>2</v>
      </c>
      <c r="J7" s="24">
        <v>3</v>
      </c>
      <c r="K7" s="71" t="s">
        <v>29</v>
      </c>
      <c r="L7" s="72">
        <v>4</v>
      </c>
      <c r="M7" s="24">
        <v>5</v>
      </c>
      <c r="N7" s="73">
        <v>6</v>
      </c>
      <c r="O7" s="64" t="s">
        <v>26</v>
      </c>
      <c r="P7" s="64" t="s">
        <v>21</v>
      </c>
      <c r="Q7" s="37" t="s">
        <v>22</v>
      </c>
    </row>
    <row r="8" spans="1:17" ht="18" customHeight="1">
      <c r="A8" s="32">
        <v>1</v>
      </c>
      <c r="B8" s="66"/>
      <c r="C8" s="28" t="s">
        <v>197</v>
      </c>
      <c r="D8" s="29" t="s">
        <v>198</v>
      </c>
      <c r="E8" s="30">
        <v>35346</v>
      </c>
      <c r="F8" s="31" t="s">
        <v>49</v>
      </c>
      <c r="G8" s="80">
        <f aca="true" t="shared" si="0" ref="G8:G16">IF(ISBLANK(O8),"",TRUNC(1.9265*(O8+49.75)^2)-5000)</f>
        <v>865</v>
      </c>
      <c r="H8" s="68" t="s">
        <v>262</v>
      </c>
      <c r="I8" s="68">
        <v>5.16</v>
      </c>
      <c r="J8" s="68">
        <v>5.43</v>
      </c>
      <c r="K8" s="68"/>
      <c r="L8" s="68">
        <v>5.13</v>
      </c>
      <c r="M8" s="68" t="s">
        <v>262</v>
      </c>
      <c r="N8" s="68">
        <v>4.95</v>
      </c>
      <c r="O8" s="83">
        <f aca="true" t="shared" si="1" ref="O8:O16">MAX(H8:N8)</f>
        <v>5.43</v>
      </c>
      <c r="P8" s="88" t="str">
        <f aca="true" t="shared" si="2" ref="P8:P15">IF(ISBLANK(O8),"",IF(O8&gt;=6,"KSM",IF(O8&gt;=5.6,"I A",IF(O8&gt;=5.15,"II A",IF(O8&gt;=4.6,"III A",IF(O8&gt;=4.2,"I JA",IF(O8&gt;=3.85,"II JA",IF(O8&gt;=3.6,"III JA"))))))))</f>
        <v>II A</v>
      </c>
      <c r="Q8" s="38" t="s">
        <v>195</v>
      </c>
    </row>
    <row r="9" spans="1:17" ht="18" customHeight="1">
      <c r="A9" s="32">
        <v>2</v>
      </c>
      <c r="B9" s="66"/>
      <c r="C9" s="28" t="s">
        <v>69</v>
      </c>
      <c r="D9" s="29" t="s">
        <v>70</v>
      </c>
      <c r="E9" s="30">
        <v>35054</v>
      </c>
      <c r="F9" s="31" t="s">
        <v>43</v>
      </c>
      <c r="G9" s="80">
        <f t="shared" si="0"/>
        <v>842</v>
      </c>
      <c r="H9" s="68">
        <v>4.67</v>
      </c>
      <c r="I9" s="68">
        <v>5.15</v>
      </c>
      <c r="J9" s="68">
        <v>3.88</v>
      </c>
      <c r="K9" s="68"/>
      <c r="L9" s="68">
        <v>5.19</v>
      </c>
      <c r="M9" s="68">
        <v>5.11</v>
      </c>
      <c r="N9" s="68">
        <v>5.32</v>
      </c>
      <c r="O9" s="83">
        <f t="shared" si="1"/>
        <v>5.32</v>
      </c>
      <c r="P9" s="88" t="str">
        <f t="shared" si="2"/>
        <v>II A</v>
      </c>
      <c r="Q9" s="38" t="s">
        <v>52</v>
      </c>
    </row>
    <row r="10" spans="1:17" ht="18" customHeight="1">
      <c r="A10" s="32">
        <v>3</v>
      </c>
      <c r="B10" s="66"/>
      <c r="C10" s="28" t="s">
        <v>219</v>
      </c>
      <c r="D10" s="29" t="s">
        <v>220</v>
      </c>
      <c r="E10" s="30">
        <v>35232</v>
      </c>
      <c r="F10" s="31" t="s">
        <v>48</v>
      </c>
      <c r="G10" s="80">
        <f t="shared" si="0"/>
        <v>831</v>
      </c>
      <c r="H10" s="68">
        <v>5</v>
      </c>
      <c r="I10" s="68">
        <v>4.99</v>
      </c>
      <c r="J10" s="68">
        <v>5.27</v>
      </c>
      <c r="K10" s="68"/>
      <c r="L10" s="68">
        <v>5.18</v>
      </c>
      <c r="M10" s="68">
        <v>5.08</v>
      </c>
      <c r="N10" s="68">
        <v>5.22</v>
      </c>
      <c r="O10" s="83">
        <f t="shared" si="1"/>
        <v>5.27</v>
      </c>
      <c r="P10" s="88" t="str">
        <f t="shared" si="2"/>
        <v>II A</v>
      </c>
      <c r="Q10" s="38" t="s">
        <v>221</v>
      </c>
    </row>
    <row r="11" spans="1:17" ht="18" customHeight="1">
      <c r="A11" s="32">
        <v>4</v>
      </c>
      <c r="B11" s="66"/>
      <c r="C11" s="28" t="s">
        <v>223</v>
      </c>
      <c r="D11" s="29" t="s">
        <v>224</v>
      </c>
      <c r="E11" s="30">
        <v>35260</v>
      </c>
      <c r="F11" s="31" t="s">
        <v>48</v>
      </c>
      <c r="G11" s="80">
        <f t="shared" si="0"/>
        <v>701</v>
      </c>
      <c r="H11" s="68">
        <v>4.31</v>
      </c>
      <c r="I11" s="68">
        <v>4.51</v>
      </c>
      <c r="J11" s="68">
        <v>4.65</v>
      </c>
      <c r="K11" s="68"/>
      <c r="L11" s="68">
        <v>4.57</v>
      </c>
      <c r="M11" s="68">
        <v>4.54</v>
      </c>
      <c r="N11" s="68">
        <v>4.63</v>
      </c>
      <c r="O11" s="83">
        <f t="shared" si="1"/>
        <v>4.65</v>
      </c>
      <c r="P11" s="88" t="str">
        <f t="shared" si="2"/>
        <v>III A</v>
      </c>
      <c r="Q11" s="38" t="s">
        <v>221</v>
      </c>
    </row>
    <row r="12" spans="1:17" ht="18" customHeight="1">
      <c r="A12" s="32">
        <v>5</v>
      </c>
      <c r="B12" s="66"/>
      <c r="C12" s="28" t="s">
        <v>225</v>
      </c>
      <c r="D12" s="29" t="s">
        <v>226</v>
      </c>
      <c r="E12" s="30">
        <v>34523</v>
      </c>
      <c r="F12" s="31" t="s">
        <v>48</v>
      </c>
      <c r="G12" s="80">
        <f t="shared" si="0"/>
        <v>697</v>
      </c>
      <c r="H12" s="68">
        <v>3.74</v>
      </c>
      <c r="I12" s="68">
        <v>4.58</v>
      </c>
      <c r="J12" s="68">
        <v>4.63</v>
      </c>
      <c r="K12" s="68"/>
      <c r="L12" s="68">
        <v>3.43</v>
      </c>
      <c r="M12" s="68" t="s">
        <v>259</v>
      </c>
      <c r="N12" s="68" t="s">
        <v>259</v>
      </c>
      <c r="O12" s="83">
        <f t="shared" si="1"/>
        <v>4.63</v>
      </c>
      <c r="P12" s="88" t="str">
        <f t="shared" si="2"/>
        <v>III A</v>
      </c>
      <c r="Q12" s="38" t="s">
        <v>221</v>
      </c>
    </row>
    <row r="13" spans="1:17" ht="18" customHeight="1">
      <c r="A13" s="32">
        <v>6</v>
      </c>
      <c r="B13" s="66"/>
      <c r="C13" s="28" t="s">
        <v>81</v>
      </c>
      <c r="D13" s="29" t="s">
        <v>82</v>
      </c>
      <c r="E13" s="30">
        <v>35008</v>
      </c>
      <c r="F13" s="31" t="s">
        <v>43</v>
      </c>
      <c r="G13" s="80">
        <f t="shared" si="0"/>
        <v>663</v>
      </c>
      <c r="H13" s="68">
        <v>4.26</v>
      </c>
      <c r="I13" s="68">
        <v>4.47</v>
      </c>
      <c r="J13" s="68">
        <v>4.18</v>
      </c>
      <c r="K13" s="68"/>
      <c r="L13" s="68">
        <v>4.1</v>
      </c>
      <c r="M13" s="68">
        <v>4.25</v>
      </c>
      <c r="N13" s="68">
        <v>4.15</v>
      </c>
      <c r="O13" s="83">
        <f t="shared" si="1"/>
        <v>4.47</v>
      </c>
      <c r="P13" s="88" t="str">
        <f t="shared" si="2"/>
        <v>I JA</v>
      </c>
      <c r="Q13" s="38" t="s">
        <v>52</v>
      </c>
    </row>
    <row r="14" spans="1:17" ht="18" customHeight="1">
      <c r="A14" s="32">
        <v>7</v>
      </c>
      <c r="B14" s="66"/>
      <c r="C14" s="28" t="s">
        <v>128</v>
      </c>
      <c r="D14" s="29" t="s">
        <v>243</v>
      </c>
      <c r="E14" s="30">
        <v>35464</v>
      </c>
      <c r="F14" s="31" t="s">
        <v>45</v>
      </c>
      <c r="G14" s="80">
        <f t="shared" si="0"/>
        <v>576</v>
      </c>
      <c r="H14" s="68" t="s">
        <v>262</v>
      </c>
      <c r="I14" s="68">
        <v>3.91</v>
      </c>
      <c r="J14" s="68">
        <v>3.98</v>
      </c>
      <c r="K14" s="68"/>
      <c r="L14" s="68">
        <v>3.9</v>
      </c>
      <c r="M14" s="68">
        <v>4.05</v>
      </c>
      <c r="N14" s="68" t="s">
        <v>262</v>
      </c>
      <c r="O14" s="83">
        <f t="shared" si="1"/>
        <v>4.05</v>
      </c>
      <c r="P14" s="88" t="str">
        <f t="shared" si="2"/>
        <v>II JA</v>
      </c>
      <c r="Q14" s="38" t="s">
        <v>125</v>
      </c>
    </row>
    <row r="15" spans="1:17" ht="18" customHeight="1">
      <c r="A15" s="32">
        <v>8</v>
      </c>
      <c r="B15" s="66"/>
      <c r="C15" s="28" t="s">
        <v>137</v>
      </c>
      <c r="D15" s="29" t="s">
        <v>138</v>
      </c>
      <c r="E15" s="30">
        <v>35398</v>
      </c>
      <c r="F15" s="31" t="s">
        <v>46</v>
      </c>
      <c r="G15" s="80">
        <f t="shared" si="0"/>
        <v>524</v>
      </c>
      <c r="H15" s="68">
        <v>3.8</v>
      </c>
      <c r="I15" s="68">
        <v>3.8</v>
      </c>
      <c r="J15" s="68">
        <v>3.6</v>
      </c>
      <c r="K15" s="68"/>
      <c r="L15" s="68">
        <v>3.66</v>
      </c>
      <c r="M15" s="68">
        <v>3.52</v>
      </c>
      <c r="N15" s="68">
        <v>3.64</v>
      </c>
      <c r="O15" s="83">
        <f t="shared" si="1"/>
        <v>3.8</v>
      </c>
      <c r="P15" s="88" t="str">
        <f t="shared" si="2"/>
        <v>III JA</v>
      </c>
      <c r="Q15" s="38" t="s">
        <v>133</v>
      </c>
    </row>
    <row r="16" spans="1:17" ht="18" customHeight="1">
      <c r="A16" s="32">
        <v>9</v>
      </c>
      <c r="B16" s="66"/>
      <c r="C16" s="28" t="s">
        <v>103</v>
      </c>
      <c r="D16" s="29" t="s">
        <v>104</v>
      </c>
      <c r="E16" s="30">
        <v>35315</v>
      </c>
      <c r="F16" s="31" t="s">
        <v>44</v>
      </c>
      <c r="G16" s="80">
        <f t="shared" si="0"/>
        <v>340</v>
      </c>
      <c r="H16" s="68" t="s">
        <v>262</v>
      </c>
      <c r="I16" s="68" t="s">
        <v>262</v>
      </c>
      <c r="J16" s="68">
        <v>2.9</v>
      </c>
      <c r="K16" s="68"/>
      <c r="L16" s="68"/>
      <c r="M16" s="68"/>
      <c r="N16" s="68"/>
      <c r="O16" s="83">
        <f t="shared" si="1"/>
        <v>2.9</v>
      </c>
      <c r="P16" s="88"/>
      <c r="Q16" s="38" t="s">
        <v>85</v>
      </c>
    </row>
    <row r="17" spans="1:17" ht="18" customHeight="1">
      <c r="A17" s="32"/>
      <c r="B17" s="66"/>
      <c r="C17" s="28" t="s">
        <v>145</v>
      </c>
      <c r="D17" s="29" t="s">
        <v>146</v>
      </c>
      <c r="E17" s="30">
        <v>34357</v>
      </c>
      <c r="F17" s="31" t="s">
        <v>47</v>
      </c>
      <c r="G17" s="80"/>
      <c r="H17" s="68"/>
      <c r="I17" s="68"/>
      <c r="J17" s="68"/>
      <c r="K17" s="68"/>
      <c r="L17" s="68"/>
      <c r="M17" s="68"/>
      <c r="N17" s="68"/>
      <c r="O17" s="83" t="s">
        <v>247</v>
      </c>
      <c r="P17" s="88"/>
      <c r="Q17" s="38" t="s">
        <v>143</v>
      </c>
    </row>
  </sheetData>
  <sheetProtection/>
  <mergeCells count="1">
    <mergeCell ref="H6:N6"/>
  </mergeCells>
  <printOptions horizontalCentered="1"/>
  <pageMargins left="0.31875" right="0.2798611111111111" top="0.7597222222222222" bottom="0.39305555555555555" header="0.39305555555555555" footer="0.393055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57421875" style="5" customWidth="1"/>
    <col min="2" max="2" width="5.7109375" style="5" hidden="1" customWidth="1"/>
    <col min="3" max="3" width="11.140625" style="5" customWidth="1"/>
    <col min="4" max="4" width="15.421875" style="5" bestFit="1" customWidth="1"/>
    <col min="5" max="5" width="10.7109375" style="6" customWidth="1"/>
    <col min="6" max="6" width="30.57421875" style="7" bestFit="1" customWidth="1"/>
    <col min="7" max="7" width="8.140625" style="167" customWidth="1"/>
    <col min="8" max="8" width="13.8515625" style="2" bestFit="1" customWidth="1"/>
    <col min="9" max="16384" width="9.140625" style="5" customWidth="1"/>
  </cols>
  <sheetData>
    <row r="1" spans="1:7" s="1" customFormat="1" ht="15.75">
      <c r="A1" s="1" t="s">
        <v>10</v>
      </c>
      <c r="D1" s="9"/>
      <c r="E1" s="10"/>
      <c r="F1" s="11"/>
      <c r="G1" s="13"/>
    </row>
    <row r="2" spans="1:10" s="1" customFormat="1" ht="15.75">
      <c r="A2" s="1" t="s">
        <v>11</v>
      </c>
      <c r="D2" s="9"/>
      <c r="E2" s="10"/>
      <c r="F2" s="11"/>
      <c r="G2" s="13"/>
      <c r="H2" s="12"/>
      <c r="I2" s="12"/>
      <c r="J2" s="34"/>
    </row>
    <row r="3" spans="1:8" s="2" customFormat="1" ht="12" customHeight="1">
      <c r="A3" s="5"/>
      <c r="B3" s="5"/>
      <c r="C3" s="5"/>
      <c r="D3" s="14"/>
      <c r="E3" s="15"/>
      <c r="F3" s="16"/>
      <c r="G3" s="168"/>
      <c r="H3" s="35"/>
    </row>
    <row r="4" ht="12.75">
      <c r="C4" s="14"/>
    </row>
    <row r="5" spans="3:8" s="3" customFormat="1" ht="15.75">
      <c r="C5" s="1" t="s">
        <v>12</v>
      </c>
      <c r="D5" s="1"/>
      <c r="E5" s="15"/>
      <c r="F5" s="18"/>
      <c r="G5" s="167"/>
      <c r="H5" s="2"/>
    </row>
    <row r="6" spans="3:7" s="3" customFormat="1" ht="16.5" thickBot="1">
      <c r="C6" s="1">
        <v>1</v>
      </c>
      <c r="D6" s="1" t="s">
        <v>246</v>
      </c>
      <c r="E6" s="10"/>
      <c r="F6" s="9"/>
      <c r="G6" s="169"/>
    </row>
    <row r="7" spans="1:8" s="174" customFormat="1" ht="18" customHeight="1" thickBot="1">
      <c r="A7" s="125" t="s">
        <v>13</v>
      </c>
      <c r="B7" s="19"/>
      <c r="C7" s="20" t="s">
        <v>14</v>
      </c>
      <c r="D7" s="21" t="s">
        <v>15</v>
      </c>
      <c r="E7" s="22" t="s">
        <v>16</v>
      </c>
      <c r="F7" s="23" t="s">
        <v>17</v>
      </c>
      <c r="G7" s="170" t="s">
        <v>19</v>
      </c>
      <c r="H7" s="37" t="s">
        <v>22</v>
      </c>
    </row>
    <row r="8" spans="1:8" s="175" customFormat="1" ht="18" customHeight="1">
      <c r="A8" s="32">
        <v>1</v>
      </c>
      <c r="B8" s="66"/>
      <c r="C8" s="28" t="s">
        <v>145</v>
      </c>
      <c r="D8" s="29" t="s">
        <v>146</v>
      </c>
      <c r="E8" s="30">
        <v>34357</v>
      </c>
      <c r="F8" s="31" t="s">
        <v>47</v>
      </c>
      <c r="G8" s="83" t="s">
        <v>247</v>
      </c>
      <c r="H8" s="38" t="s">
        <v>143</v>
      </c>
    </row>
    <row r="9" spans="1:8" s="175" customFormat="1" ht="18" customHeight="1">
      <c r="A9" s="32">
        <v>2</v>
      </c>
      <c r="B9" s="66"/>
      <c r="C9" s="28" t="s">
        <v>71</v>
      </c>
      <c r="D9" s="29" t="s">
        <v>72</v>
      </c>
      <c r="E9" s="30">
        <v>34413</v>
      </c>
      <c r="F9" s="31" t="s">
        <v>43</v>
      </c>
      <c r="G9" s="83">
        <v>9.05</v>
      </c>
      <c r="H9" s="38" t="s">
        <v>52</v>
      </c>
    </row>
    <row r="10" spans="1:8" s="175" customFormat="1" ht="18" customHeight="1">
      <c r="A10" s="32">
        <v>3</v>
      </c>
      <c r="B10" s="66"/>
      <c r="C10" s="28" t="s">
        <v>81</v>
      </c>
      <c r="D10" s="29" t="s">
        <v>144</v>
      </c>
      <c r="E10" s="30">
        <v>34420</v>
      </c>
      <c r="F10" s="31" t="s">
        <v>47</v>
      </c>
      <c r="G10" s="83">
        <v>9.33</v>
      </c>
      <c r="H10" s="38" t="s">
        <v>143</v>
      </c>
    </row>
    <row r="11" spans="1:8" s="175" customFormat="1" ht="18" customHeight="1">
      <c r="A11" s="32">
        <v>4</v>
      </c>
      <c r="B11" s="66"/>
      <c r="C11" s="28" t="s">
        <v>147</v>
      </c>
      <c r="D11" s="29" t="s">
        <v>148</v>
      </c>
      <c r="E11" s="30">
        <v>34487</v>
      </c>
      <c r="F11" s="31" t="s">
        <v>47</v>
      </c>
      <c r="G11" s="83">
        <v>8.78</v>
      </c>
      <c r="H11" s="38" t="s">
        <v>143</v>
      </c>
    </row>
    <row r="12" spans="1:8" s="175" customFormat="1" ht="18" customHeight="1">
      <c r="A12" s="32">
        <v>5</v>
      </c>
      <c r="B12" s="66"/>
      <c r="C12" s="28" t="s">
        <v>225</v>
      </c>
      <c r="D12" s="29" t="s">
        <v>226</v>
      </c>
      <c r="E12" s="30">
        <v>34523</v>
      </c>
      <c r="F12" s="31" t="s">
        <v>48</v>
      </c>
      <c r="G12" s="83">
        <v>8.85</v>
      </c>
      <c r="H12" s="38" t="s">
        <v>221</v>
      </c>
    </row>
    <row r="13" spans="1:8" s="175" customFormat="1" ht="20.25" customHeight="1">
      <c r="A13" s="32">
        <v>6</v>
      </c>
      <c r="B13" s="66"/>
      <c r="C13" s="28" t="s">
        <v>123</v>
      </c>
      <c r="D13" s="29" t="s">
        <v>124</v>
      </c>
      <c r="E13" s="30">
        <v>34535</v>
      </c>
      <c r="F13" s="31" t="s">
        <v>45</v>
      </c>
      <c r="G13" s="83">
        <v>8.6</v>
      </c>
      <c r="H13" s="38" t="s">
        <v>125</v>
      </c>
    </row>
    <row r="14" spans="1:8" s="175" customFormat="1" ht="20.25" customHeight="1">
      <c r="A14" s="190"/>
      <c r="B14" s="190"/>
      <c r="C14" s="191"/>
      <c r="D14" s="192"/>
      <c r="E14" s="193"/>
      <c r="F14" s="194"/>
      <c r="G14" s="195"/>
      <c r="H14" s="196"/>
    </row>
    <row r="15" spans="3:7" s="3" customFormat="1" ht="16.5" thickBot="1">
      <c r="C15" s="1">
        <v>2</v>
      </c>
      <c r="D15" s="1" t="s">
        <v>246</v>
      </c>
      <c r="E15" s="10"/>
      <c r="F15" s="9"/>
      <c r="G15" s="169"/>
    </row>
    <row r="16" spans="1:8" s="174" customFormat="1" ht="18" customHeight="1" thickBot="1">
      <c r="A16" s="125" t="s">
        <v>13</v>
      </c>
      <c r="B16" s="19"/>
      <c r="C16" s="20" t="s">
        <v>14</v>
      </c>
      <c r="D16" s="21" t="s">
        <v>15</v>
      </c>
      <c r="E16" s="22" t="s">
        <v>16</v>
      </c>
      <c r="F16" s="23" t="s">
        <v>17</v>
      </c>
      <c r="G16" s="170" t="s">
        <v>19</v>
      </c>
      <c r="H16" s="37" t="s">
        <v>22</v>
      </c>
    </row>
    <row r="17" spans="1:8" s="175" customFormat="1" ht="18" customHeight="1">
      <c r="A17" s="32">
        <v>1</v>
      </c>
      <c r="B17" s="66"/>
      <c r="C17" s="28" t="s">
        <v>141</v>
      </c>
      <c r="D17" s="29" t="s">
        <v>142</v>
      </c>
      <c r="E17" s="30">
        <v>34827</v>
      </c>
      <c r="F17" s="31" t="s">
        <v>47</v>
      </c>
      <c r="G17" s="83">
        <v>9.28</v>
      </c>
      <c r="H17" s="38" t="s">
        <v>143</v>
      </c>
    </row>
    <row r="18" spans="1:8" s="175" customFormat="1" ht="18" customHeight="1">
      <c r="A18" s="32">
        <v>2</v>
      </c>
      <c r="B18" s="66"/>
      <c r="C18" s="28" t="s">
        <v>153</v>
      </c>
      <c r="D18" s="29" t="s">
        <v>154</v>
      </c>
      <c r="E18" s="30">
        <v>35038</v>
      </c>
      <c r="F18" s="31" t="s">
        <v>47</v>
      </c>
      <c r="G18" s="83" t="s">
        <v>247</v>
      </c>
      <c r="H18" s="38" t="s">
        <v>143</v>
      </c>
    </row>
    <row r="19" spans="1:8" s="175" customFormat="1" ht="18" customHeight="1">
      <c r="A19" s="32">
        <v>3</v>
      </c>
      <c r="B19" s="66"/>
      <c r="C19" s="28" t="s">
        <v>161</v>
      </c>
      <c r="D19" s="29" t="s">
        <v>162</v>
      </c>
      <c r="E19" s="30">
        <v>35045</v>
      </c>
      <c r="F19" s="31" t="s">
        <v>47</v>
      </c>
      <c r="G19" s="83" t="s">
        <v>247</v>
      </c>
      <c r="H19" s="38" t="s">
        <v>143</v>
      </c>
    </row>
    <row r="20" spans="1:8" s="175" customFormat="1" ht="18" customHeight="1">
      <c r="A20" s="32">
        <v>4</v>
      </c>
      <c r="B20" s="66"/>
      <c r="C20" s="28" t="s">
        <v>130</v>
      </c>
      <c r="D20" s="29" t="s">
        <v>169</v>
      </c>
      <c r="E20" s="30">
        <v>35052</v>
      </c>
      <c r="F20" s="31" t="s">
        <v>47</v>
      </c>
      <c r="G20" s="83">
        <v>9.38</v>
      </c>
      <c r="H20" s="38" t="s">
        <v>143</v>
      </c>
    </row>
    <row r="21" spans="1:8" s="175" customFormat="1" ht="18" customHeight="1">
      <c r="A21" s="32">
        <v>5</v>
      </c>
      <c r="B21" s="66"/>
      <c r="C21" s="28" t="s">
        <v>69</v>
      </c>
      <c r="D21" s="29" t="s">
        <v>70</v>
      </c>
      <c r="E21" s="30">
        <v>35054</v>
      </c>
      <c r="F21" s="31" t="s">
        <v>43</v>
      </c>
      <c r="G21" s="83">
        <v>8.79</v>
      </c>
      <c r="H21" s="38" t="s">
        <v>52</v>
      </c>
    </row>
    <row r="22" spans="1:8" s="175" customFormat="1" ht="18" customHeight="1">
      <c r="A22" s="32">
        <v>6</v>
      </c>
      <c r="B22" s="66"/>
      <c r="C22" s="28" t="s">
        <v>163</v>
      </c>
      <c r="D22" s="29" t="s">
        <v>164</v>
      </c>
      <c r="E22" s="30">
        <v>35128</v>
      </c>
      <c r="F22" s="31" t="s">
        <v>47</v>
      </c>
      <c r="G22" s="83">
        <v>9.88</v>
      </c>
      <c r="H22" s="38" t="s">
        <v>143</v>
      </c>
    </row>
    <row r="23" spans="1:8" s="175" customFormat="1" ht="18" customHeight="1">
      <c r="A23" s="190"/>
      <c r="B23" s="190"/>
      <c r="C23" s="191"/>
      <c r="D23" s="192"/>
      <c r="E23" s="193"/>
      <c r="F23" s="194"/>
      <c r="G23" s="195"/>
      <c r="H23" s="196"/>
    </row>
    <row r="24" spans="3:7" s="3" customFormat="1" ht="16.5" thickBot="1">
      <c r="C24" s="1">
        <v>3</v>
      </c>
      <c r="D24" s="1" t="s">
        <v>246</v>
      </c>
      <c r="E24" s="10"/>
      <c r="F24" s="9"/>
      <c r="G24" s="169"/>
    </row>
    <row r="25" spans="1:8" s="174" customFormat="1" ht="18" customHeight="1" thickBot="1">
      <c r="A25" s="125" t="s">
        <v>13</v>
      </c>
      <c r="B25" s="19"/>
      <c r="C25" s="20" t="s">
        <v>14</v>
      </c>
      <c r="D25" s="21" t="s">
        <v>15</v>
      </c>
      <c r="E25" s="22" t="s">
        <v>16</v>
      </c>
      <c r="F25" s="23" t="s">
        <v>17</v>
      </c>
      <c r="G25" s="170" t="s">
        <v>19</v>
      </c>
      <c r="H25" s="37" t="s">
        <v>22</v>
      </c>
    </row>
    <row r="26" spans="1:8" s="175" customFormat="1" ht="18" customHeight="1">
      <c r="A26" s="32">
        <v>1</v>
      </c>
      <c r="B26" s="66"/>
      <c r="C26" s="28"/>
      <c r="D26" s="29"/>
      <c r="E26" s="30"/>
      <c r="F26" s="31"/>
      <c r="G26" s="83"/>
      <c r="H26" s="38"/>
    </row>
    <row r="27" spans="1:8" s="175" customFormat="1" ht="18" customHeight="1">
      <c r="A27" s="32">
        <v>2</v>
      </c>
      <c r="B27" s="66"/>
      <c r="C27" s="28" t="s">
        <v>102</v>
      </c>
      <c r="D27" s="29" t="s">
        <v>158</v>
      </c>
      <c r="E27" s="30">
        <v>35140</v>
      </c>
      <c r="F27" s="31" t="s">
        <v>47</v>
      </c>
      <c r="G27" s="83">
        <v>9.84</v>
      </c>
      <c r="H27" s="38" t="s">
        <v>143</v>
      </c>
    </row>
    <row r="28" spans="1:8" s="175" customFormat="1" ht="18" customHeight="1">
      <c r="A28" s="32">
        <v>3</v>
      </c>
      <c r="B28" s="66"/>
      <c r="C28" s="28" t="s">
        <v>161</v>
      </c>
      <c r="D28" s="29" t="s">
        <v>196</v>
      </c>
      <c r="E28" s="30">
        <v>35180</v>
      </c>
      <c r="F28" s="31" t="s">
        <v>49</v>
      </c>
      <c r="G28" s="83">
        <v>9.72</v>
      </c>
      <c r="H28" s="38" t="s">
        <v>195</v>
      </c>
    </row>
    <row r="29" spans="1:8" s="175" customFormat="1" ht="18" customHeight="1">
      <c r="A29" s="32">
        <v>4</v>
      </c>
      <c r="B29" s="66"/>
      <c r="C29" s="28" t="s">
        <v>219</v>
      </c>
      <c r="D29" s="29" t="s">
        <v>220</v>
      </c>
      <c r="E29" s="30">
        <v>35232</v>
      </c>
      <c r="F29" s="31" t="s">
        <v>48</v>
      </c>
      <c r="G29" s="83">
        <v>8.36</v>
      </c>
      <c r="H29" s="38" t="s">
        <v>221</v>
      </c>
    </row>
    <row r="30" spans="1:8" s="175" customFormat="1" ht="18" customHeight="1">
      <c r="A30" s="32">
        <v>5</v>
      </c>
      <c r="B30" s="66"/>
      <c r="C30" s="28" t="s">
        <v>223</v>
      </c>
      <c r="D30" s="29" t="s">
        <v>224</v>
      </c>
      <c r="E30" s="30">
        <v>35260</v>
      </c>
      <c r="F30" s="31" t="s">
        <v>48</v>
      </c>
      <c r="G30" s="83">
        <v>8.93</v>
      </c>
      <c r="H30" s="38" t="s">
        <v>221</v>
      </c>
    </row>
    <row r="31" spans="1:8" s="175" customFormat="1" ht="18" customHeight="1">
      <c r="A31" s="32">
        <v>6</v>
      </c>
      <c r="B31" s="66"/>
      <c r="C31" s="28" t="s">
        <v>167</v>
      </c>
      <c r="D31" s="29" t="s">
        <v>168</v>
      </c>
      <c r="E31" s="30">
        <v>35294</v>
      </c>
      <c r="F31" s="31" t="s">
        <v>47</v>
      </c>
      <c r="G31" s="83">
        <v>10.54</v>
      </c>
      <c r="H31" s="38" t="s">
        <v>143</v>
      </c>
    </row>
    <row r="32" spans="1:8" s="175" customFormat="1" ht="18" customHeight="1">
      <c r="A32" s="190"/>
      <c r="B32" s="190"/>
      <c r="C32" s="191"/>
      <c r="D32" s="192"/>
      <c r="E32" s="193"/>
      <c r="F32" s="194"/>
      <c r="G32" s="195"/>
      <c r="H32" s="196"/>
    </row>
    <row r="33" spans="1:8" s="175" customFormat="1" ht="18" customHeight="1">
      <c r="A33" s="190"/>
      <c r="B33" s="190"/>
      <c r="C33" s="191"/>
      <c r="D33" s="192"/>
      <c r="E33" s="193"/>
      <c r="F33" s="194"/>
      <c r="G33" s="195"/>
      <c r="H33" s="196"/>
    </row>
    <row r="34" spans="1:7" s="1" customFormat="1" ht="15.75">
      <c r="A34" s="1" t="s">
        <v>10</v>
      </c>
      <c r="D34" s="9"/>
      <c r="E34" s="10"/>
      <c r="F34" s="11"/>
      <c r="G34" s="13"/>
    </row>
    <row r="35" spans="1:10" s="1" customFormat="1" ht="15.75">
      <c r="A35" s="1" t="s">
        <v>11</v>
      </c>
      <c r="D35" s="9"/>
      <c r="E35" s="10"/>
      <c r="F35" s="11"/>
      <c r="G35" s="13"/>
      <c r="H35" s="12"/>
      <c r="I35" s="12"/>
      <c r="J35" s="34"/>
    </row>
    <row r="36" spans="1:8" s="2" customFormat="1" ht="12" customHeight="1">
      <c r="A36" s="5"/>
      <c r="B36" s="5"/>
      <c r="C36" s="5"/>
      <c r="D36" s="14"/>
      <c r="E36" s="15"/>
      <c r="F36" s="16"/>
      <c r="G36" s="168"/>
      <c r="H36" s="35"/>
    </row>
    <row r="37" ht="12.75">
      <c r="C37" s="14"/>
    </row>
    <row r="38" spans="3:8" s="3" customFormat="1" ht="15.75">
      <c r="C38" s="1" t="s">
        <v>12</v>
      </c>
      <c r="D38" s="1"/>
      <c r="E38" s="15"/>
      <c r="F38" s="18"/>
      <c r="G38" s="167"/>
      <c r="H38" s="2"/>
    </row>
    <row r="39" spans="3:7" s="3" customFormat="1" ht="16.5" thickBot="1">
      <c r="C39" s="1">
        <v>4</v>
      </c>
      <c r="D39" s="1" t="s">
        <v>246</v>
      </c>
      <c r="E39" s="10"/>
      <c r="F39" s="9"/>
      <c r="G39" s="169"/>
    </row>
    <row r="40" spans="1:8" s="174" customFormat="1" ht="18" customHeight="1" thickBot="1">
      <c r="A40" s="125" t="s">
        <v>13</v>
      </c>
      <c r="B40" s="19"/>
      <c r="C40" s="20" t="s">
        <v>14</v>
      </c>
      <c r="D40" s="21" t="s">
        <v>15</v>
      </c>
      <c r="E40" s="22" t="s">
        <v>16</v>
      </c>
      <c r="F40" s="23" t="s">
        <v>17</v>
      </c>
      <c r="G40" s="170" t="s">
        <v>19</v>
      </c>
      <c r="H40" s="37" t="s">
        <v>22</v>
      </c>
    </row>
    <row r="41" spans="1:8" s="175" customFormat="1" ht="18" customHeight="1">
      <c r="A41" s="32">
        <v>1</v>
      </c>
      <c r="B41" s="66"/>
      <c r="C41" s="28"/>
      <c r="D41" s="29"/>
      <c r="E41" s="30"/>
      <c r="F41" s="31"/>
      <c r="G41" s="83"/>
      <c r="H41" s="38"/>
    </row>
    <row r="42" spans="1:8" s="175" customFormat="1" ht="18" customHeight="1">
      <c r="A42" s="32">
        <v>2</v>
      </c>
      <c r="B42" s="66"/>
      <c r="C42" s="28" t="s">
        <v>197</v>
      </c>
      <c r="D42" s="29" t="s">
        <v>198</v>
      </c>
      <c r="E42" s="30">
        <v>35346</v>
      </c>
      <c r="F42" s="31" t="s">
        <v>49</v>
      </c>
      <c r="G42" s="83">
        <v>7.79</v>
      </c>
      <c r="H42" s="38" t="s">
        <v>195</v>
      </c>
    </row>
    <row r="43" spans="1:8" s="175" customFormat="1" ht="18" customHeight="1">
      <c r="A43" s="32">
        <v>3</v>
      </c>
      <c r="B43" s="66"/>
      <c r="C43" s="28" t="s">
        <v>165</v>
      </c>
      <c r="D43" s="29" t="s">
        <v>166</v>
      </c>
      <c r="E43" s="30">
        <v>35375</v>
      </c>
      <c r="F43" s="31" t="s">
        <v>47</v>
      </c>
      <c r="G43" s="83">
        <v>10.74</v>
      </c>
      <c r="H43" s="38" t="s">
        <v>143</v>
      </c>
    </row>
    <row r="44" spans="1:8" s="175" customFormat="1" ht="18" customHeight="1">
      <c r="A44" s="32">
        <v>4</v>
      </c>
      <c r="B44" s="66"/>
      <c r="C44" s="28" t="s">
        <v>159</v>
      </c>
      <c r="D44" s="29" t="s">
        <v>160</v>
      </c>
      <c r="E44" s="30">
        <v>35383</v>
      </c>
      <c r="F44" s="31" t="s">
        <v>47</v>
      </c>
      <c r="G44" s="83" t="s">
        <v>247</v>
      </c>
      <c r="H44" s="38" t="s">
        <v>143</v>
      </c>
    </row>
    <row r="45" spans="1:8" s="175" customFormat="1" ht="18" customHeight="1">
      <c r="A45" s="32">
        <v>5</v>
      </c>
      <c r="B45" s="66"/>
      <c r="C45" s="28" t="s">
        <v>98</v>
      </c>
      <c r="D45" s="29" t="s">
        <v>99</v>
      </c>
      <c r="E45" s="30">
        <v>35388</v>
      </c>
      <c r="F45" s="31" t="s">
        <v>44</v>
      </c>
      <c r="G45" s="83">
        <v>9.38</v>
      </c>
      <c r="H45" s="38" t="s">
        <v>85</v>
      </c>
    </row>
    <row r="46" spans="1:8" s="175" customFormat="1" ht="18" customHeight="1">
      <c r="A46" s="32">
        <v>6</v>
      </c>
      <c r="B46" s="66"/>
      <c r="C46" s="28" t="s">
        <v>81</v>
      </c>
      <c r="D46" s="29" t="s">
        <v>222</v>
      </c>
      <c r="E46" s="30">
        <v>35333</v>
      </c>
      <c r="F46" s="31" t="s">
        <v>48</v>
      </c>
      <c r="G46" s="83">
        <v>9.29</v>
      </c>
      <c r="H46" s="38" t="s">
        <v>221</v>
      </c>
    </row>
    <row r="47" spans="3:7" s="3" customFormat="1" ht="16.5" thickBot="1">
      <c r="C47" s="1">
        <v>5</v>
      </c>
      <c r="D47" s="1" t="s">
        <v>246</v>
      </c>
      <c r="E47" s="10"/>
      <c r="F47" s="9"/>
      <c r="G47" s="169"/>
    </row>
    <row r="48" spans="1:8" s="174" customFormat="1" ht="18" customHeight="1" thickBot="1">
      <c r="A48" s="125" t="s">
        <v>13</v>
      </c>
      <c r="B48" s="19"/>
      <c r="C48" s="20" t="s">
        <v>14</v>
      </c>
      <c r="D48" s="21" t="s">
        <v>15</v>
      </c>
      <c r="E48" s="22" t="s">
        <v>16</v>
      </c>
      <c r="F48" s="23" t="s">
        <v>17</v>
      </c>
      <c r="G48" s="170" t="s">
        <v>19</v>
      </c>
      <c r="H48" s="37" t="s">
        <v>22</v>
      </c>
    </row>
    <row r="49" spans="1:8" s="175" customFormat="1" ht="18" customHeight="1">
      <c r="A49" s="32">
        <v>1</v>
      </c>
      <c r="B49" s="66"/>
      <c r="C49" s="28"/>
      <c r="D49" s="29"/>
      <c r="E49" s="30"/>
      <c r="F49" s="31"/>
      <c r="G49" s="83"/>
      <c r="H49" s="38"/>
    </row>
    <row r="50" spans="1:8" s="175" customFormat="1" ht="18" customHeight="1">
      <c r="A50" s="32">
        <v>2</v>
      </c>
      <c r="B50" s="66"/>
      <c r="C50" s="28" t="s">
        <v>137</v>
      </c>
      <c r="D50" s="29" t="s">
        <v>138</v>
      </c>
      <c r="E50" s="30">
        <v>35398</v>
      </c>
      <c r="F50" s="31" t="s">
        <v>46</v>
      </c>
      <c r="G50" s="83">
        <v>9.93</v>
      </c>
      <c r="H50" s="38" t="s">
        <v>133</v>
      </c>
    </row>
    <row r="51" spans="1:8" s="175" customFormat="1" ht="18" customHeight="1">
      <c r="A51" s="32">
        <v>3</v>
      </c>
      <c r="B51" s="66"/>
      <c r="C51" s="28" t="s">
        <v>81</v>
      </c>
      <c r="D51" s="29" t="s">
        <v>129</v>
      </c>
      <c r="E51" s="30">
        <v>35414</v>
      </c>
      <c r="F51" s="31" t="s">
        <v>45</v>
      </c>
      <c r="G51" s="83" t="s">
        <v>247</v>
      </c>
      <c r="H51" s="38" t="s">
        <v>125</v>
      </c>
    </row>
    <row r="52" spans="1:8" s="175" customFormat="1" ht="18" customHeight="1">
      <c r="A52" s="32">
        <v>4</v>
      </c>
      <c r="B52" s="66"/>
      <c r="C52" s="28" t="s">
        <v>100</v>
      </c>
      <c r="D52" s="29" t="s">
        <v>101</v>
      </c>
      <c r="E52" s="30">
        <v>35480</v>
      </c>
      <c r="F52" s="31" t="s">
        <v>44</v>
      </c>
      <c r="G52" s="83">
        <v>9.52</v>
      </c>
      <c r="H52" s="38" t="s">
        <v>85</v>
      </c>
    </row>
    <row r="53" spans="1:8" s="175" customFormat="1" ht="18" customHeight="1">
      <c r="A53" s="32">
        <v>5</v>
      </c>
      <c r="B53" s="66"/>
      <c r="C53" s="28" t="s">
        <v>69</v>
      </c>
      <c r="D53" s="29" t="s">
        <v>136</v>
      </c>
      <c r="E53" s="30">
        <v>35583</v>
      </c>
      <c r="F53" s="31" t="s">
        <v>46</v>
      </c>
      <c r="G53" s="83">
        <v>10.14</v>
      </c>
      <c r="H53" s="38" t="s">
        <v>133</v>
      </c>
    </row>
    <row r="54" spans="1:8" s="175" customFormat="1" ht="18" customHeight="1">
      <c r="A54" s="32">
        <v>6</v>
      </c>
      <c r="B54" s="66"/>
      <c r="C54" s="28" t="s">
        <v>139</v>
      </c>
      <c r="D54" s="29" t="s">
        <v>140</v>
      </c>
      <c r="E54" s="30">
        <v>35629</v>
      </c>
      <c r="F54" s="31" t="s">
        <v>46</v>
      </c>
      <c r="G54" s="83">
        <v>9.93</v>
      </c>
      <c r="H54" s="38" t="s">
        <v>133</v>
      </c>
    </row>
  </sheetData>
  <sheetProtection/>
  <printOptions horizontalCentered="1"/>
  <pageMargins left="0.39305555555555555" right="0.39305555555555555" top="0.15694444444444444" bottom="0.15694444444444444" header="0.15694444444444444" footer="0.314583333333333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5" customWidth="1"/>
    <col min="2" max="2" width="5.28125" style="5" hidden="1" customWidth="1"/>
    <col min="3" max="3" width="13.7109375" style="5" customWidth="1"/>
    <col min="4" max="4" width="13.140625" style="5" bestFit="1" customWidth="1"/>
    <col min="5" max="5" width="10.7109375" style="6" customWidth="1"/>
    <col min="6" max="6" width="30.57421875" style="7" bestFit="1" customWidth="1"/>
    <col min="7" max="7" width="7.7109375" style="17" customWidth="1"/>
    <col min="8" max="10" width="4.7109375" style="8" customWidth="1"/>
    <col min="11" max="11" width="4.7109375" style="8" hidden="1" customWidth="1"/>
    <col min="12" max="14" width="4.7109375" style="8" customWidth="1"/>
    <col min="15" max="15" width="8.140625" style="17" customWidth="1"/>
    <col min="16" max="16" width="5.7109375" style="17" customWidth="1"/>
    <col min="17" max="17" width="12.8515625" style="2" bestFit="1" customWidth="1"/>
    <col min="18" max="16384" width="9.140625" style="5" customWidth="1"/>
  </cols>
  <sheetData>
    <row r="1" spans="1:10" s="1" customFormat="1" ht="15.75">
      <c r="A1" s="1" t="s">
        <v>10</v>
      </c>
      <c r="D1" s="9"/>
      <c r="E1" s="10"/>
      <c r="F1" s="11"/>
      <c r="G1" s="12"/>
      <c r="H1" s="13"/>
      <c r="I1" s="13"/>
      <c r="J1" s="33"/>
    </row>
    <row r="2" spans="1:13" s="1" customFormat="1" ht="15.75">
      <c r="A2" s="1" t="s">
        <v>11</v>
      </c>
      <c r="D2" s="9"/>
      <c r="E2" s="10"/>
      <c r="F2" s="11"/>
      <c r="G2" s="12"/>
      <c r="H2" s="13"/>
      <c r="I2" s="13"/>
      <c r="J2" s="33"/>
      <c r="K2" s="12"/>
      <c r="L2" s="12"/>
      <c r="M2" s="34"/>
    </row>
    <row r="3" spans="1:16" s="2" customFormat="1" ht="12" customHeight="1">
      <c r="A3" s="5"/>
      <c r="B3" s="5"/>
      <c r="C3" s="5"/>
      <c r="D3" s="14"/>
      <c r="E3" s="15"/>
      <c r="F3" s="16"/>
      <c r="G3" s="57"/>
      <c r="H3" s="17"/>
      <c r="I3" s="57"/>
      <c r="J3" s="57"/>
      <c r="K3" s="57"/>
      <c r="L3" s="57"/>
      <c r="M3" s="57"/>
      <c r="N3" s="57"/>
      <c r="O3" s="57"/>
      <c r="P3" s="57"/>
    </row>
    <row r="4" spans="3:17" ht="12.75">
      <c r="C4" s="14"/>
      <c r="G4" s="8"/>
      <c r="I4" s="57"/>
      <c r="O4" s="8"/>
      <c r="P4" s="8"/>
      <c r="Q4" s="5"/>
    </row>
    <row r="5" spans="3:16" s="3" customFormat="1" ht="15.75">
      <c r="C5" s="1" t="s">
        <v>39</v>
      </c>
      <c r="E5" s="59"/>
      <c r="F5" s="60"/>
      <c r="G5" s="12"/>
      <c r="H5" s="84"/>
      <c r="I5" s="84"/>
      <c r="J5" s="84"/>
      <c r="K5" s="84"/>
      <c r="L5" s="84"/>
      <c r="M5" s="84"/>
      <c r="N5" s="84"/>
      <c r="O5" s="12"/>
      <c r="P5" s="12"/>
    </row>
    <row r="6" spans="5:16" s="2" customFormat="1" ht="11.25">
      <c r="E6" s="6"/>
      <c r="G6" s="85"/>
      <c r="H6" s="211" t="s">
        <v>35</v>
      </c>
      <c r="I6" s="212"/>
      <c r="J6" s="212"/>
      <c r="K6" s="212"/>
      <c r="L6" s="212"/>
      <c r="M6" s="212"/>
      <c r="N6" s="213"/>
      <c r="O6" s="85"/>
      <c r="P6" s="85"/>
    </row>
    <row r="7" spans="1:17" s="4" customFormat="1" ht="10.5">
      <c r="A7" s="63" t="s">
        <v>263</v>
      </c>
      <c r="B7" s="19"/>
      <c r="C7" s="20" t="s">
        <v>14</v>
      </c>
      <c r="D7" s="21" t="s">
        <v>15</v>
      </c>
      <c r="E7" s="22" t="s">
        <v>16</v>
      </c>
      <c r="F7" s="23" t="s">
        <v>17</v>
      </c>
      <c r="G7" s="64" t="s">
        <v>18</v>
      </c>
      <c r="H7" s="65">
        <v>1</v>
      </c>
      <c r="I7" s="24">
        <v>2</v>
      </c>
      <c r="J7" s="24">
        <v>3</v>
      </c>
      <c r="K7" s="71" t="s">
        <v>29</v>
      </c>
      <c r="L7" s="72">
        <v>4</v>
      </c>
      <c r="M7" s="24">
        <v>5</v>
      </c>
      <c r="N7" s="73">
        <v>6</v>
      </c>
      <c r="O7" s="64" t="s">
        <v>26</v>
      </c>
      <c r="P7" s="64" t="s">
        <v>21</v>
      </c>
      <c r="Q7" s="37" t="s">
        <v>22</v>
      </c>
    </row>
    <row r="8" spans="1:17" ht="17.25" customHeight="1">
      <c r="A8" s="32">
        <v>1</v>
      </c>
      <c r="B8" s="66"/>
      <c r="C8" s="28" t="s">
        <v>229</v>
      </c>
      <c r="D8" s="29" t="s">
        <v>230</v>
      </c>
      <c r="E8" s="30">
        <v>35110</v>
      </c>
      <c r="F8" s="31" t="s">
        <v>48</v>
      </c>
      <c r="G8" s="86">
        <f aca="true" t="shared" si="0" ref="G8:G14">IF(ISBLANK(O8),"",TRUNC(1.82116*(O8+50)^2)-5000)</f>
        <v>919</v>
      </c>
      <c r="H8" s="68">
        <v>6.87</v>
      </c>
      <c r="I8" s="68" t="s">
        <v>262</v>
      </c>
      <c r="J8" s="68" t="s">
        <v>262</v>
      </c>
      <c r="K8" s="68"/>
      <c r="L8" s="68">
        <v>6.96</v>
      </c>
      <c r="M8" s="68">
        <v>7.01</v>
      </c>
      <c r="N8" s="68">
        <v>6.95</v>
      </c>
      <c r="O8" s="83">
        <f aca="true" t="shared" si="1" ref="O8:O14">MAX(H8:N8)</f>
        <v>7.01</v>
      </c>
      <c r="P8" s="87" t="str">
        <f aca="true" t="shared" si="2" ref="P8:P14">IF(ISBLANK(O8),"",IF(O8&gt;=7.2,"KSM",IF(O8&gt;=6.7,"I A",IF(O8&gt;=6.2,"II A",IF(O8&gt;=5.6,"III A",IF(O8&gt;=5,"I JA",IF(O8&gt;=4.45,"II JA",IF(O8&gt;=4,"III JA"))))))))</f>
        <v>I A</v>
      </c>
      <c r="Q8" s="38" t="s">
        <v>221</v>
      </c>
    </row>
    <row r="9" spans="1:17" ht="17.25" customHeight="1">
      <c r="A9" s="32">
        <v>2</v>
      </c>
      <c r="B9" s="66"/>
      <c r="C9" s="28" t="s">
        <v>53</v>
      </c>
      <c r="D9" s="29" t="s">
        <v>54</v>
      </c>
      <c r="E9" s="30">
        <v>34770</v>
      </c>
      <c r="F9" s="31" t="s">
        <v>43</v>
      </c>
      <c r="G9" s="86">
        <f t="shared" si="0"/>
        <v>823</v>
      </c>
      <c r="H9" s="68">
        <v>6.23</v>
      </c>
      <c r="I9" s="68">
        <v>6.47</v>
      </c>
      <c r="J9" s="68">
        <v>6.39</v>
      </c>
      <c r="K9" s="68"/>
      <c r="L9" s="68">
        <v>6.41</v>
      </c>
      <c r="M9" s="68">
        <v>6.45</v>
      </c>
      <c r="N9" s="68">
        <v>6.55</v>
      </c>
      <c r="O9" s="83">
        <f t="shared" si="1"/>
        <v>6.55</v>
      </c>
      <c r="P9" s="87" t="str">
        <f t="shared" si="2"/>
        <v>II A</v>
      </c>
      <c r="Q9" s="38" t="s">
        <v>52</v>
      </c>
    </row>
    <row r="10" spans="1:17" ht="17.25" customHeight="1">
      <c r="A10" s="32">
        <v>3</v>
      </c>
      <c r="B10" s="66"/>
      <c r="C10" s="28" t="s">
        <v>55</v>
      </c>
      <c r="D10" s="29" t="s">
        <v>56</v>
      </c>
      <c r="E10" s="30">
        <v>34449</v>
      </c>
      <c r="F10" s="31" t="s">
        <v>43</v>
      </c>
      <c r="G10" s="86">
        <f t="shared" si="0"/>
        <v>758</v>
      </c>
      <c r="H10" s="68" t="s">
        <v>262</v>
      </c>
      <c r="I10" s="68">
        <v>5.98</v>
      </c>
      <c r="J10" s="68">
        <v>5.88</v>
      </c>
      <c r="K10" s="68"/>
      <c r="L10" s="68">
        <v>6.23</v>
      </c>
      <c r="M10" s="68">
        <v>6.22</v>
      </c>
      <c r="N10" s="68">
        <v>5.91</v>
      </c>
      <c r="O10" s="83">
        <f t="shared" si="1"/>
        <v>6.23</v>
      </c>
      <c r="P10" s="87" t="str">
        <f t="shared" si="2"/>
        <v>II A</v>
      </c>
      <c r="Q10" s="38" t="s">
        <v>52</v>
      </c>
    </row>
    <row r="11" spans="1:17" ht="17.25" customHeight="1">
      <c r="A11" s="32">
        <v>4</v>
      </c>
      <c r="B11" s="66"/>
      <c r="C11" s="28" t="s">
        <v>114</v>
      </c>
      <c r="D11" s="29" t="s">
        <v>115</v>
      </c>
      <c r="E11" s="30">
        <v>34486</v>
      </c>
      <c r="F11" s="31" t="s">
        <v>45</v>
      </c>
      <c r="G11" s="86">
        <f t="shared" si="0"/>
        <v>721</v>
      </c>
      <c r="H11" s="68">
        <v>5.76</v>
      </c>
      <c r="I11" s="68">
        <v>5.68</v>
      </c>
      <c r="J11" s="68">
        <v>6.05</v>
      </c>
      <c r="K11" s="68"/>
      <c r="L11" s="68" t="s">
        <v>262</v>
      </c>
      <c r="M11" s="68">
        <v>5.89</v>
      </c>
      <c r="N11" s="68">
        <v>5.98</v>
      </c>
      <c r="O11" s="83">
        <f t="shared" si="1"/>
        <v>6.05</v>
      </c>
      <c r="P11" s="87" t="str">
        <f t="shared" si="2"/>
        <v>III A</v>
      </c>
      <c r="Q11" s="38" t="s">
        <v>116</v>
      </c>
    </row>
    <row r="12" spans="1:17" ht="17.25" customHeight="1">
      <c r="A12" s="32">
        <v>5</v>
      </c>
      <c r="B12" s="66"/>
      <c r="C12" s="28" t="s">
        <v>121</v>
      </c>
      <c r="D12" s="29" t="s">
        <v>122</v>
      </c>
      <c r="E12" s="30">
        <v>35147</v>
      </c>
      <c r="F12" s="31" t="s">
        <v>45</v>
      </c>
      <c r="G12" s="86">
        <f t="shared" si="0"/>
        <v>717</v>
      </c>
      <c r="H12" s="68">
        <v>5.63</v>
      </c>
      <c r="I12" s="68">
        <v>5.89</v>
      </c>
      <c r="J12" s="68">
        <v>5.99</v>
      </c>
      <c r="K12" s="68"/>
      <c r="L12" s="68">
        <v>5.43</v>
      </c>
      <c r="M12" s="68">
        <v>5.7</v>
      </c>
      <c r="N12" s="68">
        <v>6.03</v>
      </c>
      <c r="O12" s="83">
        <f t="shared" si="1"/>
        <v>6.03</v>
      </c>
      <c r="P12" s="87" t="str">
        <f t="shared" si="2"/>
        <v>III A</v>
      </c>
      <c r="Q12" s="38" t="s">
        <v>108</v>
      </c>
    </row>
    <row r="13" spans="1:17" ht="17.25" customHeight="1">
      <c r="A13" s="32">
        <v>6</v>
      </c>
      <c r="B13" s="66"/>
      <c r="C13" s="28" t="s">
        <v>111</v>
      </c>
      <c r="D13" s="29" t="s">
        <v>112</v>
      </c>
      <c r="E13" s="30">
        <v>34558</v>
      </c>
      <c r="F13" s="31" t="s">
        <v>45</v>
      </c>
      <c r="G13" s="86">
        <f t="shared" si="0"/>
        <v>656</v>
      </c>
      <c r="H13" s="68">
        <v>5.65</v>
      </c>
      <c r="I13" s="68">
        <v>5.73</v>
      </c>
      <c r="J13" s="68">
        <v>5.68</v>
      </c>
      <c r="K13" s="68"/>
      <c r="L13" s="68" t="s">
        <v>259</v>
      </c>
      <c r="M13" s="68" t="s">
        <v>259</v>
      </c>
      <c r="N13" s="68" t="s">
        <v>259</v>
      </c>
      <c r="O13" s="83">
        <f t="shared" si="1"/>
        <v>5.73</v>
      </c>
      <c r="P13" s="87" t="str">
        <f t="shared" si="2"/>
        <v>III A</v>
      </c>
      <c r="Q13" s="38" t="s">
        <v>108</v>
      </c>
    </row>
    <row r="14" spans="1:17" ht="17.25" customHeight="1">
      <c r="A14" s="32">
        <v>7</v>
      </c>
      <c r="B14" s="66"/>
      <c r="C14" s="28" t="s">
        <v>178</v>
      </c>
      <c r="D14" s="29" t="s">
        <v>206</v>
      </c>
      <c r="E14" s="30">
        <v>34840</v>
      </c>
      <c r="F14" s="31" t="s">
        <v>49</v>
      </c>
      <c r="G14" s="86">
        <f t="shared" si="0"/>
        <v>646</v>
      </c>
      <c r="H14" s="68">
        <v>5.68</v>
      </c>
      <c r="I14" s="68" t="s">
        <v>262</v>
      </c>
      <c r="J14" s="68" t="s">
        <v>262</v>
      </c>
      <c r="K14" s="68"/>
      <c r="L14" s="68" t="s">
        <v>262</v>
      </c>
      <c r="M14" s="68">
        <v>5.66</v>
      </c>
      <c r="N14" s="68" t="s">
        <v>262</v>
      </c>
      <c r="O14" s="83">
        <f t="shared" si="1"/>
        <v>5.68</v>
      </c>
      <c r="P14" s="87" t="str">
        <f t="shared" si="2"/>
        <v>III A</v>
      </c>
      <c r="Q14" s="38" t="s">
        <v>195</v>
      </c>
    </row>
    <row r="15" spans="1:17" ht="17.25" customHeight="1">
      <c r="A15" s="32"/>
      <c r="B15" s="66"/>
      <c r="C15" s="28" t="s">
        <v>209</v>
      </c>
      <c r="D15" s="29" t="s">
        <v>240</v>
      </c>
      <c r="E15" s="30">
        <v>30463</v>
      </c>
      <c r="F15" s="31" t="s">
        <v>48</v>
      </c>
      <c r="G15" s="86"/>
      <c r="H15" s="68"/>
      <c r="I15" s="68"/>
      <c r="J15" s="68"/>
      <c r="K15" s="68"/>
      <c r="L15" s="68"/>
      <c r="M15" s="68"/>
      <c r="N15" s="68"/>
      <c r="O15" s="83" t="s">
        <v>247</v>
      </c>
      <c r="P15" s="87"/>
      <c r="Q15" s="38" t="s">
        <v>221</v>
      </c>
    </row>
  </sheetData>
  <sheetProtection/>
  <mergeCells count="1">
    <mergeCell ref="H6:N6"/>
  </mergeCells>
  <printOptions horizontalCentered="1"/>
  <pageMargins left="0.15902777777777777" right="0.15902777777777777" top="0.8798611111111111" bottom="0.39305555555555555" header="0.16944444444444445" footer="0.3930555555555555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5" customWidth="1"/>
    <col min="2" max="2" width="5.28125" style="5" hidden="1" customWidth="1"/>
    <col min="3" max="3" width="10.421875" style="5" customWidth="1"/>
    <col min="4" max="4" width="14.421875" style="5" customWidth="1"/>
    <col min="5" max="5" width="10.7109375" style="6" customWidth="1"/>
    <col min="6" max="6" width="30.57421875" style="7" bestFit="1" customWidth="1"/>
    <col min="7" max="7" width="7.7109375" style="17" customWidth="1"/>
    <col min="8" max="10" width="4.7109375" style="75" customWidth="1"/>
    <col min="11" max="11" width="4.7109375" style="75" hidden="1" customWidth="1"/>
    <col min="12" max="14" width="4.7109375" style="75" customWidth="1"/>
    <col min="15" max="15" width="8.140625" style="17" customWidth="1"/>
    <col min="16" max="16" width="5.7109375" style="17" customWidth="1"/>
    <col min="17" max="17" width="11.140625" style="2" bestFit="1" customWidth="1"/>
    <col min="18" max="16384" width="9.140625" style="5" customWidth="1"/>
  </cols>
  <sheetData>
    <row r="1" spans="1:10" s="1" customFormat="1" ht="15.75">
      <c r="A1" s="1" t="s">
        <v>10</v>
      </c>
      <c r="D1" s="9"/>
      <c r="E1" s="10"/>
      <c r="F1" s="11"/>
      <c r="G1" s="12"/>
      <c r="H1" s="13"/>
      <c r="I1" s="13"/>
      <c r="J1" s="33"/>
    </row>
    <row r="2" spans="1:13" s="1" customFormat="1" ht="15.75">
      <c r="A2" s="1" t="s">
        <v>11</v>
      </c>
      <c r="D2" s="9"/>
      <c r="E2" s="10"/>
      <c r="F2" s="11"/>
      <c r="G2" s="12"/>
      <c r="H2" s="13"/>
      <c r="I2" s="13"/>
      <c r="J2" s="33"/>
      <c r="K2" s="12"/>
      <c r="L2" s="12"/>
      <c r="M2" s="34"/>
    </row>
    <row r="3" spans="1:16" s="2" customFormat="1" ht="12" customHeight="1">
      <c r="A3" s="5"/>
      <c r="B3" s="5"/>
      <c r="C3" s="5"/>
      <c r="D3" s="14"/>
      <c r="E3" s="15"/>
      <c r="F3" s="16"/>
      <c r="G3" s="76"/>
      <c r="H3" s="17"/>
      <c r="I3" s="82"/>
      <c r="J3" s="76"/>
      <c r="K3" s="76"/>
      <c r="L3" s="76"/>
      <c r="M3" s="76"/>
      <c r="N3" s="76"/>
      <c r="O3" s="76"/>
      <c r="P3" s="76"/>
    </row>
    <row r="4" spans="3:17" ht="12.75">
      <c r="C4" s="14"/>
      <c r="G4" s="77"/>
      <c r="H4" s="8"/>
      <c r="I4" s="76"/>
      <c r="J4" s="77"/>
      <c r="K4" s="77"/>
      <c r="L4" s="77"/>
      <c r="M4" s="77"/>
      <c r="N4" s="77"/>
      <c r="O4" s="77"/>
      <c r="P4" s="77"/>
      <c r="Q4" s="5"/>
    </row>
    <row r="5" spans="3:16" s="3" customFormat="1" ht="15.75">
      <c r="C5" s="1" t="s">
        <v>245</v>
      </c>
      <c r="E5" s="59"/>
      <c r="F5" s="60"/>
      <c r="G5" s="12"/>
      <c r="H5" s="78"/>
      <c r="I5" s="78"/>
      <c r="J5" s="78"/>
      <c r="K5" s="78"/>
      <c r="L5" s="78"/>
      <c r="M5" s="78"/>
      <c r="N5" s="78"/>
      <c r="O5" s="12"/>
      <c r="P5" s="12"/>
    </row>
    <row r="6" spans="5:16" s="2" customFormat="1" ht="11.25">
      <c r="E6" s="6"/>
      <c r="G6" s="79"/>
      <c r="H6" s="214" t="s">
        <v>35</v>
      </c>
      <c r="I6" s="215"/>
      <c r="J6" s="215"/>
      <c r="K6" s="215"/>
      <c r="L6" s="215"/>
      <c r="M6" s="215"/>
      <c r="N6" s="216"/>
      <c r="O6" s="79"/>
      <c r="P6" s="79"/>
    </row>
    <row r="7" spans="1:17" s="4" customFormat="1" ht="10.5">
      <c r="A7" s="63" t="s">
        <v>263</v>
      </c>
      <c r="B7" s="19"/>
      <c r="C7" s="20" t="s">
        <v>14</v>
      </c>
      <c r="D7" s="21" t="s">
        <v>15</v>
      </c>
      <c r="E7" s="22" t="s">
        <v>16</v>
      </c>
      <c r="F7" s="23" t="s">
        <v>17</v>
      </c>
      <c r="G7" s="64" t="s">
        <v>18</v>
      </c>
      <c r="H7" s="65">
        <v>1</v>
      </c>
      <c r="I7" s="24">
        <v>2</v>
      </c>
      <c r="J7" s="24">
        <v>3</v>
      </c>
      <c r="K7" s="71" t="s">
        <v>29</v>
      </c>
      <c r="L7" s="72">
        <v>4</v>
      </c>
      <c r="M7" s="24">
        <v>5</v>
      </c>
      <c r="N7" s="73">
        <v>6</v>
      </c>
      <c r="O7" s="64" t="s">
        <v>26</v>
      </c>
      <c r="P7" s="64" t="s">
        <v>21</v>
      </c>
      <c r="Q7" s="37" t="s">
        <v>22</v>
      </c>
    </row>
    <row r="8" spans="1:17" ht="18" customHeight="1">
      <c r="A8" s="32">
        <v>1</v>
      </c>
      <c r="B8" s="66"/>
      <c r="C8" s="28" t="s">
        <v>105</v>
      </c>
      <c r="D8" s="29" t="s">
        <v>282</v>
      </c>
      <c r="E8" s="30">
        <v>34717</v>
      </c>
      <c r="F8" s="31" t="s">
        <v>44</v>
      </c>
      <c r="G8" s="188">
        <f>IF(ISBLANK(O8),"",TRUNC(0.04384*(O8+675)^2)-20000)</f>
        <v>510</v>
      </c>
      <c r="H8" s="68">
        <v>8.78</v>
      </c>
      <c r="I8" s="68">
        <v>9</v>
      </c>
      <c r="J8" s="68" t="s">
        <v>262</v>
      </c>
      <c r="K8" s="68"/>
      <c r="L8" s="68">
        <v>8.85</v>
      </c>
      <c r="M8" s="68">
        <v>8.92</v>
      </c>
      <c r="N8" s="68">
        <v>8.73</v>
      </c>
      <c r="O8" s="83">
        <f>MAX(H8:N8)</f>
        <v>9</v>
      </c>
      <c r="P8" s="32" t="str">
        <f>IF(ISBLANK(O8),"",IF(O8&gt;=14,"KSM",IF(O8&gt;=12,"I A",IF(O8&gt;=10,"II A",IF(O8&gt;=8.5,"III A",IF(O8&gt;=7.2,"I JA",IF(O8&gt;=6.5,"II JA",IF(O8&gt;=6,"III JA"))))))))</f>
        <v>III A</v>
      </c>
      <c r="Q8" s="38" t="s">
        <v>85</v>
      </c>
    </row>
    <row r="9" spans="1:17" ht="18" customHeight="1">
      <c r="A9" s="32">
        <v>2</v>
      </c>
      <c r="B9" s="66"/>
      <c r="C9" s="28" t="s">
        <v>100</v>
      </c>
      <c r="D9" s="29" t="s">
        <v>101</v>
      </c>
      <c r="E9" s="30">
        <v>35480</v>
      </c>
      <c r="F9" s="31" t="s">
        <v>44</v>
      </c>
      <c r="G9" s="188">
        <f>IF(ISBLANK(O9),"",TRUNC(0.04384*(O9+675)^2)-20000)</f>
        <v>488</v>
      </c>
      <c r="H9" s="68">
        <v>8.53</v>
      </c>
      <c r="I9" s="68">
        <v>7.07</v>
      </c>
      <c r="J9" s="68">
        <v>7.69</v>
      </c>
      <c r="K9" s="68"/>
      <c r="L9" s="68">
        <v>8.34</v>
      </c>
      <c r="M9" s="68">
        <v>8.63</v>
      </c>
      <c r="N9" s="68">
        <v>7.03</v>
      </c>
      <c r="O9" s="83">
        <f>MAX(H9:N9)</f>
        <v>8.63</v>
      </c>
      <c r="P9" s="32" t="str">
        <f>IF(ISBLANK(O9),"",IF(O9&gt;=14,"KSM",IF(O9&gt;=12,"I A",IF(O9&gt;=10,"II A",IF(O9&gt;=8.5,"III A",IF(O9&gt;=7.2,"I JA",IF(O9&gt;=6.5,"II JA",IF(O9&gt;=6,"III JA"))))))))</f>
        <v>III A</v>
      </c>
      <c r="Q9" s="38" t="s">
        <v>85</v>
      </c>
    </row>
    <row r="10" spans="1:17" ht="18" customHeight="1">
      <c r="A10" s="32">
        <v>3</v>
      </c>
      <c r="B10" s="66"/>
      <c r="C10" s="28" t="s">
        <v>103</v>
      </c>
      <c r="D10" s="29" t="s">
        <v>104</v>
      </c>
      <c r="E10" s="30">
        <v>35315</v>
      </c>
      <c r="F10" s="31" t="s">
        <v>44</v>
      </c>
      <c r="G10" s="188">
        <f>IF(ISBLANK(O10),"",TRUNC(0.04384*(O10+675)^2)-20000)</f>
        <v>456</v>
      </c>
      <c r="H10" s="68">
        <v>7.33</v>
      </c>
      <c r="I10" s="68">
        <v>7.33</v>
      </c>
      <c r="J10" s="68">
        <v>6.97</v>
      </c>
      <c r="K10" s="68"/>
      <c r="L10" s="68">
        <v>7.6</v>
      </c>
      <c r="M10" s="68">
        <v>8.1</v>
      </c>
      <c r="N10" s="68">
        <v>7.68</v>
      </c>
      <c r="O10" s="83">
        <f>MAX(H10:N10)</f>
        <v>8.1</v>
      </c>
      <c r="P10" s="32" t="str">
        <f>IF(ISBLANK(O10),"",IF(O10&gt;=14,"KSM",IF(O10&gt;=12,"I A",IF(O10&gt;=10,"II A",IF(O10&gt;=8.5,"III A",IF(O10&gt;=7.2,"I JA",IF(O10&gt;=6.5,"II JA",IF(O10&gt;=6,"III JA"))))))))</f>
        <v>I JA</v>
      </c>
      <c r="Q10" s="38" t="s">
        <v>85</v>
      </c>
    </row>
    <row r="11" spans="1:17" ht="18" customHeight="1">
      <c r="A11" s="32">
        <v>4</v>
      </c>
      <c r="B11" s="66"/>
      <c r="C11" s="28" t="s">
        <v>149</v>
      </c>
      <c r="D11" s="29" t="s">
        <v>150</v>
      </c>
      <c r="E11" s="30">
        <v>34807</v>
      </c>
      <c r="F11" s="31" t="s">
        <v>47</v>
      </c>
      <c r="G11" s="188">
        <f>IF(ISBLANK(O11),"",TRUNC(0.04384*(O11+675)^2)-20000)</f>
        <v>447</v>
      </c>
      <c r="H11" s="68">
        <v>7.04</v>
      </c>
      <c r="I11" s="68">
        <v>7.94</v>
      </c>
      <c r="J11" s="68">
        <v>7.79</v>
      </c>
      <c r="K11" s="68"/>
      <c r="L11" s="68">
        <v>7.25</v>
      </c>
      <c r="M11" s="68">
        <v>7.42</v>
      </c>
      <c r="N11" s="68">
        <v>7.78</v>
      </c>
      <c r="O11" s="83">
        <f>MAX(H11:N11)</f>
        <v>7.94</v>
      </c>
      <c r="P11" s="32" t="str">
        <f>IF(ISBLANK(O11),"",IF(O11&gt;=14,"KSM",IF(O11&gt;=12,"I A",IF(O11&gt;=10,"II A",IF(O11&gt;=8.5,"III A",IF(O11&gt;=7.2,"I JA",IF(O11&gt;=6.5,"II JA",IF(O11&gt;=6,"III JA"))))))))</f>
        <v>I JA</v>
      </c>
      <c r="Q11" s="38" t="s">
        <v>143</v>
      </c>
    </row>
    <row r="12" spans="1:17" ht="18" customHeight="1">
      <c r="A12" s="32">
        <v>5</v>
      </c>
      <c r="B12" s="66"/>
      <c r="C12" s="28" t="s">
        <v>131</v>
      </c>
      <c r="D12" s="29" t="s">
        <v>132</v>
      </c>
      <c r="E12" s="30">
        <v>34962</v>
      </c>
      <c r="F12" s="31" t="s">
        <v>46</v>
      </c>
      <c r="G12" s="188">
        <f>IF(ISBLANK(O12),"",TRUNC(0.04384*(O12+675)^2)-20000)</f>
        <v>337</v>
      </c>
      <c r="H12" s="81">
        <v>6.1</v>
      </c>
      <c r="I12" s="81" t="s">
        <v>262</v>
      </c>
      <c r="J12" s="81">
        <v>4.81</v>
      </c>
      <c r="K12" s="81"/>
      <c r="L12" s="81">
        <v>5.71</v>
      </c>
      <c r="M12" s="81">
        <v>4.69</v>
      </c>
      <c r="N12" s="81">
        <v>5.47</v>
      </c>
      <c r="O12" s="83">
        <f>MAX(H12:N12)</f>
        <v>6.1</v>
      </c>
      <c r="P12" s="32" t="str">
        <f>IF(ISBLANK(O12),"",IF(O12&gt;=14,"KSM",IF(O12&gt;=12,"I A",IF(O12&gt;=10,"II A",IF(O12&gt;=8.5,"III A",IF(O12&gt;=7.2,"I JA",IF(O12&gt;=6.5,"II JA",IF(O12&gt;=6,"III JA"))))))))</f>
        <v>III JA</v>
      </c>
      <c r="Q12" s="38" t="s">
        <v>133</v>
      </c>
    </row>
    <row r="13" spans="1:17" ht="18" customHeight="1">
      <c r="A13" s="32"/>
      <c r="B13" s="66"/>
      <c r="C13" s="28" t="s">
        <v>159</v>
      </c>
      <c r="D13" s="29" t="s">
        <v>160</v>
      </c>
      <c r="E13" s="30">
        <v>35383</v>
      </c>
      <c r="F13" s="31" t="s">
        <v>47</v>
      </c>
      <c r="G13" s="188"/>
      <c r="H13" s="68"/>
      <c r="I13" s="68"/>
      <c r="J13" s="68"/>
      <c r="K13" s="68"/>
      <c r="L13" s="68"/>
      <c r="M13" s="68"/>
      <c r="N13" s="68"/>
      <c r="O13" s="83" t="s">
        <v>247</v>
      </c>
      <c r="P13" s="32"/>
      <c r="Q13" s="38" t="s">
        <v>143</v>
      </c>
    </row>
  </sheetData>
  <sheetProtection/>
  <mergeCells count="1">
    <mergeCell ref="H6:N6"/>
  </mergeCells>
  <printOptions horizontalCentered="1"/>
  <pageMargins left="0.15902777777777777" right="0.16944444444444445" top="0.9298611111111111" bottom="0.39305555555555555" header="0.39305555555555555" footer="0.3930555555555555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00390625" style="5" customWidth="1"/>
    <col min="2" max="2" width="5.28125" style="5" hidden="1" customWidth="1"/>
    <col min="3" max="3" width="13.8515625" style="5" customWidth="1"/>
    <col min="4" max="4" width="13.8515625" style="5" bestFit="1" customWidth="1"/>
    <col min="5" max="5" width="10.7109375" style="6" customWidth="1"/>
    <col min="6" max="6" width="30.57421875" style="7" bestFit="1" customWidth="1"/>
    <col min="7" max="7" width="7.7109375" style="17" customWidth="1"/>
    <col min="8" max="10" width="4.7109375" style="56" customWidth="1"/>
    <col min="11" max="11" width="4.7109375" style="56" hidden="1" customWidth="1"/>
    <col min="12" max="14" width="4.7109375" style="56" customWidth="1"/>
    <col min="15" max="15" width="9.00390625" style="17" bestFit="1" customWidth="1"/>
    <col min="16" max="16" width="5.7109375" style="17" customWidth="1"/>
    <col min="17" max="17" width="10.421875" style="2" bestFit="1" customWidth="1"/>
    <col min="18" max="16384" width="9.140625" style="5" customWidth="1"/>
  </cols>
  <sheetData>
    <row r="1" spans="1:10" s="1" customFormat="1" ht="15.75">
      <c r="A1" s="1" t="s">
        <v>10</v>
      </c>
      <c r="D1" s="9"/>
      <c r="E1" s="10"/>
      <c r="F1" s="11"/>
      <c r="G1" s="12"/>
      <c r="H1" s="13"/>
      <c r="I1" s="13"/>
      <c r="J1" s="33"/>
    </row>
    <row r="2" spans="1:13" s="1" customFormat="1" ht="15.75">
      <c r="A2" s="1" t="s">
        <v>11</v>
      </c>
      <c r="D2" s="9"/>
      <c r="E2" s="10"/>
      <c r="F2" s="11"/>
      <c r="G2" s="12"/>
      <c r="H2" s="13"/>
      <c r="I2" s="13"/>
      <c r="J2" s="33"/>
      <c r="K2" s="12"/>
      <c r="L2" s="12"/>
      <c r="M2" s="34"/>
    </row>
    <row r="3" spans="1:16" s="2" customFormat="1" ht="12" customHeight="1">
      <c r="A3" s="5"/>
      <c r="B3" s="5"/>
      <c r="C3" s="5"/>
      <c r="D3" s="14"/>
      <c r="E3" s="15"/>
      <c r="F3" s="16"/>
      <c r="G3" s="57"/>
      <c r="H3" s="58"/>
      <c r="I3" s="70"/>
      <c r="J3" s="70"/>
      <c r="K3" s="70"/>
      <c r="L3" s="70"/>
      <c r="M3" s="70"/>
      <c r="N3" s="70"/>
      <c r="O3" s="57"/>
      <c r="P3" s="57"/>
    </row>
    <row r="4" spans="3:17" ht="12.75">
      <c r="C4" s="14"/>
      <c r="G4" s="8"/>
      <c r="I4" s="70"/>
      <c r="O4" s="8"/>
      <c r="P4" s="8"/>
      <c r="Q4" s="5"/>
    </row>
    <row r="5" spans="3:16" s="3" customFormat="1" ht="15.75">
      <c r="C5" s="1" t="s">
        <v>40</v>
      </c>
      <c r="E5" s="59"/>
      <c r="F5" s="60"/>
      <c r="G5" s="12"/>
      <c r="H5" s="61"/>
      <c r="I5" s="61"/>
      <c r="J5" s="61"/>
      <c r="K5" s="61"/>
      <c r="L5" s="61"/>
      <c r="M5" s="61"/>
      <c r="N5" s="61"/>
      <c r="O5" s="12"/>
      <c r="P5" s="12"/>
    </row>
    <row r="6" spans="6:14" ht="12.75">
      <c r="F6" s="62"/>
      <c r="H6" s="217" t="s">
        <v>35</v>
      </c>
      <c r="I6" s="218"/>
      <c r="J6" s="218"/>
      <c r="K6" s="218"/>
      <c r="L6" s="218"/>
      <c r="M6" s="218"/>
      <c r="N6" s="219"/>
    </row>
    <row r="7" spans="1:17" s="4" customFormat="1" ht="10.5">
      <c r="A7" s="63" t="s">
        <v>263</v>
      </c>
      <c r="B7" s="19"/>
      <c r="C7" s="20" t="s">
        <v>14</v>
      </c>
      <c r="D7" s="21" t="s">
        <v>15</v>
      </c>
      <c r="E7" s="22" t="s">
        <v>16</v>
      </c>
      <c r="F7" s="23" t="s">
        <v>17</v>
      </c>
      <c r="G7" s="64" t="s">
        <v>18</v>
      </c>
      <c r="H7" s="65">
        <v>1</v>
      </c>
      <c r="I7" s="24">
        <v>2</v>
      </c>
      <c r="J7" s="24">
        <v>3</v>
      </c>
      <c r="K7" s="71" t="s">
        <v>29</v>
      </c>
      <c r="L7" s="72">
        <v>4</v>
      </c>
      <c r="M7" s="24">
        <v>5</v>
      </c>
      <c r="N7" s="73">
        <v>6</v>
      </c>
      <c r="O7" s="64" t="s">
        <v>26</v>
      </c>
      <c r="P7" s="64" t="s">
        <v>21</v>
      </c>
      <c r="Q7" s="37" t="s">
        <v>22</v>
      </c>
    </row>
    <row r="8" spans="1:17" ht="18" customHeight="1">
      <c r="A8" s="32">
        <v>1</v>
      </c>
      <c r="B8" s="66"/>
      <c r="C8" s="28" t="s">
        <v>201</v>
      </c>
      <c r="D8" s="29" t="s">
        <v>202</v>
      </c>
      <c r="E8" s="30">
        <v>34406</v>
      </c>
      <c r="F8" s="31" t="s">
        <v>49</v>
      </c>
      <c r="G8" s="67">
        <f aca="true" t="shared" si="0" ref="G8:G16">IF(ISBLANK(O8),"",TRUNC(0.042172*(O8+687.7)^2)-20000)</f>
        <v>902</v>
      </c>
      <c r="H8" s="68">
        <v>15.85</v>
      </c>
      <c r="I8" s="68">
        <v>16.32</v>
      </c>
      <c r="J8" s="68">
        <v>16.24</v>
      </c>
      <c r="K8" s="68"/>
      <c r="L8" s="68" t="s">
        <v>262</v>
      </c>
      <c r="M8" s="68" t="s">
        <v>262</v>
      </c>
      <c r="N8" s="68" t="s">
        <v>262</v>
      </c>
      <c r="O8" s="74">
        <f aca="true" t="shared" si="1" ref="O8:O16">MAX(H8:N8)</f>
        <v>16.32</v>
      </c>
      <c r="P8" s="32" t="str">
        <f aca="true" t="shared" si="2" ref="P8:P16">IF(ISBLANK(O8),"",IF(O8&lt;9.8,"",IF(O8&gt;=17.2,"KSM",IF(O8&gt;=15,"I A",IF(O8&gt;=12.8,"II A",IF(O8&gt;=11.2,"III A",IF(O8&gt;=9.8,"I JA")))))))</f>
        <v>I A</v>
      </c>
      <c r="Q8" s="38" t="s">
        <v>195</v>
      </c>
    </row>
    <row r="9" spans="1:17" ht="18" customHeight="1">
      <c r="A9" s="32">
        <v>2</v>
      </c>
      <c r="B9" s="66"/>
      <c r="C9" s="28" t="s">
        <v>113</v>
      </c>
      <c r="D9" s="29" t="s">
        <v>110</v>
      </c>
      <c r="E9" s="30">
        <v>35069</v>
      </c>
      <c r="F9" s="31" t="s">
        <v>45</v>
      </c>
      <c r="G9" s="69">
        <f t="shared" si="0"/>
        <v>846</v>
      </c>
      <c r="H9" s="68" t="s">
        <v>262</v>
      </c>
      <c r="I9" s="68" t="s">
        <v>262</v>
      </c>
      <c r="J9" s="68">
        <v>14.86</v>
      </c>
      <c r="K9" s="68"/>
      <c r="L9" s="68">
        <v>14.42</v>
      </c>
      <c r="M9" s="68">
        <v>15.37</v>
      </c>
      <c r="N9" s="68">
        <v>15.38</v>
      </c>
      <c r="O9" s="74">
        <f t="shared" si="1"/>
        <v>15.38</v>
      </c>
      <c r="P9" s="32" t="str">
        <f t="shared" si="2"/>
        <v>I A</v>
      </c>
      <c r="Q9" s="38" t="s">
        <v>108</v>
      </c>
    </row>
    <row r="10" spans="1:17" ht="18" customHeight="1">
      <c r="A10" s="32">
        <v>3</v>
      </c>
      <c r="B10" s="66"/>
      <c r="C10" s="28" t="s">
        <v>180</v>
      </c>
      <c r="D10" s="29" t="s">
        <v>218</v>
      </c>
      <c r="E10" s="30">
        <v>35337</v>
      </c>
      <c r="F10" s="31" t="s">
        <v>49</v>
      </c>
      <c r="G10" s="69">
        <f t="shared" si="0"/>
        <v>712</v>
      </c>
      <c r="H10" s="68">
        <v>12.65</v>
      </c>
      <c r="I10" s="68">
        <v>12.24</v>
      </c>
      <c r="J10" s="68">
        <v>12.55</v>
      </c>
      <c r="K10" s="68"/>
      <c r="L10" s="68">
        <v>12.32</v>
      </c>
      <c r="M10" s="68">
        <v>12.69</v>
      </c>
      <c r="N10" s="68">
        <v>13.11</v>
      </c>
      <c r="O10" s="74">
        <f t="shared" si="1"/>
        <v>13.11</v>
      </c>
      <c r="P10" s="32" t="str">
        <f t="shared" si="2"/>
        <v>II A</v>
      </c>
      <c r="Q10" s="38" t="s">
        <v>195</v>
      </c>
    </row>
    <row r="11" spans="1:17" ht="18" customHeight="1">
      <c r="A11" s="32">
        <v>4</v>
      </c>
      <c r="B11" s="66"/>
      <c r="C11" s="28" t="s">
        <v>106</v>
      </c>
      <c r="D11" s="29" t="s">
        <v>107</v>
      </c>
      <c r="E11" s="30">
        <v>35057</v>
      </c>
      <c r="F11" s="31" t="s">
        <v>45</v>
      </c>
      <c r="G11" s="69">
        <f t="shared" si="0"/>
        <v>699</v>
      </c>
      <c r="H11" s="68">
        <v>12.77</v>
      </c>
      <c r="I11" s="68">
        <v>12.81</v>
      </c>
      <c r="J11" s="68">
        <v>12.37</v>
      </c>
      <c r="K11" s="68"/>
      <c r="L11" s="68">
        <v>12.89</v>
      </c>
      <c r="M11" s="68">
        <v>12.68</v>
      </c>
      <c r="N11" s="68">
        <v>12.4</v>
      </c>
      <c r="O11" s="74">
        <f t="shared" si="1"/>
        <v>12.89</v>
      </c>
      <c r="P11" s="32" t="str">
        <f t="shared" si="2"/>
        <v>II A</v>
      </c>
      <c r="Q11" s="38" t="s">
        <v>108</v>
      </c>
    </row>
    <row r="12" spans="1:17" ht="18" customHeight="1">
      <c r="A12" s="32">
        <v>5</v>
      </c>
      <c r="B12" s="66"/>
      <c r="C12" s="28" t="s">
        <v>207</v>
      </c>
      <c r="D12" s="29" t="s">
        <v>208</v>
      </c>
      <c r="E12" s="30">
        <v>34892</v>
      </c>
      <c r="F12" s="31" t="s">
        <v>49</v>
      </c>
      <c r="G12" s="69">
        <f t="shared" si="0"/>
        <v>672</v>
      </c>
      <c r="H12" s="68">
        <v>11.67</v>
      </c>
      <c r="I12" s="68">
        <v>11.3</v>
      </c>
      <c r="J12" s="68">
        <v>12.34</v>
      </c>
      <c r="K12" s="68"/>
      <c r="L12" s="68">
        <v>12.44</v>
      </c>
      <c r="M12" s="68" t="s">
        <v>262</v>
      </c>
      <c r="N12" s="68">
        <v>11.68</v>
      </c>
      <c r="O12" s="74">
        <f t="shared" si="1"/>
        <v>12.44</v>
      </c>
      <c r="P12" s="32" t="str">
        <f t="shared" si="2"/>
        <v>III A</v>
      </c>
      <c r="Q12" s="38" t="s">
        <v>195</v>
      </c>
    </row>
    <row r="13" spans="1:17" ht="18" customHeight="1">
      <c r="A13" s="32">
        <v>6</v>
      </c>
      <c r="B13" s="66"/>
      <c r="C13" s="28" t="s">
        <v>59</v>
      </c>
      <c r="D13" s="29" t="s">
        <v>97</v>
      </c>
      <c r="E13" s="30">
        <v>34003</v>
      </c>
      <c r="F13" s="31" t="s">
        <v>44</v>
      </c>
      <c r="G13" s="69">
        <f t="shared" si="0"/>
        <v>589</v>
      </c>
      <c r="H13" s="68">
        <v>11.01</v>
      </c>
      <c r="I13" s="68">
        <v>10.03</v>
      </c>
      <c r="J13" s="68">
        <v>11.02</v>
      </c>
      <c r="K13" s="68"/>
      <c r="L13" s="68">
        <v>10.69</v>
      </c>
      <c r="M13" s="68">
        <v>11.04</v>
      </c>
      <c r="N13" s="68" t="s">
        <v>262</v>
      </c>
      <c r="O13" s="74">
        <f t="shared" si="1"/>
        <v>11.04</v>
      </c>
      <c r="P13" s="32" t="str">
        <f t="shared" si="2"/>
        <v>I JA</v>
      </c>
      <c r="Q13" s="38" t="s">
        <v>85</v>
      </c>
    </row>
    <row r="14" spans="1:17" ht="18" customHeight="1">
      <c r="A14" s="32">
        <v>7</v>
      </c>
      <c r="B14" s="66"/>
      <c r="C14" s="28" t="s">
        <v>95</v>
      </c>
      <c r="D14" s="29" t="s">
        <v>96</v>
      </c>
      <c r="E14" s="30">
        <v>35356</v>
      </c>
      <c r="F14" s="31" t="s">
        <v>44</v>
      </c>
      <c r="G14" s="69">
        <f t="shared" si="0"/>
        <v>580</v>
      </c>
      <c r="H14" s="68" t="s">
        <v>262</v>
      </c>
      <c r="I14" s="68">
        <v>10.88</v>
      </c>
      <c r="J14" s="68" t="s">
        <v>262</v>
      </c>
      <c r="K14" s="68"/>
      <c r="L14" s="68">
        <v>10.88</v>
      </c>
      <c r="M14" s="68" t="s">
        <v>262</v>
      </c>
      <c r="N14" s="68" t="s">
        <v>262</v>
      </c>
      <c r="O14" s="74">
        <f t="shared" si="1"/>
        <v>10.88</v>
      </c>
      <c r="P14" s="32" t="str">
        <f t="shared" si="2"/>
        <v>I JA</v>
      </c>
      <c r="Q14" s="38" t="s">
        <v>85</v>
      </c>
    </row>
    <row r="15" spans="1:17" ht="18" customHeight="1">
      <c r="A15" s="32">
        <v>8</v>
      </c>
      <c r="B15" s="66"/>
      <c r="C15" s="28" t="s">
        <v>65</v>
      </c>
      <c r="D15" s="29" t="s">
        <v>66</v>
      </c>
      <c r="E15" s="30">
        <v>34659</v>
      </c>
      <c r="F15" s="31" t="s">
        <v>43</v>
      </c>
      <c r="G15" s="69">
        <f t="shared" si="0"/>
        <v>546</v>
      </c>
      <c r="H15" s="68">
        <v>10.3</v>
      </c>
      <c r="I15" s="68">
        <v>10.02</v>
      </c>
      <c r="J15" s="68" t="s">
        <v>262</v>
      </c>
      <c r="K15" s="68"/>
      <c r="L15" s="68">
        <v>9.94</v>
      </c>
      <c r="M15" s="68">
        <v>9.53</v>
      </c>
      <c r="N15" s="68" t="s">
        <v>262</v>
      </c>
      <c r="O15" s="74">
        <f t="shared" si="1"/>
        <v>10.3</v>
      </c>
      <c r="P15" s="32" t="str">
        <f t="shared" si="2"/>
        <v>I JA</v>
      </c>
      <c r="Q15" s="38" t="s">
        <v>52</v>
      </c>
    </row>
    <row r="16" spans="1:17" ht="18" customHeight="1">
      <c r="A16" s="32">
        <v>9</v>
      </c>
      <c r="B16" s="66"/>
      <c r="C16" s="28" t="s">
        <v>67</v>
      </c>
      <c r="D16" s="29" t="s">
        <v>232</v>
      </c>
      <c r="E16" s="30">
        <v>35020</v>
      </c>
      <c r="F16" s="31" t="s">
        <v>43</v>
      </c>
      <c r="G16" s="69">
        <f t="shared" si="0"/>
        <v>425</v>
      </c>
      <c r="H16" s="68">
        <v>8.24</v>
      </c>
      <c r="I16" s="68" t="s">
        <v>262</v>
      </c>
      <c r="J16" s="68" t="s">
        <v>262</v>
      </c>
      <c r="K16" s="68"/>
      <c r="L16" s="68"/>
      <c r="M16" s="68"/>
      <c r="N16" s="68"/>
      <c r="O16" s="74">
        <f t="shared" si="1"/>
        <v>8.24</v>
      </c>
      <c r="P16" s="32">
        <f t="shared" si="2"/>
      </c>
      <c r="Q16" s="38" t="s">
        <v>52</v>
      </c>
    </row>
    <row r="17" spans="1:17" ht="18" customHeight="1">
      <c r="A17" s="32"/>
      <c r="B17" s="66"/>
      <c r="C17" s="28" t="s">
        <v>59</v>
      </c>
      <c r="D17" s="29" t="s">
        <v>190</v>
      </c>
      <c r="E17" s="30">
        <v>35303</v>
      </c>
      <c r="F17" s="31" t="s">
        <v>47</v>
      </c>
      <c r="G17" s="69"/>
      <c r="H17" s="68"/>
      <c r="I17" s="68"/>
      <c r="J17" s="68"/>
      <c r="K17" s="68"/>
      <c r="L17" s="68"/>
      <c r="M17" s="68"/>
      <c r="N17" s="68"/>
      <c r="O17" s="74" t="s">
        <v>247</v>
      </c>
      <c r="P17" s="32"/>
      <c r="Q17" s="38" t="s">
        <v>143</v>
      </c>
    </row>
  </sheetData>
  <sheetProtection/>
  <mergeCells count="1">
    <mergeCell ref="H6:N6"/>
  </mergeCells>
  <printOptions horizontalCentered="1"/>
  <pageMargins left="0.15694444444444444" right="0.15694444444444444" top="0.7694444444444445" bottom="0.39305555555555555" header="0.39305555555555555" footer="0.3930555555555555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2.00390625" style="0" customWidth="1"/>
    <col min="2" max="2" width="75.140625" style="0" bestFit="1" customWidth="1"/>
    <col min="3" max="3" width="13.00390625" style="0" bestFit="1" customWidth="1"/>
    <col min="4" max="4" width="10.7109375" style="0" customWidth="1"/>
  </cols>
  <sheetData>
    <row r="1" spans="1:10" s="1" customFormat="1" ht="15.75">
      <c r="A1" s="1" t="s">
        <v>10</v>
      </c>
      <c r="D1" s="9"/>
      <c r="E1" s="10"/>
      <c r="F1" s="11"/>
      <c r="G1" s="12"/>
      <c r="H1" s="13"/>
      <c r="I1" s="13"/>
      <c r="J1" s="33"/>
    </row>
    <row r="2" spans="1:13" s="1" customFormat="1" ht="15.75">
      <c r="A2" s="1" t="s">
        <v>11</v>
      </c>
      <c r="D2" s="9"/>
      <c r="E2" s="10"/>
      <c r="F2" s="11"/>
      <c r="G2" s="12"/>
      <c r="H2" s="13"/>
      <c r="I2" s="13"/>
      <c r="J2" s="33"/>
      <c r="K2" s="12"/>
      <c r="L2" s="12"/>
      <c r="M2" s="34"/>
    </row>
    <row r="6" spans="2:16" s="39" customFormat="1" ht="30">
      <c r="B6" s="42" t="s">
        <v>41</v>
      </c>
      <c r="D6" s="43"/>
      <c r="E6" s="43"/>
      <c r="F6" s="43"/>
      <c r="G6" s="44"/>
      <c r="I6" s="55"/>
      <c r="J6" s="55"/>
      <c r="K6" s="55"/>
      <c r="L6" s="55"/>
      <c r="M6" s="55"/>
      <c r="N6" s="55"/>
      <c r="O6" s="55"/>
      <c r="P6" s="55"/>
    </row>
    <row r="7" s="40" customFormat="1" ht="15.75" customHeight="1">
      <c r="C7" s="45"/>
    </row>
    <row r="8" spans="1:3" s="41" customFormat="1" ht="27">
      <c r="A8" s="46" t="s">
        <v>42</v>
      </c>
      <c r="B8" s="47" t="s">
        <v>17</v>
      </c>
      <c r="C8" s="48" t="s">
        <v>18</v>
      </c>
    </row>
    <row r="9" spans="1:3" s="40" customFormat="1" ht="27.75">
      <c r="A9" s="49">
        <v>1</v>
      </c>
      <c r="B9" s="50" t="s">
        <v>48</v>
      </c>
      <c r="C9" s="51">
        <v>7820</v>
      </c>
    </row>
    <row r="10" spans="1:3" s="40" customFormat="1" ht="27.75">
      <c r="A10" s="49">
        <v>2</v>
      </c>
      <c r="B10" s="53" t="s">
        <v>49</v>
      </c>
      <c r="C10" s="51">
        <v>7566</v>
      </c>
    </row>
    <row r="11" spans="1:3" s="40" customFormat="1" ht="27.75">
      <c r="A11" s="49">
        <v>3</v>
      </c>
      <c r="B11" s="50" t="s">
        <v>43</v>
      </c>
      <c r="C11" s="51">
        <v>7533</v>
      </c>
    </row>
    <row r="12" spans="1:3" s="40" customFormat="1" ht="27.75">
      <c r="A12" s="49">
        <v>4</v>
      </c>
      <c r="B12" s="50" t="s">
        <v>45</v>
      </c>
      <c r="C12" s="52">
        <v>7276</v>
      </c>
    </row>
    <row r="13" spans="1:16" s="40" customFormat="1" ht="27.75">
      <c r="A13" s="49">
        <v>5</v>
      </c>
      <c r="B13" s="53" t="s">
        <v>47</v>
      </c>
      <c r="C13" s="52">
        <v>6839</v>
      </c>
      <c r="D13" s="54"/>
      <c r="E13"/>
      <c r="F13"/>
      <c r="G13"/>
      <c r="H13"/>
      <c r="I13"/>
      <c r="J13"/>
      <c r="K13"/>
      <c r="L13"/>
      <c r="M13"/>
      <c r="N13"/>
      <c r="O13"/>
      <c r="P13"/>
    </row>
    <row r="14" spans="1:16" ht="27.75">
      <c r="A14" s="49">
        <v>6</v>
      </c>
      <c r="B14" s="50" t="s">
        <v>44</v>
      </c>
      <c r="C14" s="52">
        <v>6136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3" ht="27.75">
      <c r="A15" s="49">
        <v>7</v>
      </c>
      <c r="B15" s="50" t="s">
        <v>46</v>
      </c>
      <c r="C15" s="52">
        <v>3207</v>
      </c>
    </row>
  </sheetData>
  <sheetProtection/>
  <printOptions horizontalCentered="1"/>
  <pageMargins left="0.3541666666666667" right="0.5111111111111111" top="0.7479166666666667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57421875" style="5" customWidth="1"/>
    <col min="2" max="2" width="5.7109375" style="5" hidden="1" customWidth="1"/>
    <col min="3" max="3" width="11.140625" style="5" customWidth="1"/>
    <col min="4" max="4" width="15.421875" style="5" bestFit="1" customWidth="1"/>
    <col min="5" max="5" width="10.7109375" style="6" customWidth="1"/>
    <col min="6" max="6" width="30.57421875" style="7" bestFit="1" customWidth="1"/>
    <col min="7" max="7" width="7.7109375" style="8" customWidth="1"/>
    <col min="8" max="9" width="8.140625" style="167" customWidth="1"/>
    <col min="10" max="10" width="5.28125" style="56" bestFit="1" customWidth="1"/>
    <col min="11" max="11" width="13.8515625" style="2" bestFit="1" customWidth="1"/>
    <col min="12" max="16384" width="9.140625" style="5" customWidth="1"/>
  </cols>
  <sheetData>
    <row r="1" spans="1:10" s="1" customFormat="1" ht="15.75">
      <c r="A1" s="1" t="s">
        <v>10</v>
      </c>
      <c r="D1" s="9"/>
      <c r="E1" s="10"/>
      <c r="F1" s="11"/>
      <c r="G1" s="12"/>
      <c r="H1" s="13"/>
      <c r="I1" s="13"/>
      <c r="J1" s="33"/>
    </row>
    <row r="2" spans="1:13" s="1" customFormat="1" ht="15.75">
      <c r="A2" s="1" t="s">
        <v>11</v>
      </c>
      <c r="D2" s="9"/>
      <c r="E2" s="10"/>
      <c r="F2" s="11"/>
      <c r="G2" s="12"/>
      <c r="H2" s="13"/>
      <c r="I2" s="13"/>
      <c r="J2" s="33"/>
      <c r="K2" s="12"/>
      <c r="L2" s="12"/>
      <c r="M2" s="34"/>
    </row>
    <row r="3" spans="1:11" s="2" customFormat="1" ht="12" customHeight="1">
      <c r="A3" s="5"/>
      <c r="B3" s="5"/>
      <c r="C3" s="5"/>
      <c r="D3" s="14"/>
      <c r="E3" s="15"/>
      <c r="F3" s="16"/>
      <c r="G3" s="17"/>
      <c r="H3" s="168"/>
      <c r="I3" s="168"/>
      <c r="J3" s="58"/>
      <c r="K3" s="35"/>
    </row>
    <row r="4" ht="12.75">
      <c r="C4" s="14"/>
    </row>
    <row r="5" spans="3:11" s="3" customFormat="1" ht="15.75">
      <c r="C5" s="1" t="s">
        <v>12</v>
      </c>
      <c r="D5" s="1"/>
      <c r="E5" s="15"/>
      <c r="F5" s="18"/>
      <c r="G5" s="8"/>
      <c r="H5" s="167"/>
      <c r="I5" s="167"/>
      <c r="J5" s="56"/>
      <c r="K5" s="2"/>
    </row>
    <row r="6" spans="3:10" s="3" customFormat="1" ht="16.5" thickBot="1">
      <c r="C6" s="1"/>
      <c r="D6" s="1"/>
      <c r="E6" s="10"/>
      <c r="F6" s="9"/>
      <c r="G6" s="84"/>
      <c r="H6" s="169"/>
      <c r="I6" s="169"/>
      <c r="J6" s="61"/>
    </row>
    <row r="7" spans="1:11" s="174" customFormat="1" ht="18" customHeight="1" thickBot="1">
      <c r="A7" s="125" t="s">
        <v>42</v>
      </c>
      <c r="B7" s="19"/>
      <c r="C7" s="20" t="s">
        <v>14</v>
      </c>
      <c r="D7" s="21" t="s">
        <v>15</v>
      </c>
      <c r="E7" s="22" t="s">
        <v>16</v>
      </c>
      <c r="F7" s="23" t="s">
        <v>17</v>
      </c>
      <c r="G7" s="24" t="s">
        <v>18</v>
      </c>
      <c r="H7" s="170" t="s">
        <v>19</v>
      </c>
      <c r="I7" s="170" t="s">
        <v>20</v>
      </c>
      <c r="J7" s="36" t="s">
        <v>21</v>
      </c>
      <c r="K7" s="37" t="s">
        <v>22</v>
      </c>
    </row>
    <row r="8" spans="1:11" s="175" customFormat="1" ht="18" customHeight="1">
      <c r="A8" s="32">
        <v>1</v>
      </c>
      <c r="B8" s="66"/>
      <c r="C8" s="28" t="s">
        <v>197</v>
      </c>
      <c r="D8" s="29" t="s">
        <v>198</v>
      </c>
      <c r="E8" s="30">
        <v>35346</v>
      </c>
      <c r="F8" s="31" t="s">
        <v>49</v>
      </c>
      <c r="G8" s="86">
        <f>IF(ISBLANK(I8),"",TRUNC(17.22*(I8-15.4)^2))</f>
        <v>1013</v>
      </c>
      <c r="H8" s="204">
        <v>7.79</v>
      </c>
      <c r="I8" s="83">
        <v>7.73</v>
      </c>
      <c r="J8" s="177" t="str">
        <f aca="true" t="shared" si="0" ref="J8:J27">IF(ISBLANK(H8),"",IF(H8&lt;=7.7,"KSM",IF(H8&lt;=8,"I A",IF(H8&lt;=8.44,"II A",IF(H8&lt;=9.04,"III A",IF(H8&lt;=9.64,"I JA",IF(H8&lt;=10.04,"II JA",IF(H8&lt;=10.34,"III JA"))))))))</f>
        <v>I A</v>
      </c>
      <c r="K8" s="38" t="s">
        <v>195</v>
      </c>
    </row>
    <row r="9" spans="1:11" s="175" customFormat="1" ht="18" customHeight="1">
      <c r="A9" s="32">
        <v>2</v>
      </c>
      <c r="B9" s="66"/>
      <c r="C9" s="28" t="s">
        <v>219</v>
      </c>
      <c r="D9" s="29" t="s">
        <v>220</v>
      </c>
      <c r="E9" s="30">
        <v>35232</v>
      </c>
      <c r="F9" s="31" t="s">
        <v>48</v>
      </c>
      <c r="G9" s="86">
        <f>IF(ISBLANK(I9),"",TRUNC(17.22*(I9-15.4)^2))</f>
        <v>860</v>
      </c>
      <c r="H9" s="204">
        <v>8.36</v>
      </c>
      <c r="I9" s="83">
        <v>8.33</v>
      </c>
      <c r="J9" s="177" t="str">
        <f t="shared" si="0"/>
        <v>II A</v>
      </c>
      <c r="K9" s="38" t="s">
        <v>221</v>
      </c>
    </row>
    <row r="10" spans="1:11" s="175" customFormat="1" ht="18" customHeight="1">
      <c r="A10" s="32">
        <v>3</v>
      </c>
      <c r="B10" s="66"/>
      <c r="C10" s="28" t="s">
        <v>123</v>
      </c>
      <c r="D10" s="29" t="s">
        <v>124</v>
      </c>
      <c r="E10" s="30">
        <v>34535</v>
      </c>
      <c r="F10" s="31" t="s">
        <v>45</v>
      </c>
      <c r="G10" s="86">
        <f>IF(ISBLANK(I10),"",TRUNC(17.22*(I10-15.4)^2))</f>
        <v>800</v>
      </c>
      <c r="H10" s="204">
        <v>8.6</v>
      </c>
      <c r="I10" s="83">
        <v>8.58</v>
      </c>
      <c r="J10" s="177" t="str">
        <f t="shared" si="0"/>
        <v>III A</v>
      </c>
      <c r="K10" s="38" t="s">
        <v>125</v>
      </c>
    </row>
    <row r="11" spans="1:11" s="175" customFormat="1" ht="18" customHeight="1">
      <c r="A11" s="32">
        <v>4</v>
      </c>
      <c r="B11" s="66"/>
      <c r="C11" s="28" t="s">
        <v>69</v>
      </c>
      <c r="D11" s="29" t="s">
        <v>70</v>
      </c>
      <c r="E11" s="30">
        <v>35054</v>
      </c>
      <c r="F11" s="31" t="s">
        <v>43</v>
      </c>
      <c r="G11" s="86">
        <f>IF(ISBLANK(I11),"",TRUNC(17.22*(I11-15.4)^2))</f>
        <v>759</v>
      </c>
      <c r="H11" s="204">
        <v>8.79</v>
      </c>
      <c r="I11" s="83">
        <v>8.76</v>
      </c>
      <c r="J11" s="177" t="str">
        <f t="shared" si="0"/>
        <v>III A</v>
      </c>
      <c r="K11" s="38" t="s">
        <v>52</v>
      </c>
    </row>
    <row r="12" spans="1:11" s="175" customFormat="1" ht="18" customHeight="1">
      <c r="A12" s="32">
        <v>5</v>
      </c>
      <c r="B12" s="66"/>
      <c r="C12" s="28" t="s">
        <v>147</v>
      </c>
      <c r="D12" s="29" t="s">
        <v>148</v>
      </c>
      <c r="E12" s="30">
        <v>34487</v>
      </c>
      <c r="F12" s="31" t="s">
        <v>47</v>
      </c>
      <c r="G12" s="86">
        <f>IF(ISBLANK(I12),"",TRUNC(17.22*(I12-15.4)^2))</f>
        <v>756</v>
      </c>
      <c r="H12" s="204">
        <v>8.78</v>
      </c>
      <c r="I12" s="83">
        <v>8.77</v>
      </c>
      <c r="J12" s="177" t="str">
        <f t="shared" si="0"/>
        <v>III A</v>
      </c>
      <c r="K12" s="38" t="s">
        <v>143</v>
      </c>
    </row>
    <row r="13" spans="1:11" s="175" customFormat="1" ht="20.25" customHeight="1">
      <c r="A13" s="32">
        <v>6</v>
      </c>
      <c r="B13" s="66"/>
      <c r="C13" s="28" t="s">
        <v>225</v>
      </c>
      <c r="D13" s="29" t="s">
        <v>226</v>
      </c>
      <c r="E13" s="30">
        <v>34523</v>
      </c>
      <c r="F13" s="31" t="s">
        <v>48</v>
      </c>
      <c r="G13" s="86">
        <f aca="true" t="shared" si="1" ref="G13:G29">IF(ISBLANK(H13),"",TRUNC(17.22*(H13-15.4)^2))</f>
        <v>738</v>
      </c>
      <c r="H13" s="83">
        <v>8.85</v>
      </c>
      <c r="I13" s="204">
        <v>8.85</v>
      </c>
      <c r="J13" s="177" t="str">
        <f t="shared" si="0"/>
        <v>III A</v>
      </c>
      <c r="K13" s="38" t="s">
        <v>221</v>
      </c>
    </row>
    <row r="14" spans="1:11" s="175" customFormat="1" ht="18" customHeight="1">
      <c r="A14" s="32">
        <v>7</v>
      </c>
      <c r="B14" s="66"/>
      <c r="C14" s="28" t="s">
        <v>223</v>
      </c>
      <c r="D14" s="29" t="s">
        <v>224</v>
      </c>
      <c r="E14" s="30">
        <v>35260</v>
      </c>
      <c r="F14" s="31" t="s">
        <v>48</v>
      </c>
      <c r="G14" s="86">
        <f t="shared" si="1"/>
        <v>720</v>
      </c>
      <c r="H14" s="83">
        <v>8.93</v>
      </c>
      <c r="I14" s="83"/>
      <c r="J14" s="177" t="str">
        <f t="shared" si="0"/>
        <v>III A</v>
      </c>
      <c r="K14" s="38" t="s">
        <v>221</v>
      </c>
    </row>
    <row r="15" spans="1:11" s="175" customFormat="1" ht="18" customHeight="1">
      <c r="A15" s="32">
        <v>8</v>
      </c>
      <c r="B15" s="66"/>
      <c r="C15" s="28" t="s">
        <v>71</v>
      </c>
      <c r="D15" s="29" t="s">
        <v>72</v>
      </c>
      <c r="E15" s="30">
        <v>34413</v>
      </c>
      <c r="F15" s="31" t="s">
        <v>43</v>
      </c>
      <c r="G15" s="86">
        <f t="shared" si="1"/>
        <v>694</v>
      </c>
      <c r="H15" s="83">
        <v>9.05</v>
      </c>
      <c r="I15" s="83"/>
      <c r="J15" s="177" t="str">
        <f t="shared" si="0"/>
        <v>I JA</v>
      </c>
      <c r="K15" s="38" t="s">
        <v>52</v>
      </c>
    </row>
    <row r="16" spans="1:11" s="175" customFormat="1" ht="18" customHeight="1">
      <c r="A16" s="32">
        <v>9</v>
      </c>
      <c r="B16" s="66"/>
      <c r="C16" s="28" t="s">
        <v>141</v>
      </c>
      <c r="D16" s="29" t="s">
        <v>142</v>
      </c>
      <c r="E16" s="30">
        <v>34827</v>
      </c>
      <c r="F16" s="31" t="s">
        <v>47</v>
      </c>
      <c r="G16" s="86">
        <f t="shared" si="1"/>
        <v>644</v>
      </c>
      <c r="H16" s="83">
        <v>9.28</v>
      </c>
      <c r="I16" s="83"/>
      <c r="J16" s="177" t="str">
        <f t="shared" si="0"/>
        <v>I JA</v>
      </c>
      <c r="K16" s="38" t="s">
        <v>143</v>
      </c>
    </row>
    <row r="17" spans="1:11" s="175" customFormat="1" ht="18" customHeight="1">
      <c r="A17" s="32">
        <v>10</v>
      </c>
      <c r="B17" s="66"/>
      <c r="C17" s="28" t="s">
        <v>81</v>
      </c>
      <c r="D17" s="29" t="s">
        <v>222</v>
      </c>
      <c r="E17" s="30">
        <v>35333</v>
      </c>
      <c r="F17" s="31" t="s">
        <v>48</v>
      </c>
      <c r="G17" s="86">
        <f t="shared" si="1"/>
        <v>642</v>
      </c>
      <c r="H17" s="83">
        <v>9.29</v>
      </c>
      <c r="I17" s="83"/>
      <c r="J17" s="177" t="str">
        <f t="shared" si="0"/>
        <v>I JA</v>
      </c>
      <c r="K17" s="38" t="s">
        <v>221</v>
      </c>
    </row>
    <row r="18" spans="1:11" s="175" customFormat="1" ht="18" customHeight="1">
      <c r="A18" s="32">
        <v>11</v>
      </c>
      <c r="B18" s="66"/>
      <c r="C18" s="28" t="s">
        <v>81</v>
      </c>
      <c r="D18" s="29" t="s">
        <v>144</v>
      </c>
      <c r="E18" s="30">
        <v>34420</v>
      </c>
      <c r="F18" s="31" t="s">
        <v>47</v>
      </c>
      <c r="G18" s="86">
        <f t="shared" si="1"/>
        <v>634</v>
      </c>
      <c r="H18" s="83">
        <v>9.33</v>
      </c>
      <c r="I18" s="83"/>
      <c r="J18" s="177" t="str">
        <f t="shared" si="0"/>
        <v>I JA</v>
      </c>
      <c r="K18" s="38" t="s">
        <v>143</v>
      </c>
    </row>
    <row r="19" spans="1:11" s="175" customFormat="1" ht="18" customHeight="1">
      <c r="A19" s="32">
        <v>12</v>
      </c>
      <c r="B19" s="66"/>
      <c r="C19" s="28" t="s">
        <v>130</v>
      </c>
      <c r="D19" s="29" t="s">
        <v>169</v>
      </c>
      <c r="E19" s="30">
        <v>35052</v>
      </c>
      <c r="F19" s="31" t="s">
        <v>47</v>
      </c>
      <c r="G19" s="86">
        <f t="shared" si="1"/>
        <v>624</v>
      </c>
      <c r="H19" s="83">
        <v>9.38</v>
      </c>
      <c r="I19" s="83"/>
      <c r="J19" s="177" t="str">
        <f t="shared" si="0"/>
        <v>I JA</v>
      </c>
      <c r="K19" s="38" t="s">
        <v>143</v>
      </c>
    </row>
    <row r="20" spans="1:11" s="175" customFormat="1" ht="18" customHeight="1">
      <c r="A20" s="32">
        <v>13</v>
      </c>
      <c r="B20" s="66"/>
      <c r="C20" s="28" t="s">
        <v>98</v>
      </c>
      <c r="D20" s="29" t="s">
        <v>99</v>
      </c>
      <c r="E20" s="30">
        <v>35388</v>
      </c>
      <c r="F20" s="31" t="s">
        <v>44</v>
      </c>
      <c r="G20" s="86">
        <f t="shared" si="1"/>
        <v>624</v>
      </c>
      <c r="H20" s="83">
        <v>9.38</v>
      </c>
      <c r="I20" s="83"/>
      <c r="J20" s="177" t="str">
        <f t="shared" si="0"/>
        <v>I JA</v>
      </c>
      <c r="K20" s="38" t="s">
        <v>85</v>
      </c>
    </row>
    <row r="21" spans="1:11" s="175" customFormat="1" ht="18" customHeight="1">
      <c r="A21" s="32">
        <v>14</v>
      </c>
      <c r="B21" s="66"/>
      <c r="C21" s="28" t="s">
        <v>100</v>
      </c>
      <c r="D21" s="29" t="s">
        <v>101</v>
      </c>
      <c r="E21" s="30">
        <v>35480</v>
      </c>
      <c r="F21" s="31" t="s">
        <v>44</v>
      </c>
      <c r="G21" s="86">
        <f t="shared" si="1"/>
        <v>595</v>
      </c>
      <c r="H21" s="83">
        <v>9.52</v>
      </c>
      <c r="I21" s="83"/>
      <c r="J21" s="177" t="str">
        <f t="shared" si="0"/>
        <v>I JA</v>
      </c>
      <c r="K21" s="38" t="s">
        <v>85</v>
      </c>
    </row>
    <row r="22" spans="1:11" s="175" customFormat="1" ht="18" customHeight="1">
      <c r="A22" s="32">
        <v>15</v>
      </c>
      <c r="B22" s="66"/>
      <c r="C22" s="28" t="s">
        <v>161</v>
      </c>
      <c r="D22" s="29" t="s">
        <v>196</v>
      </c>
      <c r="E22" s="30">
        <v>35180</v>
      </c>
      <c r="F22" s="31" t="s">
        <v>49</v>
      </c>
      <c r="G22" s="86">
        <f t="shared" si="1"/>
        <v>555</v>
      </c>
      <c r="H22" s="83">
        <v>9.72</v>
      </c>
      <c r="I22" s="83"/>
      <c r="J22" s="177" t="str">
        <f t="shared" si="0"/>
        <v>II JA</v>
      </c>
      <c r="K22" s="38" t="s">
        <v>195</v>
      </c>
    </row>
    <row r="23" spans="1:11" s="175" customFormat="1" ht="18" customHeight="1">
      <c r="A23" s="32">
        <v>16</v>
      </c>
      <c r="B23" s="66"/>
      <c r="C23" s="28" t="s">
        <v>102</v>
      </c>
      <c r="D23" s="29" t="s">
        <v>158</v>
      </c>
      <c r="E23" s="30">
        <v>35140</v>
      </c>
      <c r="F23" s="31" t="s">
        <v>47</v>
      </c>
      <c r="G23" s="86">
        <f t="shared" si="1"/>
        <v>532</v>
      </c>
      <c r="H23" s="83">
        <v>9.84</v>
      </c>
      <c r="I23" s="83"/>
      <c r="J23" s="177" t="str">
        <f t="shared" si="0"/>
        <v>II JA</v>
      </c>
      <c r="K23" s="38" t="s">
        <v>143</v>
      </c>
    </row>
    <row r="24" spans="1:11" s="175" customFormat="1" ht="18" customHeight="1">
      <c r="A24" s="32">
        <v>17</v>
      </c>
      <c r="B24" s="66"/>
      <c r="C24" s="28" t="s">
        <v>163</v>
      </c>
      <c r="D24" s="29" t="s">
        <v>164</v>
      </c>
      <c r="E24" s="30">
        <v>35128</v>
      </c>
      <c r="F24" s="31" t="s">
        <v>47</v>
      </c>
      <c r="G24" s="86">
        <f t="shared" si="1"/>
        <v>524</v>
      </c>
      <c r="H24" s="83">
        <v>9.88</v>
      </c>
      <c r="I24" s="83"/>
      <c r="J24" s="177" t="str">
        <f t="shared" si="0"/>
        <v>II JA</v>
      </c>
      <c r="K24" s="38" t="s">
        <v>143</v>
      </c>
    </row>
    <row r="25" spans="1:11" s="175" customFormat="1" ht="18" customHeight="1">
      <c r="A25" s="32">
        <v>18</v>
      </c>
      <c r="B25" s="66"/>
      <c r="C25" s="28" t="s">
        <v>137</v>
      </c>
      <c r="D25" s="29" t="s">
        <v>138</v>
      </c>
      <c r="E25" s="30">
        <v>35398</v>
      </c>
      <c r="F25" s="31" t="s">
        <v>46</v>
      </c>
      <c r="G25" s="86">
        <f t="shared" si="1"/>
        <v>515</v>
      </c>
      <c r="H25" s="83">
        <v>9.93</v>
      </c>
      <c r="I25" s="83"/>
      <c r="J25" s="177" t="str">
        <f t="shared" si="0"/>
        <v>II JA</v>
      </c>
      <c r="K25" s="38" t="s">
        <v>133</v>
      </c>
    </row>
    <row r="26" spans="1:11" s="175" customFormat="1" ht="18" customHeight="1">
      <c r="A26" s="32">
        <v>19</v>
      </c>
      <c r="B26" s="66"/>
      <c r="C26" s="28" t="s">
        <v>139</v>
      </c>
      <c r="D26" s="29" t="s">
        <v>140</v>
      </c>
      <c r="E26" s="30">
        <v>35629</v>
      </c>
      <c r="F26" s="31" t="s">
        <v>46</v>
      </c>
      <c r="G26" s="86">
        <f t="shared" si="1"/>
        <v>515</v>
      </c>
      <c r="H26" s="83">
        <v>9.93</v>
      </c>
      <c r="I26" s="83"/>
      <c r="J26" s="177" t="str">
        <f t="shared" si="0"/>
        <v>II JA</v>
      </c>
      <c r="K26" s="38" t="s">
        <v>133</v>
      </c>
    </row>
    <row r="27" spans="1:11" s="175" customFormat="1" ht="18" customHeight="1">
      <c r="A27" s="32">
        <v>20</v>
      </c>
      <c r="B27" s="66"/>
      <c r="C27" s="28" t="s">
        <v>69</v>
      </c>
      <c r="D27" s="29" t="s">
        <v>136</v>
      </c>
      <c r="E27" s="30">
        <v>35583</v>
      </c>
      <c r="F27" s="31" t="s">
        <v>46</v>
      </c>
      <c r="G27" s="86">
        <f t="shared" si="1"/>
        <v>476</v>
      </c>
      <c r="H27" s="83">
        <v>10.14</v>
      </c>
      <c r="I27" s="83"/>
      <c r="J27" s="177" t="str">
        <f t="shared" si="0"/>
        <v>III JA</v>
      </c>
      <c r="K27" s="38" t="s">
        <v>133</v>
      </c>
    </row>
    <row r="28" spans="1:11" s="175" customFormat="1" ht="18" customHeight="1">
      <c r="A28" s="32">
        <v>21</v>
      </c>
      <c r="B28" s="66"/>
      <c r="C28" s="28" t="s">
        <v>167</v>
      </c>
      <c r="D28" s="29" t="s">
        <v>168</v>
      </c>
      <c r="E28" s="30">
        <v>35294</v>
      </c>
      <c r="F28" s="31" t="s">
        <v>47</v>
      </c>
      <c r="G28" s="86">
        <f t="shared" si="1"/>
        <v>406</v>
      </c>
      <c r="H28" s="83">
        <v>10.54</v>
      </c>
      <c r="I28" s="83"/>
      <c r="J28" s="177"/>
      <c r="K28" s="38" t="s">
        <v>143</v>
      </c>
    </row>
    <row r="29" spans="1:11" s="175" customFormat="1" ht="18" customHeight="1">
      <c r="A29" s="32">
        <v>22</v>
      </c>
      <c r="B29" s="66"/>
      <c r="C29" s="28" t="s">
        <v>165</v>
      </c>
      <c r="D29" s="29" t="s">
        <v>166</v>
      </c>
      <c r="E29" s="30">
        <v>35375</v>
      </c>
      <c r="F29" s="31" t="s">
        <v>47</v>
      </c>
      <c r="G29" s="86">
        <f t="shared" si="1"/>
        <v>373</v>
      </c>
      <c r="H29" s="83">
        <v>10.74</v>
      </c>
      <c r="I29" s="83"/>
      <c r="J29" s="177"/>
      <c r="K29" s="38" t="s">
        <v>143</v>
      </c>
    </row>
    <row r="30" spans="1:11" s="175" customFormat="1" ht="18" customHeight="1">
      <c r="A30" s="32"/>
      <c r="B30" s="66"/>
      <c r="C30" s="28" t="s">
        <v>145</v>
      </c>
      <c r="D30" s="29" t="s">
        <v>146</v>
      </c>
      <c r="E30" s="30">
        <v>34357</v>
      </c>
      <c r="F30" s="31" t="s">
        <v>47</v>
      </c>
      <c r="G30" s="86"/>
      <c r="H30" s="83" t="s">
        <v>247</v>
      </c>
      <c r="I30" s="83"/>
      <c r="J30" s="177"/>
      <c r="K30" s="38" t="s">
        <v>143</v>
      </c>
    </row>
    <row r="31" spans="1:11" s="175" customFormat="1" ht="18" customHeight="1">
      <c r="A31" s="32"/>
      <c r="B31" s="66"/>
      <c r="C31" s="28" t="s">
        <v>153</v>
      </c>
      <c r="D31" s="29" t="s">
        <v>154</v>
      </c>
      <c r="E31" s="30">
        <v>35038</v>
      </c>
      <c r="F31" s="31" t="s">
        <v>47</v>
      </c>
      <c r="G31" s="86"/>
      <c r="H31" s="83" t="s">
        <v>247</v>
      </c>
      <c r="I31" s="83"/>
      <c r="J31" s="177"/>
      <c r="K31" s="38" t="s">
        <v>143</v>
      </c>
    </row>
    <row r="32" spans="1:11" s="175" customFormat="1" ht="18" customHeight="1">
      <c r="A32" s="32"/>
      <c r="B32" s="66"/>
      <c r="C32" s="28" t="s">
        <v>161</v>
      </c>
      <c r="D32" s="29" t="s">
        <v>162</v>
      </c>
      <c r="E32" s="30">
        <v>35045</v>
      </c>
      <c r="F32" s="31" t="s">
        <v>47</v>
      </c>
      <c r="G32" s="86"/>
      <c r="H32" s="83" t="s">
        <v>247</v>
      </c>
      <c r="I32" s="83"/>
      <c r="J32" s="177"/>
      <c r="K32" s="38" t="s">
        <v>143</v>
      </c>
    </row>
    <row r="33" spans="1:11" s="175" customFormat="1" ht="18" customHeight="1">
      <c r="A33" s="32"/>
      <c r="B33" s="66"/>
      <c r="C33" s="28" t="s">
        <v>159</v>
      </c>
      <c r="D33" s="29" t="s">
        <v>160</v>
      </c>
      <c r="E33" s="30">
        <v>35383</v>
      </c>
      <c r="F33" s="31" t="s">
        <v>47</v>
      </c>
      <c r="G33" s="86"/>
      <c r="H33" s="83" t="s">
        <v>247</v>
      </c>
      <c r="I33" s="83"/>
      <c r="J33" s="177"/>
      <c r="K33" s="38" t="s">
        <v>143</v>
      </c>
    </row>
    <row r="34" spans="1:11" s="175" customFormat="1" ht="18" customHeight="1">
      <c r="A34" s="32"/>
      <c r="B34" s="66"/>
      <c r="C34" s="28" t="s">
        <v>81</v>
      </c>
      <c r="D34" s="29" t="s">
        <v>129</v>
      </c>
      <c r="E34" s="30">
        <v>35414</v>
      </c>
      <c r="F34" s="31" t="s">
        <v>45</v>
      </c>
      <c r="G34" s="86"/>
      <c r="H34" s="83" t="s">
        <v>247</v>
      </c>
      <c r="I34" s="83"/>
      <c r="J34" s="177"/>
      <c r="K34" s="38" t="s">
        <v>125</v>
      </c>
    </row>
  </sheetData>
  <sheetProtection/>
  <printOptions horizontalCentered="1"/>
  <pageMargins left="0.3937007874015748" right="0.3937007874015748" top="0.15748031496062992" bottom="0.15748031496062992" header="0.15748031496062992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5" customWidth="1"/>
    <col min="2" max="2" width="5.7109375" style="5" hidden="1" customWidth="1"/>
    <col min="3" max="3" width="13.28125" style="5" customWidth="1"/>
    <col min="4" max="4" width="15.421875" style="5" bestFit="1" customWidth="1"/>
    <col min="5" max="5" width="10.7109375" style="6" customWidth="1"/>
    <col min="6" max="6" width="30.57421875" style="7" bestFit="1" customWidth="1"/>
    <col min="7" max="7" width="8.140625" style="167" customWidth="1"/>
    <col min="8" max="8" width="10.421875" style="2" bestFit="1" customWidth="1"/>
    <col min="9" max="16384" width="9.140625" style="175" customWidth="1"/>
  </cols>
  <sheetData>
    <row r="1" spans="1:7" s="1" customFormat="1" ht="15.75">
      <c r="A1" s="1" t="s">
        <v>10</v>
      </c>
      <c r="D1" s="9"/>
      <c r="E1" s="10"/>
      <c r="F1" s="11"/>
      <c r="G1" s="13"/>
    </row>
    <row r="2" spans="1:10" s="1" customFormat="1" ht="15.75">
      <c r="A2" s="1" t="s">
        <v>11</v>
      </c>
      <c r="D2" s="9"/>
      <c r="E2" s="10"/>
      <c r="F2" s="11"/>
      <c r="G2" s="13"/>
      <c r="H2" s="12"/>
      <c r="I2" s="12"/>
      <c r="J2" s="34"/>
    </row>
    <row r="3" spans="1:7" s="2" customFormat="1" ht="12" customHeight="1">
      <c r="A3" s="5"/>
      <c r="B3" s="5"/>
      <c r="C3" s="5"/>
      <c r="D3" s="14"/>
      <c r="E3" s="15"/>
      <c r="F3" s="16"/>
      <c r="G3" s="168"/>
    </row>
    <row r="4" spans="3:7" s="5" customFormat="1" ht="12.75">
      <c r="C4" s="14"/>
      <c r="E4" s="6"/>
      <c r="F4" s="7"/>
      <c r="G4" s="167"/>
    </row>
    <row r="5" spans="3:7" s="3" customFormat="1" ht="15.75">
      <c r="C5" s="1" t="s">
        <v>23</v>
      </c>
      <c r="D5" s="1"/>
      <c r="E5" s="15"/>
      <c r="F5" s="18"/>
      <c r="G5" s="167"/>
    </row>
    <row r="6" spans="1:8" s="173" customFormat="1" ht="16.5" thickBot="1">
      <c r="A6" s="3"/>
      <c r="B6" s="3"/>
      <c r="C6" s="1">
        <v>1</v>
      </c>
      <c r="D6" s="1" t="s">
        <v>246</v>
      </c>
      <c r="E6" s="10"/>
      <c r="F6" s="9"/>
      <c r="G6" s="169"/>
      <c r="H6" s="3"/>
    </row>
    <row r="7" spans="1:8" s="174" customFormat="1" ht="18" customHeight="1" thickBot="1">
      <c r="A7" s="125" t="s">
        <v>13</v>
      </c>
      <c r="B7" s="19"/>
      <c r="C7" s="20" t="s">
        <v>14</v>
      </c>
      <c r="D7" s="21" t="s">
        <v>15</v>
      </c>
      <c r="E7" s="22" t="s">
        <v>16</v>
      </c>
      <c r="F7" s="23" t="s">
        <v>17</v>
      </c>
      <c r="G7" s="170" t="s">
        <v>19</v>
      </c>
      <c r="H7" s="37" t="s">
        <v>22</v>
      </c>
    </row>
    <row r="8" spans="1:8" ht="18" customHeight="1">
      <c r="A8" s="172">
        <v>1</v>
      </c>
      <c r="B8" s="66"/>
      <c r="C8" s="28" t="s">
        <v>109</v>
      </c>
      <c r="D8" s="29" t="s">
        <v>110</v>
      </c>
      <c r="E8" s="30">
        <v>33224</v>
      </c>
      <c r="F8" s="31" t="s">
        <v>45</v>
      </c>
      <c r="G8" s="83">
        <v>7.6</v>
      </c>
      <c r="H8" s="38" t="s">
        <v>108</v>
      </c>
    </row>
    <row r="9" spans="1:8" ht="18" customHeight="1">
      <c r="A9" s="32">
        <v>2</v>
      </c>
      <c r="B9" s="176"/>
      <c r="C9" s="28" t="s">
        <v>187</v>
      </c>
      <c r="D9" s="29" t="s">
        <v>188</v>
      </c>
      <c r="E9" s="30">
        <v>34403</v>
      </c>
      <c r="F9" s="31" t="s">
        <v>47</v>
      </c>
      <c r="G9" s="83">
        <v>8.52</v>
      </c>
      <c r="H9" s="38" t="s">
        <v>143</v>
      </c>
    </row>
    <row r="10" spans="1:8" ht="18" customHeight="1">
      <c r="A10" s="172">
        <v>3</v>
      </c>
      <c r="B10" s="66"/>
      <c r="C10" s="28" t="s">
        <v>201</v>
      </c>
      <c r="D10" s="29" t="s">
        <v>202</v>
      </c>
      <c r="E10" s="30">
        <v>34406</v>
      </c>
      <c r="F10" s="31" t="s">
        <v>49</v>
      </c>
      <c r="G10" s="83">
        <v>7.88</v>
      </c>
      <c r="H10" s="38" t="s">
        <v>195</v>
      </c>
    </row>
    <row r="11" spans="1:8" ht="18" customHeight="1">
      <c r="A11" s="32">
        <v>4</v>
      </c>
      <c r="B11" s="176"/>
      <c r="C11" s="28" t="s">
        <v>117</v>
      </c>
      <c r="D11" s="29" t="s">
        <v>118</v>
      </c>
      <c r="E11" s="30">
        <v>34419</v>
      </c>
      <c r="F11" s="31" t="s">
        <v>45</v>
      </c>
      <c r="G11" s="83">
        <v>7.92</v>
      </c>
      <c r="H11" s="38" t="s">
        <v>108</v>
      </c>
    </row>
    <row r="12" spans="1:8" ht="18" customHeight="1">
      <c r="A12" s="172">
        <v>5</v>
      </c>
      <c r="B12" s="66"/>
      <c r="C12" s="28" t="s">
        <v>55</v>
      </c>
      <c r="D12" s="29" t="s">
        <v>56</v>
      </c>
      <c r="E12" s="30">
        <v>34449</v>
      </c>
      <c r="F12" s="31" t="s">
        <v>43</v>
      </c>
      <c r="G12" s="83">
        <v>7.21</v>
      </c>
      <c r="H12" s="38" t="s">
        <v>52</v>
      </c>
    </row>
    <row r="13" spans="1:8" ht="18" customHeight="1">
      <c r="A13" s="32">
        <v>6</v>
      </c>
      <c r="B13" s="176"/>
      <c r="C13" s="28" t="s">
        <v>119</v>
      </c>
      <c r="D13" s="29" t="s">
        <v>120</v>
      </c>
      <c r="E13" s="30">
        <v>34454</v>
      </c>
      <c r="F13" s="31" t="s">
        <v>45</v>
      </c>
      <c r="G13" s="83">
        <v>7.98</v>
      </c>
      <c r="H13" s="38" t="s">
        <v>108</v>
      </c>
    </row>
    <row r="14" spans="1:8" ht="18" customHeight="1">
      <c r="A14" s="190"/>
      <c r="B14" s="190"/>
      <c r="C14" s="191"/>
      <c r="D14" s="192"/>
      <c r="E14" s="193"/>
      <c r="F14" s="194"/>
      <c r="G14" s="195"/>
      <c r="H14" s="196"/>
    </row>
    <row r="15" spans="1:8" s="173" customFormat="1" ht="16.5" thickBot="1">
      <c r="A15" s="3"/>
      <c r="B15" s="3"/>
      <c r="C15" s="1">
        <v>2</v>
      </c>
      <c r="D15" s="1" t="s">
        <v>246</v>
      </c>
      <c r="E15" s="10"/>
      <c r="F15" s="9"/>
      <c r="G15" s="169"/>
      <c r="H15" s="3"/>
    </row>
    <row r="16" spans="1:8" s="174" customFormat="1" ht="18" customHeight="1" thickBot="1">
      <c r="A16" s="125" t="s">
        <v>13</v>
      </c>
      <c r="B16" s="19"/>
      <c r="C16" s="20" t="s">
        <v>14</v>
      </c>
      <c r="D16" s="21" t="s">
        <v>15</v>
      </c>
      <c r="E16" s="22" t="s">
        <v>16</v>
      </c>
      <c r="F16" s="23" t="s">
        <v>17</v>
      </c>
      <c r="G16" s="170" t="s">
        <v>19</v>
      </c>
      <c r="H16" s="37" t="s">
        <v>22</v>
      </c>
    </row>
    <row r="17" spans="1:8" ht="18" customHeight="1">
      <c r="A17" s="172">
        <v>1</v>
      </c>
      <c r="B17" s="66"/>
      <c r="C17" s="28"/>
      <c r="D17" s="29"/>
      <c r="E17" s="30"/>
      <c r="F17" s="31"/>
      <c r="G17" s="83"/>
      <c r="H17" s="38"/>
    </row>
    <row r="18" spans="1:8" ht="18" customHeight="1">
      <c r="A18" s="32">
        <v>2</v>
      </c>
      <c r="B18" s="66"/>
      <c r="C18" s="28" t="s">
        <v>83</v>
      </c>
      <c r="D18" s="29" t="s">
        <v>84</v>
      </c>
      <c r="E18" s="30">
        <v>34515</v>
      </c>
      <c r="F18" s="31" t="s">
        <v>44</v>
      </c>
      <c r="G18" s="83">
        <v>7.85</v>
      </c>
      <c r="H18" s="38" t="s">
        <v>85</v>
      </c>
    </row>
    <row r="19" spans="1:8" ht="18" customHeight="1">
      <c r="A19" s="172">
        <v>3</v>
      </c>
      <c r="B19" s="176"/>
      <c r="C19" s="28" t="s">
        <v>215</v>
      </c>
      <c r="D19" s="29" t="s">
        <v>217</v>
      </c>
      <c r="E19" s="30">
        <v>34572</v>
      </c>
      <c r="F19" s="31" t="s">
        <v>49</v>
      </c>
      <c r="G19" s="83">
        <v>7.84</v>
      </c>
      <c r="H19" s="38" t="s">
        <v>195</v>
      </c>
    </row>
    <row r="20" spans="1:8" ht="18" customHeight="1">
      <c r="A20" s="32">
        <v>4</v>
      </c>
      <c r="B20" s="66"/>
      <c r="C20" s="28" t="s">
        <v>199</v>
      </c>
      <c r="D20" s="29" t="s">
        <v>200</v>
      </c>
      <c r="E20" s="30">
        <v>34935</v>
      </c>
      <c r="F20" s="31" t="s">
        <v>49</v>
      </c>
      <c r="G20" s="83">
        <v>7.64</v>
      </c>
      <c r="H20" s="38" t="s">
        <v>195</v>
      </c>
    </row>
    <row r="21" spans="1:8" ht="18" customHeight="1">
      <c r="A21" s="172">
        <v>5</v>
      </c>
      <c r="B21" s="176"/>
      <c r="C21" s="28" t="s">
        <v>231</v>
      </c>
      <c r="D21" s="29" t="s">
        <v>232</v>
      </c>
      <c r="E21" s="30">
        <v>34971</v>
      </c>
      <c r="F21" s="31" t="s">
        <v>48</v>
      </c>
      <c r="G21" s="83">
        <v>7.46</v>
      </c>
      <c r="H21" s="38" t="s">
        <v>221</v>
      </c>
    </row>
    <row r="22" spans="1:8" ht="18" customHeight="1">
      <c r="A22" s="32">
        <v>6</v>
      </c>
      <c r="B22" s="66"/>
      <c r="C22" s="28" t="s">
        <v>57</v>
      </c>
      <c r="D22" s="29" t="s">
        <v>58</v>
      </c>
      <c r="E22" s="30">
        <v>35065</v>
      </c>
      <c r="F22" s="31" t="s">
        <v>43</v>
      </c>
      <c r="G22" s="83">
        <v>8.09</v>
      </c>
      <c r="H22" s="38" t="s">
        <v>52</v>
      </c>
    </row>
    <row r="23" spans="1:8" ht="18" customHeight="1">
      <c r="A23" s="190"/>
      <c r="B23" s="190"/>
      <c r="C23" s="191"/>
      <c r="D23" s="192"/>
      <c r="E23" s="193"/>
      <c r="F23" s="194"/>
      <c r="G23" s="195"/>
      <c r="H23" s="196"/>
    </row>
    <row r="24" spans="1:8" s="173" customFormat="1" ht="16.5" thickBot="1">
      <c r="A24" s="3"/>
      <c r="B24" s="3"/>
      <c r="C24" s="1">
        <v>3</v>
      </c>
      <c r="D24" s="1" t="s">
        <v>246</v>
      </c>
      <c r="E24" s="10"/>
      <c r="F24" s="9"/>
      <c r="G24" s="169"/>
      <c r="H24" s="3"/>
    </row>
    <row r="25" spans="1:8" s="174" customFormat="1" ht="18" customHeight="1" thickBot="1">
      <c r="A25" s="125" t="s">
        <v>13</v>
      </c>
      <c r="B25" s="19"/>
      <c r="C25" s="20" t="s">
        <v>14</v>
      </c>
      <c r="D25" s="21" t="s">
        <v>15</v>
      </c>
      <c r="E25" s="22" t="s">
        <v>16</v>
      </c>
      <c r="F25" s="23" t="s">
        <v>17</v>
      </c>
      <c r="G25" s="170" t="s">
        <v>19</v>
      </c>
      <c r="H25" s="37" t="s">
        <v>22</v>
      </c>
    </row>
    <row r="26" spans="1:8" ht="18" customHeight="1">
      <c r="A26" s="172">
        <v>1</v>
      </c>
      <c r="B26" s="66"/>
      <c r="C26" s="28"/>
      <c r="D26" s="29"/>
      <c r="E26" s="30"/>
      <c r="F26" s="31"/>
      <c r="G26" s="83"/>
      <c r="H26" s="38"/>
    </row>
    <row r="27" spans="1:8" ht="18" customHeight="1">
      <c r="A27" s="32">
        <v>2</v>
      </c>
      <c r="B27" s="176"/>
      <c r="C27" s="28" t="s">
        <v>229</v>
      </c>
      <c r="D27" s="29" t="s">
        <v>230</v>
      </c>
      <c r="E27" s="30">
        <v>35110</v>
      </c>
      <c r="F27" s="31" t="s">
        <v>48</v>
      </c>
      <c r="G27" s="83">
        <v>7.15</v>
      </c>
      <c r="H27" s="38" t="s">
        <v>221</v>
      </c>
    </row>
    <row r="28" spans="1:8" ht="18" customHeight="1">
      <c r="A28" s="172">
        <v>3</v>
      </c>
      <c r="B28" s="66"/>
      <c r="C28" s="28" t="s">
        <v>209</v>
      </c>
      <c r="D28" s="29" t="s">
        <v>237</v>
      </c>
      <c r="E28" s="30">
        <v>35110</v>
      </c>
      <c r="F28" s="31" t="s">
        <v>48</v>
      </c>
      <c r="G28" s="83">
        <v>8.31</v>
      </c>
      <c r="H28" s="38" t="s">
        <v>221</v>
      </c>
    </row>
    <row r="29" spans="1:8" ht="18" customHeight="1">
      <c r="A29" s="32">
        <v>4</v>
      </c>
      <c r="B29" s="176"/>
      <c r="C29" s="28" t="s">
        <v>121</v>
      </c>
      <c r="D29" s="29" t="s">
        <v>122</v>
      </c>
      <c r="E29" s="30">
        <v>35147</v>
      </c>
      <c r="F29" s="31" t="s">
        <v>45</v>
      </c>
      <c r="G29" s="83">
        <v>7.58</v>
      </c>
      <c r="H29" s="38" t="s">
        <v>108</v>
      </c>
    </row>
    <row r="30" spans="1:8" ht="18" customHeight="1">
      <c r="A30" s="172">
        <v>5</v>
      </c>
      <c r="B30" s="66"/>
      <c r="C30" s="28" t="s">
        <v>59</v>
      </c>
      <c r="D30" s="29" t="s">
        <v>60</v>
      </c>
      <c r="E30" s="30">
        <v>35259</v>
      </c>
      <c r="F30" s="31" t="s">
        <v>43</v>
      </c>
      <c r="G30" s="83">
        <v>7.64</v>
      </c>
      <c r="H30" s="38" t="s">
        <v>52</v>
      </c>
    </row>
    <row r="31" spans="1:8" ht="18" customHeight="1">
      <c r="A31" s="32">
        <v>6</v>
      </c>
      <c r="B31" s="176"/>
      <c r="C31" s="28" t="s">
        <v>182</v>
      </c>
      <c r="D31" s="29" t="s">
        <v>183</v>
      </c>
      <c r="E31" s="30">
        <v>35270</v>
      </c>
      <c r="F31" s="31" t="s">
        <v>47</v>
      </c>
      <c r="G31" s="83" t="s">
        <v>247</v>
      </c>
      <c r="H31" s="38" t="s">
        <v>143</v>
      </c>
    </row>
  </sheetData>
  <sheetProtection/>
  <printOptions horizontalCentered="1"/>
  <pageMargins left="0.39305555555555555" right="0.39305555555555555" top="0.2361111111111111" bottom="0.15694444444444444" header="0.3145833333333333" footer="0.236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5" customWidth="1"/>
    <col min="2" max="2" width="5.7109375" style="5" hidden="1" customWidth="1"/>
    <col min="3" max="3" width="13.28125" style="5" customWidth="1"/>
    <col min="4" max="4" width="15.421875" style="5" bestFit="1" customWidth="1"/>
    <col min="5" max="5" width="10.7109375" style="6" customWidth="1"/>
    <col min="6" max="6" width="30.57421875" style="7" bestFit="1" customWidth="1"/>
    <col min="7" max="7" width="7.7109375" style="56" customWidth="1"/>
    <col min="8" max="9" width="8.140625" style="167" customWidth="1"/>
    <col min="10" max="10" width="5.28125" style="56" bestFit="1" customWidth="1"/>
    <col min="11" max="11" width="10.421875" style="2" bestFit="1" customWidth="1"/>
    <col min="12" max="16384" width="9.140625" style="175" customWidth="1"/>
  </cols>
  <sheetData>
    <row r="1" spans="1:10" s="1" customFormat="1" ht="15.75">
      <c r="A1" s="1" t="s">
        <v>10</v>
      </c>
      <c r="D1" s="9"/>
      <c r="E1" s="10"/>
      <c r="F1" s="11"/>
      <c r="G1" s="12"/>
      <c r="H1" s="13"/>
      <c r="I1" s="13"/>
      <c r="J1" s="33"/>
    </row>
    <row r="2" spans="1:13" s="1" customFormat="1" ht="15.75">
      <c r="A2" s="1" t="s">
        <v>11</v>
      </c>
      <c r="D2" s="9"/>
      <c r="E2" s="10"/>
      <c r="F2" s="11"/>
      <c r="G2" s="12"/>
      <c r="H2" s="13"/>
      <c r="I2" s="13"/>
      <c r="J2" s="33"/>
      <c r="K2" s="12"/>
      <c r="L2" s="12"/>
      <c r="M2" s="34"/>
    </row>
    <row r="3" spans="1:10" s="2" customFormat="1" ht="12" customHeight="1">
      <c r="A3" s="5"/>
      <c r="B3" s="5"/>
      <c r="C3" s="5"/>
      <c r="D3" s="14"/>
      <c r="E3" s="15"/>
      <c r="F3" s="16"/>
      <c r="G3" s="58"/>
      <c r="H3" s="168"/>
      <c r="I3" s="168"/>
      <c r="J3" s="58"/>
    </row>
    <row r="4" spans="3:10" s="5" customFormat="1" ht="12.75">
      <c r="C4" s="14"/>
      <c r="E4" s="6"/>
      <c r="F4" s="7"/>
      <c r="G4" s="56"/>
      <c r="H4" s="167"/>
      <c r="I4" s="167"/>
      <c r="J4" s="56"/>
    </row>
    <row r="5" spans="3:10" s="3" customFormat="1" ht="15.75">
      <c r="C5" s="1" t="s">
        <v>23</v>
      </c>
      <c r="D5" s="1"/>
      <c r="E5" s="15"/>
      <c r="F5" s="18"/>
      <c r="G5" s="56"/>
      <c r="H5" s="167"/>
      <c r="I5" s="167"/>
      <c r="J5" s="56"/>
    </row>
    <row r="6" spans="1:11" s="173" customFormat="1" ht="16.5" thickBot="1">
      <c r="A6" s="3"/>
      <c r="B6" s="3"/>
      <c r="C6" s="1"/>
      <c r="D6" s="1"/>
      <c r="E6" s="10"/>
      <c r="F6" s="9"/>
      <c r="G6" s="61"/>
      <c r="H6" s="169"/>
      <c r="I6" s="169"/>
      <c r="J6" s="61"/>
      <c r="K6" s="3"/>
    </row>
    <row r="7" spans="1:11" s="174" customFormat="1" ht="18" customHeight="1" thickBot="1">
      <c r="A7" s="125" t="s">
        <v>42</v>
      </c>
      <c r="B7" s="19"/>
      <c r="C7" s="20" t="s">
        <v>14</v>
      </c>
      <c r="D7" s="21" t="s">
        <v>15</v>
      </c>
      <c r="E7" s="22" t="s">
        <v>16</v>
      </c>
      <c r="F7" s="23" t="s">
        <v>17</v>
      </c>
      <c r="G7" s="24" t="s">
        <v>18</v>
      </c>
      <c r="H7" s="170" t="s">
        <v>19</v>
      </c>
      <c r="I7" s="170" t="s">
        <v>20</v>
      </c>
      <c r="J7" s="36" t="s">
        <v>21</v>
      </c>
      <c r="K7" s="37" t="s">
        <v>22</v>
      </c>
    </row>
    <row r="8" spans="1:11" ht="18" customHeight="1">
      <c r="A8" s="172">
        <v>1</v>
      </c>
      <c r="B8" s="66"/>
      <c r="C8" s="28" t="s">
        <v>229</v>
      </c>
      <c r="D8" s="29" t="s">
        <v>230</v>
      </c>
      <c r="E8" s="30">
        <v>35110</v>
      </c>
      <c r="F8" s="31" t="s">
        <v>48</v>
      </c>
      <c r="G8" s="80">
        <f>IF(ISBLANK(H8),"",TRUNC(59.76*(H8-11)^2))</f>
        <v>885</v>
      </c>
      <c r="H8" s="83">
        <v>7.15</v>
      </c>
      <c r="I8" s="204">
        <v>7.16</v>
      </c>
      <c r="J8" s="32" t="str">
        <f>IF(ISBLANK(H8),"",IF(H8&lt;=7,"KSM",IF(H8&lt;=7.24,"I A",IF(H8&lt;=7.54,"II A",IF(H8&lt;=7.94,"III A",IF(H8&lt;=8.44,"I JA",IF(H8&lt;=8.84,"II JA",IF(H8&lt;=9.14,"III JA"))))))))</f>
        <v>I A</v>
      </c>
      <c r="K8" s="38" t="s">
        <v>221</v>
      </c>
    </row>
    <row r="9" spans="1:11" ht="18" customHeight="1">
      <c r="A9" s="32">
        <v>2</v>
      </c>
      <c r="B9" s="176"/>
      <c r="C9" s="28" t="s">
        <v>55</v>
      </c>
      <c r="D9" s="29" t="s">
        <v>56</v>
      </c>
      <c r="E9" s="30">
        <v>34449</v>
      </c>
      <c r="F9" s="31" t="s">
        <v>43</v>
      </c>
      <c r="G9" s="80">
        <f>IF(ISBLANK(I9),"",TRUNC(59.76*(I9-11)^2))</f>
        <v>862</v>
      </c>
      <c r="H9" s="204">
        <v>7.21</v>
      </c>
      <c r="I9" s="83">
        <v>7.2</v>
      </c>
      <c r="J9" s="32" t="str">
        <f>IF(ISBLANK(H9),"",IF(H9&lt;=7,"KSM",IF(H9&lt;=7.24,"I A",IF(H9&lt;=7.54,"II A",IF(H9&lt;=7.94,"III A",IF(H9&lt;=8.44,"I JA",IF(H9&lt;=8.84,"II JA",IF(H9&lt;=9.14,"III JA"))))))))</f>
        <v>I A</v>
      </c>
      <c r="K9" s="38" t="s">
        <v>52</v>
      </c>
    </row>
    <row r="10" spans="1:11" ht="18" customHeight="1">
      <c r="A10" s="172">
        <v>3</v>
      </c>
      <c r="B10" s="66"/>
      <c r="C10" s="28" t="s">
        <v>231</v>
      </c>
      <c r="D10" s="29" t="s">
        <v>232</v>
      </c>
      <c r="E10" s="30">
        <v>34971</v>
      </c>
      <c r="F10" s="31" t="s">
        <v>48</v>
      </c>
      <c r="G10" s="80">
        <f>IF(ISBLANK(H10),"",TRUNC(59.76*(H10-11)^2))</f>
        <v>748</v>
      </c>
      <c r="H10" s="83">
        <v>7.46</v>
      </c>
      <c r="I10" s="204">
        <v>7.47</v>
      </c>
      <c r="J10" s="32" t="str">
        <f>IF(ISBLANK(H10),"",IF(H10&lt;=7,"KSM",IF(H10&lt;=7.24,"I A",IF(H10&lt;=7.54,"II A",IF(H10&lt;=7.94,"III A",IF(H10&lt;=8.44,"I JA",IF(H10&lt;=8.84,"II JA",IF(H10&lt;=9.14,"III JA"))))))))</f>
        <v>II A</v>
      </c>
      <c r="K10" s="38" t="s">
        <v>221</v>
      </c>
    </row>
    <row r="11" spans="1:11" ht="18" customHeight="1">
      <c r="A11" s="32">
        <v>4</v>
      </c>
      <c r="B11" s="176"/>
      <c r="C11" s="28" t="s">
        <v>121</v>
      </c>
      <c r="D11" s="29" t="s">
        <v>122</v>
      </c>
      <c r="E11" s="30">
        <v>35147</v>
      </c>
      <c r="F11" s="31" t="s">
        <v>45</v>
      </c>
      <c r="G11" s="80">
        <f>IF(ISBLANK(I11),"",TRUNC(59.76*(I11-11)^2))</f>
        <v>727</v>
      </c>
      <c r="H11" s="204">
        <v>7.58</v>
      </c>
      <c r="I11" s="83">
        <v>7.51</v>
      </c>
      <c r="J11" s="32" t="s">
        <v>281</v>
      </c>
      <c r="K11" s="38" t="s">
        <v>108</v>
      </c>
    </row>
    <row r="12" spans="1:11" ht="18" customHeight="1">
      <c r="A12" s="172">
        <v>5</v>
      </c>
      <c r="B12" s="66"/>
      <c r="C12" s="28" t="s">
        <v>109</v>
      </c>
      <c r="D12" s="29" t="s">
        <v>110</v>
      </c>
      <c r="E12" s="30">
        <v>33224</v>
      </c>
      <c r="F12" s="31" t="s">
        <v>45</v>
      </c>
      <c r="G12" s="80">
        <f>IF(ISBLANK(H12),"",TRUNC(59.76*(H12-11)^2))</f>
        <v>690</v>
      </c>
      <c r="H12" s="83">
        <v>7.6</v>
      </c>
      <c r="I12" s="204">
        <v>7.67</v>
      </c>
      <c r="J12" s="32" t="str">
        <f aca="true" t="shared" si="0" ref="J12:J22">IF(ISBLANK(H12),"",IF(H12&lt;=7,"KSM",IF(H12&lt;=7.24,"I A",IF(H12&lt;=7.54,"II A",IF(H12&lt;=7.94,"III A",IF(H12&lt;=8.44,"I JA",IF(H12&lt;=8.84,"II JA",IF(H12&lt;=9.14,"III JA"))))))))</f>
        <v>III A</v>
      </c>
      <c r="K12" s="38" t="s">
        <v>108</v>
      </c>
    </row>
    <row r="13" spans="1:11" ht="18" customHeight="1">
      <c r="A13" s="32">
        <v>6</v>
      </c>
      <c r="B13" s="176"/>
      <c r="C13" s="28" t="s">
        <v>199</v>
      </c>
      <c r="D13" s="29" t="s">
        <v>200</v>
      </c>
      <c r="E13" s="30">
        <v>34935</v>
      </c>
      <c r="F13" s="31" t="s">
        <v>49</v>
      </c>
      <c r="G13" s="80">
        <f>IF(ISBLANK(H13),"",TRUNC(59.76*(H13-11)^2))</f>
        <v>674</v>
      </c>
      <c r="H13" s="83">
        <v>7.64</v>
      </c>
      <c r="I13" s="204">
        <v>7.95</v>
      </c>
      <c r="J13" s="32" t="str">
        <f t="shared" si="0"/>
        <v>III A</v>
      </c>
      <c r="K13" s="38" t="s">
        <v>195</v>
      </c>
    </row>
    <row r="14" spans="1:11" ht="18" customHeight="1">
      <c r="A14" s="172">
        <v>7</v>
      </c>
      <c r="B14" s="66"/>
      <c r="C14" s="28" t="s">
        <v>59</v>
      </c>
      <c r="D14" s="29" t="s">
        <v>60</v>
      </c>
      <c r="E14" s="30">
        <v>35259</v>
      </c>
      <c r="F14" s="31" t="s">
        <v>43</v>
      </c>
      <c r="G14" s="80">
        <f aca="true" t="shared" si="1" ref="G14:G22">IF(ISBLANK(H14),"",TRUNC(59.76*(H14-11)^2))</f>
        <v>674</v>
      </c>
      <c r="H14" s="83">
        <v>7.64</v>
      </c>
      <c r="I14" s="83"/>
      <c r="J14" s="32" t="str">
        <f t="shared" si="0"/>
        <v>III A</v>
      </c>
      <c r="K14" s="38" t="s">
        <v>52</v>
      </c>
    </row>
    <row r="15" spans="1:11" ht="18" customHeight="1">
      <c r="A15" s="32">
        <v>8</v>
      </c>
      <c r="B15" s="176"/>
      <c r="C15" s="28" t="s">
        <v>215</v>
      </c>
      <c r="D15" s="29" t="s">
        <v>217</v>
      </c>
      <c r="E15" s="30">
        <v>34572</v>
      </c>
      <c r="F15" s="31" t="s">
        <v>49</v>
      </c>
      <c r="G15" s="80">
        <f t="shared" si="1"/>
        <v>596</v>
      </c>
      <c r="H15" s="83">
        <v>7.84</v>
      </c>
      <c r="I15" s="83"/>
      <c r="J15" s="32" t="str">
        <f t="shared" si="0"/>
        <v>III A</v>
      </c>
      <c r="K15" s="38" t="s">
        <v>195</v>
      </c>
    </row>
    <row r="16" spans="1:11" ht="18" customHeight="1">
      <c r="A16" s="172">
        <v>9</v>
      </c>
      <c r="B16" s="66"/>
      <c r="C16" s="28" t="s">
        <v>83</v>
      </c>
      <c r="D16" s="29" t="s">
        <v>84</v>
      </c>
      <c r="E16" s="30">
        <v>34515</v>
      </c>
      <c r="F16" s="31" t="s">
        <v>44</v>
      </c>
      <c r="G16" s="80">
        <f t="shared" si="1"/>
        <v>592</v>
      </c>
      <c r="H16" s="83">
        <v>7.85</v>
      </c>
      <c r="I16" s="83"/>
      <c r="J16" s="32" t="str">
        <f t="shared" si="0"/>
        <v>III A</v>
      </c>
      <c r="K16" s="38" t="s">
        <v>85</v>
      </c>
    </row>
    <row r="17" spans="1:11" ht="18" customHeight="1">
      <c r="A17" s="32">
        <v>10</v>
      </c>
      <c r="B17" s="176"/>
      <c r="C17" s="28" t="s">
        <v>201</v>
      </c>
      <c r="D17" s="29" t="s">
        <v>202</v>
      </c>
      <c r="E17" s="30">
        <v>34406</v>
      </c>
      <c r="F17" s="31" t="s">
        <v>49</v>
      </c>
      <c r="G17" s="80">
        <f t="shared" si="1"/>
        <v>581</v>
      </c>
      <c r="H17" s="83">
        <v>7.88</v>
      </c>
      <c r="I17" s="83"/>
      <c r="J17" s="32" t="str">
        <f t="shared" si="0"/>
        <v>III A</v>
      </c>
      <c r="K17" s="38" t="s">
        <v>195</v>
      </c>
    </row>
    <row r="18" spans="1:11" ht="18" customHeight="1">
      <c r="A18" s="172">
        <v>11</v>
      </c>
      <c r="B18" s="66"/>
      <c r="C18" s="28" t="s">
        <v>117</v>
      </c>
      <c r="D18" s="29" t="s">
        <v>118</v>
      </c>
      <c r="E18" s="30">
        <v>34419</v>
      </c>
      <c r="F18" s="31" t="s">
        <v>45</v>
      </c>
      <c r="G18" s="80">
        <f t="shared" si="1"/>
        <v>566</v>
      </c>
      <c r="H18" s="83">
        <v>7.92</v>
      </c>
      <c r="I18" s="83"/>
      <c r="J18" s="32" t="str">
        <f t="shared" si="0"/>
        <v>III A</v>
      </c>
      <c r="K18" s="38" t="s">
        <v>108</v>
      </c>
    </row>
    <row r="19" spans="1:11" ht="18" customHeight="1">
      <c r="A19" s="32">
        <v>12</v>
      </c>
      <c r="B19" s="176"/>
      <c r="C19" s="28" t="s">
        <v>119</v>
      </c>
      <c r="D19" s="29" t="s">
        <v>120</v>
      </c>
      <c r="E19" s="30">
        <v>34454</v>
      </c>
      <c r="F19" s="31" t="s">
        <v>45</v>
      </c>
      <c r="G19" s="80">
        <f t="shared" si="1"/>
        <v>545</v>
      </c>
      <c r="H19" s="83">
        <v>7.98</v>
      </c>
      <c r="I19" s="83"/>
      <c r="J19" s="32" t="str">
        <f t="shared" si="0"/>
        <v>I JA</v>
      </c>
      <c r="K19" s="38" t="s">
        <v>108</v>
      </c>
    </row>
    <row r="20" spans="1:11" ht="18" customHeight="1">
      <c r="A20" s="172">
        <v>13</v>
      </c>
      <c r="B20" s="66"/>
      <c r="C20" s="28" t="s">
        <v>57</v>
      </c>
      <c r="D20" s="29" t="s">
        <v>58</v>
      </c>
      <c r="E20" s="30">
        <v>35065</v>
      </c>
      <c r="F20" s="31" t="s">
        <v>43</v>
      </c>
      <c r="G20" s="80">
        <f t="shared" si="1"/>
        <v>506</v>
      </c>
      <c r="H20" s="83">
        <v>8.09</v>
      </c>
      <c r="I20" s="83"/>
      <c r="J20" s="32" t="str">
        <f t="shared" si="0"/>
        <v>I JA</v>
      </c>
      <c r="K20" s="38" t="s">
        <v>52</v>
      </c>
    </row>
    <row r="21" spans="1:11" ht="18" customHeight="1">
      <c r="A21" s="32">
        <v>14</v>
      </c>
      <c r="B21" s="176"/>
      <c r="C21" s="28" t="s">
        <v>209</v>
      </c>
      <c r="D21" s="29" t="s">
        <v>237</v>
      </c>
      <c r="E21" s="30">
        <v>35110</v>
      </c>
      <c r="F21" s="31" t="s">
        <v>48</v>
      </c>
      <c r="G21" s="80">
        <f t="shared" si="1"/>
        <v>432</v>
      </c>
      <c r="H21" s="83">
        <v>8.31</v>
      </c>
      <c r="I21" s="83"/>
      <c r="J21" s="32" t="str">
        <f t="shared" si="0"/>
        <v>I JA</v>
      </c>
      <c r="K21" s="38" t="s">
        <v>221</v>
      </c>
    </row>
    <row r="22" spans="1:11" ht="18" customHeight="1">
      <c r="A22" s="172">
        <v>15</v>
      </c>
      <c r="B22" s="66"/>
      <c r="C22" s="28" t="s">
        <v>187</v>
      </c>
      <c r="D22" s="29" t="s">
        <v>188</v>
      </c>
      <c r="E22" s="30">
        <v>34403</v>
      </c>
      <c r="F22" s="31" t="s">
        <v>47</v>
      </c>
      <c r="G22" s="80">
        <f t="shared" si="1"/>
        <v>367</v>
      </c>
      <c r="H22" s="83">
        <v>8.52</v>
      </c>
      <c r="I22" s="83"/>
      <c r="J22" s="32" t="str">
        <f t="shared" si="0"/>
        <v>II JA</v>
      </c>
      <c r="K22" s="38" t="s">
        <v>143</v>
      </c>
    </row>
    <row r="23" spans="1:11" ht="18" customHeight="1">
      <c r="A23" s="32"/>
      <c r="B23" s="176"/>
      <c r="C23" s="28" t="s">
        <v>182</v>
      </c>
      <c r="D23" s="29" t="s">
        <v>183</v>
      </c>
      <c r="E23" s="30">
        <v>35270</v>
      </c>
      <c r="F23" s="31" t="s">
        <v>47</v>
      </c>
      <c r="G23" s="80">
        <f>IF(ISBLANK(I23),"",TRUNC(59.76*(I23-11)^2))</f>
      </c>
      <c r="H23" s="83" t="s">
        <v>247</v>
      </c>
      <c r="I23" s="83"/>
      <c r="J23" s="32"/>
      <c r="K23" s="38" t="s">
        <v>143</v>
      </c>
    </row>
  </sheetData>
  <sheetProtection/>
  <printOptions horizontalCentered="1"/>
  <pageMargins left="0.39305555555555555" right="0.39305555555555555" top="0.2361111111111111" bottom="0.15694444444444444" header="0.3145833333333333" footer="0.236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5" customWidth="1"/>
    <col min="2" max="2" width="5.7109375" style="5" hidden="1" customWidth="1"/>
    <col min="3" max="3" width="11.140625" style="5" customWidth="1"/>
    <col min="4" max="4" width="13.28125" style="5" customWidth="1"/>
    <col min="5" max="5" width="10.7109375" style="6" customWidth="1"/>
    <col min="6" max="6" width="30.57421875" style="7" bestFit="1" customWidth="1"/>
    <col min="7" max="7" width="9.140625" style="8" customWidth="1"/>
    <col min="8" max="8" width="13.8515625" style="2" bestFit="1" customWidth="1"/>
    <col min="9" max="16384" width="9.140625" style="5" customWidth="1"/>
  </cols>
  <sheetData>
    <row r="1" spans="1:8" s="1" customFormat="1" ht="15.75">
      <c r="A1" s="1" t="s">
        <v>10</v>
      </c>
      <c r="D1" s="9"/>
      <c r="E1" s="10"/>
      <c r="F1" s="11"/>
      <c r="G1" s="13"/>
      <c r="H1" s="33"/>
    </row>
    <row r="2" spans="1:11" s="1" customFormat="1" ht="15.75">
      <c r="A2" s="1" t="s">
        <v>11</v>
      </c>
      <c r="D2" s="9"/>
      <c r="E2" s="10"/>
      <c r="F2" s="11"/>
      <c r="G2" s="13"/>
      <c r="H2" s="33"/>
      <c r="I2" s="12"/>
      <c r="J2" s="12"/>
      <c r="K2" s="34"/>
    </row>
    <row r="3" spans="1:7" s="2" customFormat="1" ht="12" customHeight="1">
      <c r="A3" s="5"/>
      <c r="B3" s="5"/>
      <c r="C3" s="5"/>
      <c r="D3" s="14"/>
      <c r="E3" s="15"/>
      <c r="F3" s="16"/>
      <c r="G3" s="17"/>
    </row>
    <row r="4" spans="3:8" ht="12.75">
      <c r="C4" s="14"/>
      <c r="H4" s="5"/>
    </row>
    <row r="5" spans="3:7" s="3" customFormat="1" ht="15.75">
      <c r="C5" s="1" t="s">
        <v>24</v>
      </c>
      <c r="D5" s="1"/>
      <c r="E5" s="15"/>
      <c r="F5" s="18"/>
      <c r="G5" s="8"/>
    </row>
    <row r="6" spans="3:7" s="3" customFormat="1" ht="16.5" thickBot="1">
      <c r="C6" s="1">
        <v>1</v>
      </c>
      <c r="D6" s="1" t="s">
        <v>246</v>
      </c>
      <c r="E6" s="10"/>
      <c r="F6" s="9"/>
      <c r="G6" s="84"/>
    </row>
    <row r="7" spans="1:8" s="4" customFormat="1" ht="18" customHeight="1" thickBot="1">
      <c r="A7" s="125" t="s">
        <v>13</v>
      </c>
      <c r="B7" s="19" t="s">
        <v>25</v>
      </c>
      <c r="C7" s="20" t="s">
        <v>14</v>
      </c>
      <c r="D7" s="21" t="s">
        <v>15</v>
      </c>
      <c r="E7" s="22" t="s">
        <v>16</v>
      </c>
      <c r="F7" s="23" t="s">
        <v>17</v>
      </c>
      <c r="G7" s="170" t="s">
        <v>26</v>
      </c>
      <c r="H7" s="37" t="s">
        <v>22</v>
      </c>
    </row>
    <row r="8" spans="1:8" ht="18" customHeight="1">
      <c r="A8" s="172">
        <v>1</v>
      </c>
      <c r="B8" s="27"/>
      <c r="C8" s="28" t="s">
        <v>193</v>
      </c>
      <c r="D8" s="29" t="s">
        <v>194</v>
      </c>
      <c r="E8" s="30">
        <v>34126</v>
      </c>
      <c r="F8" s="31" t="s">
        <v>49</v>
      </c>
      <c r="G8" s="171">
        <v>53.86</v>
      </c>
      <c r="H8" s="38" t="s">
        <v>195</v>
      </c>
    </row>
    <row r="9" spans="1:8" ht="18" customHeight="1">
      <c r="A9" s="32">
        <v>2</v>
      </c>
      <c r="B9" s="27"/>
      <c r="C9" s="28" t="s">
        <v>81</v>
      </c>
      <c r="D9" s="29" t="s">
        <v>144</v>
      </c>
      <c r="E9" s="30">
        <v>34420</v>
      </c>
      <c r="F9" s="31" t="s">
        <v>47</v>
      </c>
      <c r="G9" s="83">
        <v>53.43</v>
      </c>
      <c r="H9" s="38" t="s">
        <v>143</v>
      </c>
    </row>
    <row r="10" spans="1:8" ht="18" customHeight="1">
      <c r="A10" s="172">
        <v>3</v>
      </c>
      <c r="B10" s="27"/>
      <c r="C10" s="28" t="s">
        <v>126</v>
      </c>
      <c r="D10" s="29" t="s">
        <v>127</v>
      </c>
      <c r="E10" s="30">
        <v>34141</v>
      </c>
      <c r="F10" s="31" t="s">
        <v>45</v>
      </c>
      <c r="G10" s="83">
        <v>50.55</v>
      </c>
      <c r="H10" s="38" t="s">
        <v>125</v>
      </c>
    </row>
    <row r="11" spans="1:8" ht="18" customHeight="1">
      <c r="A11" s="32">
        <v>4</v>
      </c>
      <c r="B11" s="27"/>
      <c r="C11" s="28" t="s">
        <v>147</v>
      </c>
      <c r="D11" s="29" t="s">
        <v>148</v>
      </c>
      <c r="E11" s="30">
        <v>34487</v>
      </c>
      <c r="F11" s="31" t="s">
        <v>47</v>
      </c>
      <c r="G11" s="83">
        <v>49.42</v>
      </c>
      <c r="H11" s="38" t="s">
        <v>143</v>
      </c>
    </row>
    <row r="12" spans="1:8" ht="18" customHeight="1">
      <c r="A12" s="190"/>
      <c r="B12" s="190"/>
      <c r="C12" s="191"/>
      <c r="D12" s="192"/>
      <c r="E12" s="193"/>
      <c r="F12" s="194"/>
      <c r="G12" s="195"/>
      <c r="H12" s="196"/>
    </row>
    <row r="13" spans="3:7" s="3" customFormat="1" ht="16.5" thickBot="1">
      <c r="C13" s="1">
        <v>2</v>
      </c>
      <c r="D13" s="1" t="s">
        <v>246</v>
      </c>
      <c r="E13" s="10"/>
      <c r="F13" s="9"/>
      <c r="G13" s="84"/>
    </row>
    <row r="14" spans="1:8" s="4" customFormat="1" ht="18" customHeight="1" thickBot="1">
      <c r="A14" s="125" t="s">
        <v>13</v>
      </c>
      <c r="B14" s="19" t="s">
        <v>25</v>
      </c>
      <c r="C14" s="20" t="s">
        <v>14</v>
      </c>
      <c r="D14" s="21" t="s">
        <v>15</v>
      </c>
      <c r="E14" s="22" t="s">
        <v>16</v>
      </c>
      <c r="F14" s="23" t="s">
        <v>17</v>
      </c>
      <c r="G14" s="170" t="s">
        <v>26</v>
      </c>
      <c r="H14" s="37" t="s">
        <v>22</v>
      </c>
    </row>
    <row r="15" spans="1:8" ht="18" customHeight="1">
      <c r="A15" s="172">
        <v>1</v>
      </c>
      <c r="B15" s="27"/>
      <c r="C15" s="28" t="s">
        <v>141</v>
      </c>
      <c r="D15" s="29" t="s">
        <v>142</v>
      </c>
      <c r="E15" s="30">
        <v>34827</v>
      </c>
      <c r="F15" s="31" t="s">
        <v>47</v>
      </c>
      <c r="G15" s="83">
        <v>49.82</v>
      </c>
      <c r="H15" s="38" t="s">
        <v>143</v>
      </c>
    </row>
    <row r="16" spans="1:8" ht="18" customHeight="1">
      <c r="A16" s="32">
        <v>2</v>
      </c>
      <c r="B16" s="27"/>
      <c r="C16" s="28" t="s">
        <v>77</v>
      </c>
      <c r="D16" s="29" t="s">
        <v>78</v>
      </c>
      <c r="E16" s="30">
        <v>34781</v>
      </c>
      <c r="F16" s="31" t="s">
        <v>43</v>
      </c>
      <c r="G16" s="83">
        <v>64.94</v>
      </c>
      <c r="H16" s="38" t="s">
        <v>52</v>
      </c>
    </row>
    <row r="17" spans="1:8" ht="18" customHeight="1">
      <c r="A17" s="172">
        <v>3</v>
      </c>
      <c r="B17" s="27"/>
      <c r="C17" s="28" t="s">
        <v>153</v>
      </c>
      <c r="D17" s="29" t="s">
        <v>154</v>
      </c>
      <c r="E17" s="30">
        <v>35038</v>
      </c>
      <c r="F17" s="31" t="s">
        <v>47</v>
      </c>
      <c r="G17" s="83" t="s">
        <v>247</v>
      </c>
      <c r="H17" s="38" t="s">
        <v>143</v>
      </c>
    </row>
    <row r="18" spans="1:8" ht="18" customHeight="1">
      <c r="A18" s="32">
        <v>4</v>
      </c>
      <c r="B18" s="27"/>
      <c r="C18" s="28" t="s">
        <v>75</v>
      </c>
      <c r="D18" s="29" t="s">
        <v>76</v>
      </c>
      <c r="E18" s="30">
        <v>34838</v>
      </c>
      <c r="F18" s="31" t="s">
        <v>43</v>
      </c>
      <c r="G18" s="83">
        <v>49.81</v>
      </c>
      <c r="H18" s="38" t="s">
        <v>52</v>
      </c>
    </row>
    <row r="19" spans="1:8" ht="18" customHeight="1">
      <c r="A19" s="190"/>
      <c r="B19" s="190"/>
      <c r="C19" s="191"/>
      <c r="D19" s="192"/>
      <c r="E19" s="193"/>
      <c r="F19" s="194"/>
      <c r="G19" s="195"/>
      <c r="H19" s="196"/>
    </row>
    <row r="20" spans="3:7" s="3" customFormat="1" ht="16.5" thickBot="1">
      <c r="C20" s="1">
        <v>3</v>
      </c>
      <c r="D20" s="1" t="s">
        <v>246</v>
      </c>
      <c r="E20" s="10"/>
      <c r="F20" s="9"/>
      <c r="G20" s="84"/>
    </row>
    <row r="21" spans="1:8" s="4" customFormat="1" ht="18" customHeight="1" thickBot="1">
      <c r="A21" s="125" t="s">
        <v>13</v>
      </c>
      <c r="B21" s="19" t="s">
        <v>25</v>
      </c>
      <c r="C21" s="20" t="s">
        <v>14</v>
      </c>
      <c r="D21" s="21" t="s">
        <v>15</v>
      </c>
      <c r="E21" s="22" t="s">
        <v>16</v>
      </c>
      <c r="F21" s="23" t="s">
        <v>17</v>
      </c>
      <c r="G21" s="170" t="s">
        <v>26</v>
      </c>
      <c r="H21" s="37" t="s">
        <v>22</v>
      </c>
    </row>
    <row r="22" spans="1:8" ht="18" customHeight="1">
      <c r="A22" s="172">
        <v>1</v>
      </c>
      <c r="B22" s="27"/>
      <c r="C22" s="28" t="s">
        <v>161</v>
      </c>
      <c r="D22" s="29" t="s">
        <v>162</v>
      </c>
      <c r="E22" s="30">
        <v>35045</v>
      </c>
      <c r="F22" s="31" t="s">
        <v>47</v>
      </c>
      <c r="G22" s="83" t="s">
        <v>247</v>
      </c>
      <c r="H22" s="38" t="s">
        <v>143</v>
      </c>
    </row>
    <row r="23" spans="1:8" ht="18" customHeight="1">
      <c r="A23" s="32">
        <v>2</v>
      </c>
      <c r="B23" s="27"/>
      <c r="C23" s="28" t="s">
        <v>227</v>
      </c>
      <c r="D23" s="29" t="s">
        <v>228</v>
      </c>
      <c r="E23" s="30">
        <v>35041</v>
      </c>
      <c r="F23" s="31" t="s">
        <v>48</v>
      </c>
      <c r="G23" s="83" t="s">
        <v>297</v>
      </c>
      <c r="H23" s="38" t="s">
        <v>221</v>
      </c>
    </row>
    <row r="24" spans="1:8" ht="18" customHeight="1">
      <c r="A24" s="172">
        <v>3</v>
      </c>
      <c r="B24" s="27"/>
      <c r="C24" s="28" t="s">
        <v>163</v>
      </c>
      <c r="D24" s="29" t="s">
        <v>164</v>
      </c>
      <c r="E24" s="30">
        <v>35128</v>
      </c>
      <c r="F24" s="31" t="s">
        <v>47</v>
      </c>
      <c r="G24" s="83" t="s">
        <v>247</v>
      </c>
      <c r="H24" s="38" t="s">
        <v>143</v>
      </c>
    </row>
    <row r="25" spans="1:8" ht="18" customHeight="1">
      <c r="A25" s="32">
        <v>4</v>
      </c>
      <c r="B25" s="27"/>
      <c r="C25" s="28" t="s">
        <v>102</v>
      </c>
      <c r="D25" s="29" t="s">
        <v>158</v>
      </c>
      <c r="E25" s="30">
        <v>35140</v>
      </c>
      <c r="F25" s="31" t="s">
        <v>47</v>
      </c>
      <c r="G25" s="83" t="s">
        <v>298</v>
      </c>
      <c r="H25" s="38" t="s">
        <v>143</v>
      </c>
    </row>
    <row r="26" spans="1:8" ht="18" customHeight="1">
      <c r="A26" s="190"/>
      <c r="B26" s="190"/>
      <c r="C26" s="191"/>
      <c r="D26" s="192"/>
      <c r="E26" s="193"/>
      <c r="F26" s="194"/>
      <c r="G26" s="195"/>
      <c r="H26" s="196"/>
    </row>
    <row r="27" spans="3:7" s="3" customFormat="1" ht="16.5" thickBot="1">
      <c r="C27" s="1">
        <v>4</v>
      </c>
      <c r="D27" s="1" t="s">
        <v>246</v>
      </c>
      <c r="E27" s="10"/>
      <c r="F27" s="9"/>
      <c r="G27" s="84"/>
    </row>
    <row r="28" spans="1:8" s="4" customFormat="1" ht="18" customHeight="1" thickBot="1">
      <c r="A28" s="125" t="s">
        <v>13</v>
      </c>
      <c r="B28" s="19" t="s">
        <v>25</v>
      </c>
      <c r="C28" s="20" t="s">
        <v>14</v>
      </c>
      <c r="D28" s="21" t="s">
        <v>15</v>
      </c>
      <c r="E28" s="22" t="s">
        <v>16</v>
      </c>
      <c r="F28" s="23" t="s">
        <v>17</v>
      </c>
      <c r="G28" s="170" t="s">
        <v>26</v>
      </c>
      <c r="H28" s="37" t="s">
        <v>22</v>
      </c>
    </row>
    <row r="29" spans="1:8" ht="18" customHeight="1">
      <c r="A29" s="172">
        <v>1</v>
      </c>
      <c r="B29" s="27"/>
      <c r="C29" s="28" t="s">
        <v>73</v>
      </c>
      <c r="D29" s="29" t="s">
        <v>74</v>
      </c>
      <c r="E29" s="30">
        <v>35261</v>
      </c>
      <c r="F29" s="31" t="s">
        <v>43</v>
      </c>
      <c r="G29" s="83" t="s">
        <v>299</v>
      </c>
      <c r="H29" s="38" t="s">
        <v>52</v>
      </c>
    </row>
    <row r="30" spans="1:8" ht="18" customHeight="1">
      <c r="A30" s="32">
        <v>2</v>
      </c>
      <c r="B30" s="27"/>
      <c r="C30" s="28" t="s">
        <v>167</v>
      </c>
      <c r="D30" s="29" t="s">
        <v>168</v>
      </c>
      <c r="E30" s="30">
        <v>35294</v>
      </c>
      <c r="F30" s="31" t="s">
        <v>47</v>
      </c>
      <c r="G30" s="83" t="s">
        <v>300</v>
      </c>
      <c r="H30" s="38" t="s">
        <v>143</v>
      </c>
    </row>
    <row r="31" spans="1:8" ht="18" customHeight="1">
      <c r="A31" s="172">
        <v>3</v>
      </c>
      <c r="B31" s="27"/>
      <c r="C31" s="28" t="s">
        <v>69</v>
      </c>
      <c r="D31" s="29" t="s">
        <v>136</v>
      </c>
      <c r="E31" s="30">
        <v>35583</v>
      </c>
      <c r="F31" s="31" t="s">
        <v>46</v>
      </c>
      <c r="G31" s="83" t="s">
        <v>301</v>
      </c>
      <c r="H31" s="38" t="s">
        <v>133</v>
      </c>
    </row>
    <row r="32" spans="1:8" ht="18" customHeight="1">
      <c r="A32" s="32">
        <v>4</v>
      </c>
      <c r="B32" s="27"/>
      <c r="C32" s="28" t="s">
        <v>165</v>
      </c>
      <c r="D32" s="29" t="s">
        <v>166</v>
      </c>
      <c r="E32" s="30">
        <v>35375</v>
      </c>
      <c r="F32" s="31" t="s">
        <v>47</v>
      </c>
      <c r="G32" s="83">
        <v>61.1</v>
      </c>
      <c r="H32" s="38" t="s">
        <v>143</v>
      </c>
    </row>
    <row r="33" ht="12.75">
      <c r="G33" s="195"/>
    </row>
    <row r="34" ht="15.75">
      <c r="G34" s="13"/>
    </row>
    <row r="35" ht="15.75">
      <c r="G35" s="13"/>
    </row>
    <row r="36" ht="12.75">
      <c r="G36" s="168"/>
    </row>
    <row r="37" ht="12.75">
      <c r="G37" s="167"/>
    </row>
    <row r="38" ht="15.75">
      <c r="G38" s="169"/>
    </row>
  </sheetData>
  <sheetProtection/>
  <printOptions horizontalCentered="1"/>
  <pageMargins left="0.39305555555555555" right="0.39305555555555555" top="0.25" bottom="0.26944444444444443" header="0.21944444444444444" footer="0.393055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5" customWidth="1"/>
    <col min="2" max="2" width="5.7109375" style="5" hidden="1" customWidth="1"/>
    <col min="3" max="3" width="11.140625" style="5" customWidth="1"/>
    <col min="4" max="4" width="13.28125" style="5" customWidth="1"/>
    <col min="5" max="5" width="10.7109375" style="6" customWidth="1"/>
    <col min="6" max="6" width="30.57421875" style="7" bestFit="1" customWidth="1"/>
    <col min="7" max="7" width="7.7109375" style="8" customWidth="1"/>
    <col min="8" max="8" width="9.140625" style="8" customWidth="1"/>
    <col min="9" max="9" width="5.28125" style="56" bestFit="1" customWidth="1"/>
    <col min="10" max="10" width="13.8515625" style="2" bestFit="1" customWidth="1"/>
    <col min="11" max="16384" width="9.140625" style="5" customWidth="1"/>
  </cols>
  <sheetData>
    <row r="1" spans="1:10" s="1" customFormat="1" ht="15.75">
      <c r="A1" s="1" t="s">
        <v>10</v>
      </c>
      <c r="D1" s="9"/>
      <c r="E1" s="10"/>
      <c r="F1" s="11"/>
      <c r="G1" s="12"/>
      <c r="H1" s="13"/>
      <c r="I1" s="13"/>
      <c r="J1" s="33"/>
    </row>
    <row r="2" spans="1:13" s="1" customFormat="1" ht="15.75">
      <c r="A2" s="1" t="s">
        <v>11</v>
      </c>
      <c r="D2" s="9"/>
      <c r="E2" s="10"/>
      <c r="F2" s="11"/>
      <c r="G2" s="12"/>
      <c r="H2" s="13"/>
      <c r="I2" s="13"/>
      <c r="J2" s="33"/>
      <c r="K2" s="12"/>
      <c r="L2" s="12"/>
      <c r="M2" s="34"/>
    </row>
    <row r="3" spans="1:9" s="2" customFormat="1" ht="12" customHeight="1">
      <c r="A3" s="5"/>
      <c r="B3" s="5"/>
      <c r="C3" s="5"/>
      <c r="D3" s="14"/>
      <c r="E3" s="15"/>
      <c r="F3" s="16"/>
      <c r="G3" s="17"/>
      <c r="H3" s="17"/>
      <c r="I3" s="58"/>
    </row>
    <row r="4" spans="3:10" ht="12.75">
      <c r="C4" s="14"/>
      <c r="J4" s="5"/>
    </row>
    <row r="5" spans="3:9" s="3" customFormat="1" ht="15.75">
      <c r="C5" s="1" t="s">
        <v>24</v>
      </c>
      <c r="D5" s="1"/>
      <c r="E5" s="15"/>
      <c r="F5" s="18"/>
      <c r="G5" s="8"/>
      <c r="H5" s="8"/>
      <c r="I5" s="56"/>
    </row>
    <row r="6" spans="3:9" s="3" customFormat="1" ht="16.5" thickBot="1">
      <c r="C6" s="1"/>
      <c r="D6" s="1"/>
      <c r="E6" s="10"/>
      <c r="F6" s="9"/>
      <c r="G6" s="84"/>
      <c r="H6" s="84"/>
      <c r="I6" s="61"/>
    </row>
    <row r="7" spans="1:10" s="4" customFormat="1" ht="18" customHeight="1" thickBot="1">
      <c r="A7" s="125" t="s">
        <v>42</v>
      </c>
      <c r="B7" s="19" t="s">
        <v>25</v>
      </c>
      <c r="C7" s="20" t="s">
        <v>14</v>
      </c>
      <c r="D7" s="21" t="s">
        <v>15</v>
      </c>
      <c r="E7" s="22" t="s">
        <v>16</v>
      </c>
      <c r="F7" s="23" t="s">
        <v>17</v>
      </c>
      <c r="G7" s="24" t="s">
        <v>18</v>
      </c>
      <c r="H7" s="170" t="s">
        <v>26</v>
      </c>
      <c r="I7" s="36" t="s">
        <v>21</v>
      </c>
      <c r="J7" s="37" t="s">
        <v>22</v>
      </c>
    </row>
    <row r="8" spans="1:10" ht="18" customHeight="1">
      <c r="A8" s="172">
        <v>1</v>
      </c>
      <c r="B8" s="27"/>
      <c r="C8" s="28" t="s">
        <v>147</v>
      </c>
      <c r="D8" s="29" t="s">
        <v>148</v>
      </c>
      <c r="E8" s="30">
        <v>34487</v>
      </c>
      <c r="F8" s="31" t="s">
        <v>47</v>
      </c>
      <c r="G8" s="86">
        <f aca="true" t="shared" si="0" ref="G8:G19">IF(ISBLANK(H8),"",TRUNC(0.534*(H8-83.7)^2))</f>
        <v>627</v>
      </c>
      <c r="H8" s="171">
        <v>49.42</v>
      </c>
      <c r="I8" s="25" t="str">
        <f aca="true" t="shared" si="1" ref="I8:I16">IF(ISBLANK(H8),"",IF(H8&lt;=40.05,"KSM",IF(H8&lt;=42.05,"I A",IF(H8&lt;=44.84,"II A",IF(H8&lt;=48.34,"III A",IF(H8&lt;=52.34,"I JA",IF(H8&lt;=56.04,"II JA",IF(H8&lt;=58.84,"III JA"))))))))</f>
        <v>I JA</v>
      </c>
      <c r="J8" s="38" t="s">
        <v>143</v>
      </c>
    </row>
    <row r="9" spans="1:10" ht="18" customHeight="1">
      <c r="A9" s="32">
        <v>2</v>
      </c>
      <c r="B9" s="27"/>
      <c r="C9" s="28" t="s">
        <v>75</v>
      </c>
      <c r="D9" s="29" t="s">
        <v>76</v>
      </c>
      <c r="E9" s="30">
        <v>34838</v>
      </c>
      <c r="F9" s="31" t="s">
        <v>43</v>
      </c>
      <c r="G9" s="80">
        <f t="shared" si="0"/>
        <v>613</v>
      </c>
      <c r="H9" s="83">
        <v>49.81</v>
      </c>
      <c r="I9" s="25" t="str">
        <f t="shared" si="1"/>
        <v>I JA</v>
      </c>
      <c r="J9" s="38" t="s">
        <v>52</v>
      </c>
    </row>
    <row r="10" spans="1:10" ht="18" customHeight="1">
      <c r="A10" s="172">
        <v>3</v>
      </c>
      <c r="B10" s="27"/>
      <c r="C10" s="28" t="s">
        <v>141</v>
      </c>
      <c r="D10" s="29" t="s">
        <v>142</v>
      </c>
      <c r="E10" s="30">
        <v>34827</v>
      </c>
      <c r="F10" s="31" t="s">
        <v>47</v>
      </c>
      <c r="G10" s="80">
        <f t="shared" si="0"/>
        <v>612</v>
      </c>
      <c r="H10" s="83">
        <v>49.82</v>
      </c>
      <c r="I10" s="25" t="str">
        <f t="shared" si="1"/>
        <v>I JA</v>
      </c>
      <c r="J10" s="38" t="s">
        <v>143</v>
      </c>
    </row>
    <row r="11" spans="1:10" ht="18" customHeight="1">
      <c r="A11" s="32">
        <v>4</v>
      </c>
      <c r="B11" s="27"/>
      <c r="C11" s="28" t="s">
        <v>126</v>
      </c>
      <c r="D11" s="29" t="s">
        <v>127</v>
      </c>
      <c r="E11" s="30">
        <v>34141</v>
      </c>
      <c r="F11" s="31" t="s">
        <v>45</v>
      </c>
      <c r="G11" s="80">
        <f t="shared" si="0"/>
        <v>586</v>
      </c>
      <c r="H11" s="83">
        <v>50.55</v>
      </c>
      <c r="I11" s="25" t="str">
        <f t="shared" si="1"/>
        <v>I JA</v>
      </c>
      <c r="J11" s="38" t="s">
        <v>125</v>
      </c>
    </row>
    <row r="12" spans="1:10" ht="18" customHeight="1">
      <c r="A12" s="172">
        <v>5</v>
      </c>
      <c r="B12" s="27"/>
      <c r="C12" s="28" t="s">
        <v>227</v>
      </c>
      <c r="D12" s="29" t="s">
        <v>228</v>
      </c>
      <c r="E12" s="30">
        <v>35041</v>
      </c>
      <c r="F12" s="31" t="s">
        <v>48</v>
      </c>
      <c r="G12" s="80">
        <f t="shared" si="0"/>
        <v>497</v>
      </c>
      <c r="H12" s="83">
        <v>53.17</v>
      </c>
      <c r="I12" s="25" t="str">
        <f t="shared" si="1"/>
        <v>II JA</v>
      </c>
      <c r="J12" s="38" t="s">
        <v>221</v>
      </c>
    </row>
    <row r="13" spans="1:10" ht="18" customHeight="1">
      <c r="A13" s="32">
        <v>6</v>
      </c>
      <c r="B13" s="27"/>
      <c r="C13" s="28" t="s">
        <v>81</v>
      </c>
      <c r="D13" s="29" t="s">
        <v>144</v>
      </c>
      <c r="E13" s="30">
        <v>34420</v>
      </c>
      <c r="F13" s="31" t="s">
        <v>47</v>
      </c>
      <c r="G13" s="80">
        <f t="shared" si="0"/>
        <v>489</v>
      </c>
      <c r="H13" s="83">
        <v>53.43</v>
      </c>
      <c r="I13" s="25" t="str">
        <f t="shared" si="1"/>
        <v>II JA</v>
      </c>
      <c r="J13" s="38" t="s">
        <v>143</v>
      </c>
    </row>
    <row r="14" spans="1:10" ht="18" customHeight="1">
      <c r="A14" s="172">
        <v>7</v>
      </c>
      <c r="B14" s="27"/>
      <c r="C14" s="28" t="s">
        <v>193</v>
      </c>
      <c r="D14" s="29" t="s">
        <v>194</v>
      </c>
      <c r="E14" s="30">
        <v>34126</v>
      </c>
      <c r="F14" s="31" t="s">
        <v>49</v>
      </c>
      <c r="G14" s="80">
        <f t="shared" si="0"/>
        <v>475</v>
      </c>
      <c r="H14" s="83">
        <v>53.86</v>
      </c>
      <c r="I14" s="25" t="str">
        <f t="shared" si="1"/>
        <v>II JA</v>
      </c>
      <c r="J14" s="38" t="s">
        <v>195</v>
      </c>
    </row>
    <row r="15" spans="1:10" ht="18" customHeight="1">
      <c r="A15" s="32">
        <v>8</v>
      </c>
      <c r="B15" s="27"/>
      <c r="C15" s="28" t="s">
        <v>73</v>
      </c>
      <c r="D15" s="29" t="s">
        <v>74</v>
      </c>
      <c r="E15" s="30">
        <v>35261</v>
      </c>
      <c r="F15" s="31" t="s">
        <v>43</v>
      </c>
      <c r="G15" s="80">
        <f t="shared" si="0"/>
        <v>365</v>
      </c>
      <c r="H15" s="83">
        <v>57.55</v>
      </c>
      <c r="I15" s="25" t="str">
        <f t="shared" si="1"/>
        <v>III JA</v>
      </c>
      <c r="J15" s="38" t="s">
        <v>52</v>
      </c>
    </row>
    <row r="16" spans="1:10" ht="18" customHeight="1">
      <c r="A16" s="172">
        <v>9</v>
      </c>
      <c r="B16" s="27"/>
      <c r="C16" s="28" t="s">
        <v>69</v>
      </c>
      <c r="D16" s="29" t="s">
        <v>136</v>
      </c>
      <c r="E16" s="30">
        <v>35583</v>
      </c>
      <c r="F16" s="31" t="s">
        <v>46</v>
      </c>
      <c r="G16" s="80">
        <f t="shared" si="0"/>
        <v>355</v>
      </c>
      <c r="H16" s="83">
        <v>57.89</v>
      </c>
      <c r="I16" s="25" t="str">
        <f t="shared" si="1"/>
        <v>III JA</v>
      </c>
      <c r="J16" s="38" t="s">
        <v>133</v>
      </c>
    </row>
    <row r="17" spans="1:10" ht="18" customHeight="1">
      <c r="A17" s="32">
        <v>10</v>
      </c>
      <c r="B17" s="27"/>
      <c r="C17" s="28" t="s">
        <v>167</v>
      </c>
      <c r="D17" s="29" t="s">
        <v>168</v>
      </c>
      <c r="E17" s="30">
        <v>35294</v>
      </c>
      <c r="F17" s="31" t="s">
        <v>47</v>
      </c>
      <c r="G17" s="80">
        <f t="shared" si="0"/>
        <v>323</v>
      </c>
      <c r="H17" s="83">
        <v>59.09</v>
      </c>
      <c r="I17" s="25"/>
      <c r="J17" s="38" t="s">
        <v>143</v>
      </c>
    </row>
    <row r="18" spans="1:10" ht="18" customHeight="1">
      <c r="A18" s="172">
        <v>11</v>
      </c>
      <c r="B18" s="27"/>
      <c r="C18" s="28" t="s">
        <v>165</v>
      </c>
      <c r="D18" s="29" t="s">
        <v>166</v>
      </c>
      <c r="E18" s="30">
        <v>35375</v>
      </c>
      <c r="F18" s="31" t="s">
        <v>47</v>
      </c>
      <c r="G18" s="80">
        <f t="shared" si="0"/>
        <v>272</v>
      </c>
      <c r="H18" s="83">
        <v>61.1</v>
      </c>
      <c r="I18" s="25"/>
      <c r="J18" s="38" t="s">
        <v>143</v>
      </c>
    </row>
    <row r="19" spans="1:10" ht="18" customHeight="1">
      <c r="A19" s="32">
        <v>12</v>
      </c>
      <c r="B19" s="27"/>
      <c r="C19" s="28" t="s">
        <v>77</v>
      </c>
      <c r="D19" s="29" t="s">
        <v>78</v>
      </c>
      <c r="E19" s="30">
        <v>34781</v>
      </c>
      <c r="F19" s="31" t="s">
        <v>43</v>
      </c>
      <c r="G19" s="80">
        <f t="shared" si="0"/>
        <v>187</v>
      </c>
      <c r="H19" s="83">
        <v>64.94</v>
      </c>
      <c r="I19" s="25"/>
      <c r="J19" s="38" t="s">
        <v>52</v>
      </c>
    </row>
    <row r="20" spans="1:10" ht="18" customHeight="1">
      <c r="A20" s="32"/>
      <c r="B20" s="27"/>
      <c r="C20" s="28" t="s">
        <v>102</v>
      </c>
      <c r="D20" s="29" t="s">
        <v>158</v>
      </c>
      <c r="E20" s="30">
        <v>35140</v>
      </c>
      <c r="F20" s="31" t="s">
        <v>47</v>
      </c>
      <c r="G20" s="80"/>
      <c r="H20" s="83" t="s">
        <v>298</v>
      </c>
      <c r="I20" s="32"/>
      <c r="J20" s="38" t="s">
        <v>143</v>
      </c>
    </row>
    <row r="21" spans="1:10" ht="18" customHeight="1">
      <c r="A21" s="172"/>
      <c r="B21" s="27"/>
      <c r="C21" s="28" t="s">
        <v>153</v>
      </c>
      <c r="D21" s="29" t="s">
        <v>154</v>
      </c>
      <c r="E21" s="30">
        <v>35038</v>
      </c>
      <c r="F21" s="31" t="s">
        <v>47</v>
      </c>
      <c r="G21" s="80"/>
      <c r="H21" s="83" t="s">
        <v>247</v>
      </c>
      <c r="I21" s="32"/>
      <c r="J21" s="38" t="s">
        <v>143</v>
      </c>
    </row>
    <row r="22" spans="1:10" ht="18" customHeight="1">
      <c r="A22" s="32"/>
      <c r="B22" s="27"/>
      <c r="C22" s="28" t="s">
        <v>161</v>
      </c>
      <c r="D22" s="29" t="s">
        <v>162</v>
      </c>
      <c r="E22" s="30">
        <v>35045</v>
      </c>
      <c r="F22" s="31" t="s">
        <v>47</v>
      </c>
      <c r="G22" s="80"/>
      <c r="H22" s="83" t="s">
        <v>247</v>
      </c>
      <c r="I22" s="32"/>
      <c r="J22" s="38" t="s">
        <v>143</v>
      </c>
    </row>
    <row r="23" spans="1:10" ht="18" customHeight="1">
      <c r="A23" s="32"/>
      <c r="B23" s="27"/>
      <c r="C23" s="28" t="s">
        <v>163</v>
      </c>
      <c r="D23" s="29" t="s">
        <v>164</v>
      </c>
      <c r="E23" s="30">
        <v>35128</v>
      </c>
      <c r="F23" s="31" t="s">
        <v>47</v>
      </c>
      <c r="G23" s="80"/>
      <c r="H23" s="83" t="s">
        <v>247</v>
      </c>
      <c r="I23" s="32"/>
      <c r="J23" s="38" t="s">
        <v>143</v>
      </c>
    </row>
    <row r="24" ht="12.75">
      <c r="H24" s="195"/>
    </row>
    <row r="25" ht="15.75">
      <c r="H25" s="13"/>
    </row>
    <row r="26" ht="15.75">
      <c r="H26" s="13"/>
    </row>
    <row r="27" ht="12.75">
      <c r="H27" s="168"/>
    </row>
    <row r="28" ht="12.75">
      <c r="H28" s="167"/>
    </row>
    <row r="29" ht="15.75">
      <c r="H29" s="169"/>
    </row>
  </sheetData>
  <sheetProtection/>
  <printOptions horizontalCentered="1"/>
  <pageMargins left="0.39305555555555555" right="0.39305555555555555" top="0.25" bottom="0.26944444444444443" header="0.21944444444444444" footer="0.393055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5" customWidth="1"/>
    <col min="2" max="2" width="5.7109375" style="5" hidden="1" customWidth="1"/>
    <col min="3" max="3" width="11.140625" style="5" customWidth="1"/>
    <col min="4" max="4" width="13.140625" style="5" bestFit="1" customWidth="1"/>
    <col min="5" max="5" width="10.7109375" style="6" customWidth="1"/>
    <col min="6" max="6" width="30.57421875" style="7" bestFit="1" customWidth="1"/>
    <col min="7" max="7" width="9.140625" style="167" customWidth="1"/>
    <col min="8" max="8" width="11.421875" style="85" bestFit="1" customWidth="1"/>
    <col min="9" max="16384" width="9.140625" style="5" customWidth="1"/>
  </cols>
  <sheetData>
    <row r="1" spans="1:8" s="1" customFormat="1" ht="15.75">
      <c r="A1" s="1" t="s">
        <v>10</v>
      </c>
      <c r="D1" s="9"/>
      <c r="E1" s="10"/>
      <c r="F1" s="11"/>
      <c r="G1" s="13"/>
      <c r="H1" s="33"/>
    </row>
    <row r="2" spans="1:11" s="1" customFormat="1" ht="15.75">
      <c r="A2" s="1" t="s">
        <v>11</v>
      </c>
      <c r="D2" s="9"/>
      <c r="E2" s="10"/>
      <c r="F2" s="11"/>
      <c r="G2" s="13"/>
      <c r="H2" s="33"/>
      <c r="I2" s="12"/>
      <c r="J2" s="12"/>
      <c r="K2" s="34"/>
    </row>
    <row r="3" spans="1:7" s="2" customFormat="1" ht="12" customHeight="1">
      <c r="A3" s="5"/>
      <c r="B3" s="5"/>
      <c r="C3" s="5"/>
      <c r="D3" s="14"/>
      <c r="E3" s="15"/>
      <c r="F3" s="16"/>
      <c r="G3" s="168"/>
    </row>
    <row r="4" spans="3:8" ht="12.75">
      <c r="C4" s="14"/>
      <c r="H4" s="5"/>
    </row>
    <row r="5" spans="3:7" s="3" customFormat="1" ht="15.75">
      <c r="C5" s="1" t="s">
        <v>27</v>
      </c>
      <c r="D5" s="1"/>
      <c r="E5" s="15"/>
      <c r="F5" s="18"/>
      <c r="G5" s="167"/>
    </row>
    <row r="6" spans="3:8" s="3" customFormat="1" ht="16.5" thickBot="1">
      <c r="C6" s="1">
        <v>1</v>
      </c>
      <c r="D6" s="1" t="s">
        <v>246</v>
      </c>
      <c r="E6" s="10"/>
      <c r="F6" s="9"/>
      <c r="G6" s="169"/>
      <c r="H6" s="12"/>
    </row>
    <row r="7" spans="1:8" s="4" customFormat="1" ht="18" customHeight="1" thickBot="1">
      <c r="A7" s="125" t="s">
        <v>13</v>
      </c>
      <c r="B7" s="19" t="s">
        <v>25</v>
      </c>
      <c r="C7" s="20" t="s">
        <v>14</v>
      </c>
      <c r="D7" s="21" t="s">
        <v>15</v>
      </c>
      <c r="E7" s="22" t="s">
        <v>16</v>
      </c>
      <c r="F7" s="23" t="s">
        <v>17</v>
      </c>
      <c r="G7" s="170" t="s">
        <v>26</v>
      </c>
      <c r="H7" s="37" t="s">
        <v>22</v>
      </c>
    </row>
    <row r="8" spans="1:8" ht="18" customHeight="1">
      <c r="A8" s="25">
        <v>1</v>
      </c>
      <c r="B8" s="27"/>
      <c r="C8" s="28" t="s">
        <v>117</v>
      </c>
      <c r="D8" s="29" t="s">
        <v>118</v>
      </c>
      <c r="E8" s="30">
        <v>34419</v>
      </c>
      <c r="F8" s="31" t="s">
        <v>45</v>
      </c>
      <c r="G8" s="171" t="s">
        <v>247</v>
      </c>
      <c r="H8" s="38" t="s">
        <v>108</v>
      </c>
    </row>
    <row r="9" spans="1:8" ht="18" customHeight="1">
      <c r="A9" s="25">
        <v>2</v>
      </c>
      <c r="B9" s="27"/>
      <c r="C9" s="28" t="s">
        <v>174</v>
      </c>
      <c r="D9" s="29" t="s">
        <v>175</v>
      </c>
      <c r="E9" s="30">
        <v>35228</v>
      </c>
      <c r="F9" s="31" t="s">
        <v>47</v>
      </c>
      <c r="G9" s="171" t="s">
        <v>296</v>
      </c>
      <c r="H9" s="38" t="s">
        <v>143</v>
      </c>
    </row>
    <row r="10" spans="1:8" ht="18" customHeight="1">
      <c r="A10" s="25">
        <v>3</v>
      </c>
      <c r="B10" s="27"/>
      <c r="C10" s="28" t="s">
        <v>88</v>
      </c>
      <c r="D10" s="29" t="s">
        <v>89</v>
      </c>
      <c r="E10" s="30">
        <v>34537</v>
      </c>
      <c r="F10" s="31" t="s">
        <v>44</v>
      </c>
      <c r="G10" s="171">
        <v>37.94</v>
      </c>
      <c r="H10" s="38" t="s">
        <v>85</v>
      </c>
    </row>
    <row r="11" spans="1:8" ht="18" customHeight="1">
      <c r="A11" s="25">
        <v>4</v>
      </c>
      <c r="B11" s="27"/>
      <c r="C11" s="28" t="s">
        <v>170</v>
      </c>
      <c r="D11" s="29" t="s">
        <v>171</v>
      </c>
      <c r="E11" s="30">
        <v>34542</v>
      </c>
      <c r="F11" s="31" t="s">
        <v>47</v>
      </c>
      <c r="G11" s="171">
        <v>38.36</v>
      </c>
      <c r="H11" s="38" t="s">
        <v>143</v>
      </c>
    </row>
    <row r="12" spans="1:8" ht="18" customHeight="1">
      <c r="A12" s="190"/>
      <c r="B12" s="190"/>
      <c r="C12" s="191"/>
      <c r="D12" s="192"/>
      <c r="E12" s="193"/>
      <c r="F12" s="194"/>
      <c r="G12" s="195"/>
      <c r="H12" s="196"/>
    </row>
    <row r="13" spans="3:8" s="3" customFormat="1" ht="16.5" thickBot="1">
      <c r="C13" s="1">
        <v>2</v>
      </c>
      <c r="D13" s="1" t="s">
        <v>246</v>
      </c>
      <c r="E13" s="10"/>
      <c r="F13" s="9"/>
      <c r="G13" s="169"/>
      <c r="H13" s="12"/>
    </row>
    <row r="14" spans="1:8" s="4" customFormat="1" ht="18" customHeight="1" thickBot="1">
      <c r="A14" s="125" t="s">
        <v>13</v>
      </c>
      <c r="B14" s="19" t="s">
        <v>25</v>
      </c>
      <c r="C14" s="20" t="s">
        <v>14</v>
      </c>
      <c r="D14" s="21" t="s">
        <v>15</v>
      </c>
      <c r="E14" s="22" t="s">
        <v>16</v>
      </c>
      <c r="F14" s="23" t="s">
        <v>17</v>
      </c>
      <c r="G14" s="170" t="s">
        <v>26</v>
      </c>
      <c r="H14" s="37" t="s">
        <v>22</v>
      </c>
    </row>
    <row r="15" spans="1:8" ht="18" customHeight="1">
      <c r="A15" s="25">
        <v>1</v>
      </c>
      <c r="B15" s="27"/>
      <c r="C15" s="28" t="s">
        <v>215</v>
      </c>
      <c r="D15" s="29" t="s">
        <v>217</v>
      </c>
      <c r="E15" s="30">
        <v>34572</v>
      </c>
      <c r="F15" s="31" t="s">
        <v>49</v>
      </c>
      <c r="G15" s="171" t="s">
        <v>295</v>
      </c>
      <c r="H15" s="38" t="s">
        <v>195</v>
      </c>
    </row>
    <row r="16" spans="1:8" ht="18" customHeight="1">
      <c r="A16" s="25">
        <v>2</v>
      </c>
      <c r="B16" s="27"/>
      <c r="C16" s="28" t="s">
        <v>172</v>
      </c>
      <c r="D16" s="29" t="s">
        <v>173</v>
      </c>
      <c r="E16" s="30">
        <v>34779</v>
      </c>
      <c r="F16" s="31" t="s">
        <v>47</v>
      </c>
      <c r="G16" s="171" t="s">
        <v>294</v>
      </c>
      <c r="H16" s="38" t="s">
        <v>143</v>
      </c>
    </row>
    <row r="17" spans="1:8" ht="18" customHeight="1">
      <c r="A17" s="25">
        <v>3</v>
      </c>
      <c r="B17" s="27"/>
      <c r="C17" s="28" t="s">
        <v>199</v>
      </c>
      <c r="D17" s="29" t="s">
        <v>200</v>
      </c>
      <c r="E17" s="30">
        <v>34935</v>
      </c>
      <c r="F17" s="31" t="s">
        <v>49</v>
      </c>
      <c r="G17" s="171">
        <v>38.63</v>
      </c>
      <c r="H17" s="38" t="s">
        <v>195</v>
      </c>
    </row>
    <row r="18" spans="1:8" ht="18" customHeight="1">
      <c r="A18" s="25">
        <v>4</v>
      </c>
      <c r="B18" s="27"/>
      <c r="C18" s="28" t="s">
        <v>176</v>
      </c>
      <c r="D18" s="29" t="s">
        <v>177</v>
      </c>
      <c r="E18" s="30">
        <v>35083</v>
      </c>
      <c r="F18" s="31" t="s">
        <v>47</v>
      </c>
      <c r="G18" s="171" t="s">
        <v>247</v>
      </c>
      <c r="H18" s="38" t="s">
        <v>143</v>
      </c>
    </row>
    <row r="19" spans="1:8" ht="18" customHeight="1">
      <c r="A19" s="190"/>
      <c r="B19" s="190"/>
      <c r="C19" s="191"/>
      <c r="D19" s="192"/>
      <c r="E19" s="193"/>
      <c r="F19" s="194"/>
      <c r="G19" s="195"/>
      <c r="H19" s="196"/>
    </row>
    <row r="20" spans="3:8" s="3" customFormat="1" ht="16.5" thickBot="1">
      <c r="C20" s="1">
        <v>3</v>
      </c>
      <c r="D20" s="1" t="s">
        <v>246</v>
      </c>
      <c r="E20" s="10"/>
      <c r="F20" s="9"/>
      <c r="G20" s="169"/>
      <c r="H20" s="12"/>
    </row>
    <row r="21" spans="1:8" s="4" customFormat="1" ht="18" customHeight="1" thickBot="1">
      <c r="A21" s="125" t="s">
        <v>13</v>
      </c>
      <c r="B21" s="19" t="s">
        <v>25</v>
      </c>
      <c r="C21" s="20" t="s">
        <v>14</v>
      </c>
      <c r="D21" s="21" t="s">
        <v>15</v>
      </c>
      <c r="E21" s="22" t="s">
        <v>16</v>
      </c>
      <c r="F21" s="23" t="s">
        <v>17</v>
      </c>
      <c r="G21" s="170" t="s">
        <v>26</v>
      </c>
      <c r="H21" s="37" t="s">
        <v>22</v>
      </c>
    </row>
    <row r="22" spans="1:8" ht="18" customHeight="1">
      <c r="A22" s="25">
        <v>1</v>
      </c>
      <c r="B22" s="27"/>
      <c r="C22" s="28" t="s">
        <v>57</v>
      </c>
      <c r="D22" s="29" t="s">
        <v>58</v>
      </c>
      <c r="E22" s="30">
        <v>35065</v>
      </c>
      <c r="F22" s="31" t="s">
        <v>43</v>
      </c>
      <c r="G22" s="171" t="s">
        <v>293</v>
      </c>
      <c r="H22" s="38" t="s">
        <v>52</v>
      </c>
    </row>
    <row r="23" spans="1:8" ht="18" customHeight="1">
      <c r="A23" s="25">
        <v>2</v>
      </c>
      <c r="B23" s="27"/>
      <c r="C23" s="28" t="s">
        <v>212</v>
      </c>
      <c r="D23" s="29" t="s">
        <v>213</v>
      </c>
      <c r="E23" s="30">
        <v>35062</v>
      </c>
      <c r="F23" s="31" t="s">
        <v>49</v>
      </c>
      <c r="G23" s="171" t="s">
        <v>292</v>
      </c>
      <c r="H23" s="38" t="s">
        <v>195</v>
      </c>
    </row>
    <row r="24" spans="1:8" ht="18" customHeight="1">
      <c r="A24" s="25">
        <v>3</v>
      </c>
      <c r="B24" s="27"/>
      <c r="C24" s="28" t="s">
        <v>63</v>
      </c>
      <c r="D24" s="29" t="s">
        <v>64</v>
      </c>
      <c r="E24" s="30">
        <v>35176</v>
      </c>
      <c r="F24" s="31" t="s">
        <v>43</v>
      </c>
      <c r="G24" s="171" t="s">
        <v>247</v>
      </c>
      <c r="H24" s="38" t="s">
        <v>52</v>
      </c>
    </row>
    <row r="25" spans="1:8" ht="18" customHeight="1">
      <c r="A25" s="25">
        <v>4</v>
      </c>
      <c r="B25" s="27"/>
      <c r="C25" s="28" t="s">
        <v>212</v>
      </c>
      <c r="D25" s="29" t="s">
        <v>214</v>
      </c>
      <c r="E25" s="30">
        <v>35082</v>
      </c>
      <c r="F25" s="31" t="s">
        <v>49</v>
      </c>
      <c r="G25" s="171">
        <v>41.42</v>
      </c>
      <c r="H25" s="38" t="s">
        <v>195</v>
      </c>
    </row>
    <row r="26" spans="1:8" ht="18" customHeight="1">
      <c r="A26" s="190"/>
      <c r="B26" s="190"/>
      <c r="C26" s="191"/>
      <c r="D26" s="192"/>
      <c r="E26" s="193"/>
      <c r="F26" s="194"/>
      <c r="G26" s="195"/>
      <c r="H26" s="196"/>
    </row>
    <row r="27" spans="3:8" s="3" customFormat="1" ht="16.5" thickBot="1">
      <c r="C27" s="1">
        <v>4</v>
      </c>
      <c r="D27" s="1" t="s">
        <v>246</v>
      </c>
      <c r="E27" s="10"/>
      <c r="F27" s="9"/>
      <c r="G27" s="169"/>
      <c r="H27" s="12"/>
    </row>
    <row r="28" spans="1:8" s="4" customFormat="1" ht="18" customHeight="1" thickBot="1">
      <c r="A28" s="125" t="s">
        <v>13</v>
      </c>
      <c r="B28" s="19" t="s">
        <v>25</v>
      </c>
      <c r="C28" s="20" t="s">
        <v>14</v>
      </c>
      <c r="D28" s="21" t="s">
        <v>15</v>
      </c>
      <c r="E28" s="22" t="s">
        <v>16</v>
      </c>
      <c r="F28" s="23" t="s">
        <v>17</v>
      </c>
      <c r="G28" s="170" t="s">
        <v>26</v>
      </c>
      <c r="H28" s="37" t="s">
        <v>22</v>
      </c>
    </row>
    <row r="29" spans="1:8" ht="18" customHeight="1">
      <c r="A29" s="25">
        <v>1</v>
      </c>
      <c r="B29" s="27"/>
      <c r="C29" s="28" t="s">
        <v>209</v>
      </c>
      <c r="D29" s="29" t="s">
        <v>237</v>
      </c>
      <c r="E29" s="30">
        <v>35110</v>
      </c>
      <c r="F29" s="31" t="s">
        <v>48</v>
      </c>
      <c r="G29" s="171">
        <v>42.96</v>
      </c>
      <c r="H29" s="38" t="s">
        <v>221</v>
      </c>
    </row>
    <row r="30" spans="1:8" ht="18" customHeight="1">
      <c r="A30" s="25">
        <v>2</v>
      </c>
      <c r="B30" s="27"/>
      <c r="C30" s="28" t="s">
        <v>180</v>
      </c>
      <c r="D30" s="29" t="s">
        <v>181</v>
      </c>
      <c r="E30" s="30">
        <v>35170</v>
      </c>
      <c r="F30" s="31" t="s">
        <v>47</v>
      </c>
      <c r="G30" s="171" t="s">
        <v>247</v>
      </c>
      <c r="H30" s="38" t="s">
        <v>143</v>
      </c>
    </row>
    <row r="31" spans="1:8" ht="18" customHeight="1">
      <c r="A31" s="25">
        <v>3</v>
      </c>
      <c r="B31" s="27"/>
      <c r="C31" s="28" t="s">
        <v>238</v>
      </c>
      <c r="D31" s="29" t="s">
        <v>239</v>
      </c>
      <c r="E31" s="30">
        <v>35139</v>
      </c>
      <c r="F31" s="31" t="s">
        <v>48</v>
      </c>
      <c r="G31" s="171">
        <v>41.83</v>
      </c>
      <c r="H31" s="38" t="s">
        <v>221</v>
      </c>
    </row>
    <row r="32" spans="1:8" ht="18" customHeight="1">
      <c r="A32" s="25">
        <v>4</v>
      </c>
      <c r="B32" s="27"/>
      <c r="C32" s="28" t="s">
        <v>204</v>
      </c>
      <c r="D32" s="29" t="s">
        <v>205</v>
      </c>
      <c r="E32" s="30">
        <v>34980</v>
      </c>
      <c r="F32" s="31" t="s">
        <v>49</v>
      </c>
      <c r="G32" s="171">
        <v>42.88</v>
      </c>
      <c r="H32" s="38" t="s">
        <v>195</v>
      </c>
    </row>
    <row r="33" spans="1:8" ht="18" customHeight="1">
      <c r="A33" s="190"/>
      <c r="B33" s="190"/>
      <c r="C33" s="191"/>
      <c r="D33" s="192"/>
      <c r="E33" s="193"/>
      <c r="F33" s="194"/>
      <c r="G33" s="195"/>
      <c r="H33" s="196"/>
    </row>
    <row r="34" spans="1:8" s="1" customFormat="1" ht="15.75">
      <c r="A34" s="1" t="s">
        <v>10</v>
      </c>
      <c r="D34" s="9"/>
      <c r="E34" s="10"/>
      <c r="F34" s="11"/>
      <c r="G34" s="13"/>
      <c r="H34" s="33"/>
    </row>
    <row r="35" spans="1:11" s="1" customFormat="1" ht="15.75">
      <c r="A35" s="1" t="s">
        <v>11</v>
      </c>
      <c r="D35" s="9"/>
      <c r="E35" s="10"/>
      <c r="F35" s="11"/>
      <c r="G35" s="13"/>
      <c r="H35" s="33"/>
      <c r="I35" s="12"/>
      <c r="J35" s="12"/>
      <c r="K35" s="34"/>
    </row>
    <row r="36" spans="1:7" s="2" customFormat="1" ht="12" customHeight="1">
      <c r="A36" s="5"/>
      <c r="B36" s="5"/>
      <c r="C36" s="5"/>
      <c r="D36" s="14"/>
      <c r="E36" s="15"/>
      <c r="F36" s="16"/>
      <c r="G36" s="168"/>
    </row>
    <row r="37" spans="3:8" ht="12.75">
      <c r="C37" s="14"/>
      <c r="H37" s="5"/>
    </row>
    <row r="38" spans="3:8" s="3" customFormat="1" ht="16.5" thickBot="1">
      <c r="C38" s="1">
        <v>5</v>
      </c>
      <c r="D38" s="1" t="s">
        <v>246</v>
      </c>
      <c r="E38" s="10"/>
      <c r="F38" s="9"/>
      <c r="G38" s="169"/>
      <c r="H38" s="12"/>
    </row>
    <row r="39" spans="1:8" s="4" customFormat="1" ht="18" customHeight="1" thickBot="1">
      <c r="A39" s="125" t="s">
        <v>13</v>
      </c>
      <c r="B39" s="19" t="s">
        <v>25</v>
      </c>
      <c r="C39" s="20" t="s">
        <v>14</v>
      </c>
      <c r="D39" s="21" t="s">
        <v>15</v>
      </c>
      <c r="E39" s="22" t="s">
        <v>16</v>
      </c>
      <c r="F39" s="23" t="s">
        <v>17</v>
      </c>
      <c r="G39" s="170" t="s">
        <v>26</v>
      </c>
      <c r="H39" s="37" t="s">
        <v>22</v>
      </c>
    </row>
    <row r="40" spans="1:8" ht="18" customHeight="1">
      <c r="A40" s="25">
        <v>1</v>
      </c>
      <c r="B40" s="27"/>
      <c r="C40" s="28" t="s">
        <v>187</v>
      </c>
      <c r="D40" s="29" t="s">
        <v>188</v>
      </c>
      <c r="E40" s="30">
        <v>34403</v>
      </c>
      <c r="F40" s="31" t="s">
        <v>47</v>
      </c>
      <c r="G40" s="171" t="s">
        <v>247</v>
      </c>
      <c r="H40" s="38" t="s">
        <v>143</v>
      </c>
    </row>
    <row r="41" spans="1:8" ht="18" customHeight="1">
      <c r="A41" s="25">
        <v>2</v>
      </c>
      <c r="B41" s="27"/>
      <c r="C41" s="28" t="s">
        <v>61</v>
      </c>
      <c r="D41" s="29" t="s">
        <v>62</v>
      </c>
      <c r="E41" s="30">
        <v>35253</v>
      </c>
      <c r="F41" s="31" t="s">
        <v>43</v>
      </c>
      <c r="G41" s="171" t="s">
        <v>291</v>
      </c>
      <c r="H41" s="38" t="s">
        <v>52</v>
      </c>
    </row>
    <row r="42" spans="1:8" ht="18" customHeight="1">
      <c r="A42" s="25">
        <v>3</v>
      </c>
      <c r="B42" s="27"/>
      <c r="C42" s="28" t="s">
        <v>235</v>
      </c>
      <c r="D42" s="29" t="s">
        <v>236</v>
      </c>
      <c r="E42" s="30">
        <v>35512</v>
      </c>
      <c r="F42" s="31" t="s">
        <v>48</v>
      </c>
      <c r="G42" s="171" t="s">
        <v>290</v>
      </c>
      <c r="H42" s="38" t="s">
        <v>221</v>
      </c>
    </row>
    <row r="43" spans="1:8" ht="18" customHeight="1">
      <c r="A43" s="25">
        <v>4</v>
      </c>
      <c r="B43" s="27"/>
      <c r="C43" s="28" t="s">
        <v>59</v>
      </c>
      <c r="D43" s="29" t="s">
        <v>60</v>
      </c>
      <c r="E43" s="30">
        <v>35259</v>
      </c>
      <c r="F43" s="31" t="s">
        <v>43</v>
      </c>
      <c r="G43" s="171" t="s">
        <v>247</v>
      </c>
      <c r="H43" s="38" t="s">
        <v>52</v>
      </c>
    </row>
    <row r="44" spans="3:8" s="3" customFormat="1" ht="16.5" thickBot="1">
      <c r="C44" s="1">
        <v>6</v>
      </c>
      <c r="D44" s="1" t="s">
        <v>246</v>
      </c>
      <c r="E44" s="10"/>
      <c r="F44" s="9"/>
      <c r="G44" s="169"/>
      <c r="H44" s="12"/>
    </row>
    <row r="45" spans="1:8" s="4" customFormat="1" ht="18" customHeight="1" thickBot="1">
      <c r="A45" s="125" t="s">
        <v>13</v>
      </c>
      <c r="B45" s="19" t="s">
        <v>25</v>
      </c>
      <c r="C45" s="20" t="s">
        <v>14</v>
      </c>
      <c r="D45" s="21" t="s">
        <v>15</v>
      </c>
      <c r="E45" s="22" t="s">
        <v>16</v>
      </c>
      <c r="F45" s="23" t="s">
        <v>17</v>
      </c>
      <c r="G45" s="170" t="s">
        <v>26</v>
      </c>
      <c r="H45" s="37" t="s">
        <v>22</v>
      </c>
    </row>
    <row r="46" spans="1:8" ht="18" customHeight="1">
      <c r="A46" s="25">
        <v>1</v>
      </c>
      <c r="B46" s="27"/>
      <c r="C46" s="28" t="s">
        <v>50</v>
      </c>
      <c r="D46" s="29" t="s">
        <v>51</v>
      </c>
      <c r="E46" s="30">
        <v>35333</v>
      </c>
      <c r="F46" s="31" t="s">
        <v>43</v>
      </c>
      <c r="G46" s="171" t="s">
        <v>247</v>
      </c>
      <c r="H46" s="38" t="s">
        <v>52</v>
      </c>
    </row>
    <row r="47" spans="1:8" ht="18" customHeight="1">
      <c r="A47" s="25">
        <v>2</v>
      </c>
      <c r="B47" s="27"/>
      <c r="C47" s="28" t="s">
        <v>184</v>
      </c>
      <c r="D47" s="29" t="s">
        <v>185</v>
      </c>
      <c r="E47" s="30">
        <v>35398</v>
      </c>
      <c r="F47" s="31" t="s">
        <v>47</v>
      </c>
      <c r="G47" s="171" t="s">
        <v>289</v>
      </c>
      <c r="H47" s="38" t="s">
        <v>143</v>
      </c>
    </row>
    <row r="48" spans="1:8" ht="18" customHeight="1">
      <c r="A48" s="25">
        <v>3</v>
      </c>
      <c r="B48" s="27"/>
      <c r="C48" s="28" t="s">
        <v>244</v>
      </c>
      <c r="D48" s="29" t="s">
        <v>216</v>
      </c>
      <c r="E48" s="30">
        <v>35335</v>
      </c>
      <c r="F48" s="31" t="s">
        <v>49</v>
      </c>
      <c r="G48" s="171">
        <v>38.66</v>
      </c>
      <c r="H48" s="38" t="s">
        <v>195</v>
      </c>
    </row>
    <row r="49" spans="1:8" ht="18" customHeight="1">
      <c r="A49" s="25">
        <v>4</v>
      </c>
      <c r="B49" s="27"/>
      <c r="C49" s="28" t="s">
        <v>182</v>
      </c>
      <c r="D49" s="29" t="s">
        <v>183</v>
      </c>
      <c r="E49" s="30">
        <v>35270</v>
      </c>
      <c r="F49" s="31" t="s">
        <v>47</v>
      </c>
      <c r="G49" s="171">
        <v>38.74</v>
      </c>
      <c r="H49" s="38" t="s">
        <v>143</v>
      </c>
    </row>
  </sheetData>
  <sheetProtection/>
  <printOptions horizontalCentered="1"/>
  <pageMargins left="0.39305555555555555" right="0.39305555555555555" top="0.3145833333333333" bottom="0.19652777777777777" header="0.15694444444444444" footer="0.1965277777777777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5" customWidth="1"/>
    <col min="2" max="2" width="5.7109375" style="5" hidden="1" customWidth="1"/>
    <col min="3" max="3" width="11.140625" style="5" customWidth="1"/>
    <col min="4" max="4" width="13.140625" style="5" bestFit="1" customWidth="1"/>
    <col min="5" max="5" width="10.7109375" style="6" customWidth="1"/>
    <col min="6" max="6" width="30.57421875" style="7" bestFit="1" customWidth="1"/>
    <col min="7" max="7" width="7.7109375" style="56" customWidth="1"/>
    <col min="8" max="8" width="9.140625" style="167" customWidth="1"/>
    <col min="9" max="9" width="5.28125" style="56" bestFit="1" customWidth="1"/>
    <col min="10" max="10" width="11.421875" style="85" bestFit="1" customWidth="1"/>
    <col min="11" max="16384" width="9.140625" style="5" customWidth="1"/>
  </cols>
  <sheetData>
    <row r="1" spans="1:10" s="1" customFormat="1" ht="15.75">
      <c r="A1" s="1" t="s">
        <v>10</v>
      </c>
      <c r="D1" s="9"/>
      <c r="E1" s="10"/>
      <c r="F1" s="11"/>
      <c r="G1" s="12"/>
      <c r="H1" s="13"/>
      <c r="I1" s="13"/>
      <c r="J1" s="33"/>
    </row>
    <row r="2" spans="1:13" s="1" customFormat="1" ht="15.75">
      <c r="A2" s="1" t="s">
        <v>11</v>
      </c>
      <c r="D2" s="9"/>
      <c r="E2" s="10"/>
      <c r="F2" s="11"/>
      <c r="G2" s="12"/>
      <c r="H2" s="13"/>
      <c r="I2" s="13"/>
      <c r="J2" s="33"/>
      <c r="K2" s="12"/>
      <c r="L2" s="12"/>
      <c r="M2" s="34"/>
    </row>
    <row r="3" spans="1:9" s="2" customFormat="1" ht="12" customHeight="1">
      <c r="A3" s="5"/>
      <c r="B3" s="5"/>
      <c r="C3" s="5"/>
      <c r="D3" s="14"/>
      <c r="E3" s="15"/>
      <c r="F3" s="16"/>
      <c r="G3" s="58"/>
      <c r="H3" s="168"/>
      <c r="I3" s="58"/>
    </row>
    <row r="4" spans="3:10" ht="12.75">
      <c r="C4" s="14"/>
      <c r="J4" s="5"/>
    </row>
    <row r="5" spans="3:9" s="3" customFormat="1" ht="15.75">
      <c r="C5" s="1" t="s">
        <v>27</v>
      </c>
      <c r="D5" s="1"/>
      <c r="E5" s="15"/>
      <c r="F5" s="18"/>
      <c r="G5" s="56"/>
      <c r="H5" s="167"/>
      <c r="I5" s="56"/>
    </row>
    <row r="6" spans="3:10" s="3" customFormat="1" ht="16.5" thickBot="1">
      <c r="C6" s="1"/>
      <c r="D6" s="1"/>
      <c r="E6" s="10"/>
      <c r="F6" s="9"/>
      <c r="G6" s="61"/>
      <c r="H6" s="169"/>
      <c r="I6" s="61"/>
      <c r="J6" s="12"/>
    </row>
    <row r="7" spans="1:10" s="4" customFormat="1" ht="18" customHeight="1" thickBot="1">
      <c r="A7" s="125" t="s">
        <v>42</v>
      </c>
      <c r="B7" s="19" t="s">
        <v>25</v>
      </c>
      <c r="C7" s="20" t="s">
        <v>14</v>
      </c>
      <c r="D7" s="21" t="s">
        <v>15</v>
      </c>
      <c r="E7" s="22" t="s">
        <v>16</v>
      </c>
      <c r="F7" s="23" t="s">
        <v>17</v>
      </c>
      <c r="G7" s="24" t="s">
        <v>18</v>
      </c>
      <c r="H7" s="170" t="s">
        <v>26</v>
      </c>
      <c r="I7" s="36" t="s">
        <v>21</v>
      </c>
      <c r="J7" s="37" t="s">
        <v>22</v>
      </c>
    </row>
    <row r="8" spans="1:10" ht="18" customHeight="1">
      <c r="A8" s="25">
        <v>1</v>
      </c>
      <c r="B8" s="27"/>
      <c r="C8" s="28" t="s">
        <v>88</v>
      </c>
      <c r="D8" s="29" t="s">
        <v>89</v>
      </c>
      <c r="E8" s="30">
        <v>34537</v>
      </c>
      <c r="F8" s="31" t="s">
        <v>44</v>
      </c>
      <c r="G8" s="86">
        <f aca="true" t="shared" si="0" ref="G8:G24">IF(ISBLANK(H8),"",TRUNC(1.735*(H8-58.5)^2))</f>
        <v>733</v>
      </c>
      <c r="H8" s="171">
        <v>37.94</v>
      </c>
      <c r="I8" s="25" t="str">
        <f aca="true" t="shared" si="1" ref="I8:I24">IF(ISBLANK(H8),"",IF(H8&lt;=34.74,"KSM",IF(H8&lt;=36.24,"I A",IF(H8&lt;=38.24,"II A",IF(H8&lt;=40.84,"III A",IF(H8&lt;=44.64,"I JA",IF(H8&lt;=48.14,"II JA",IF(H8&lt;=50.14,"III JA"))))))))</f>
        <v>II A</v>
      </c>
      <c r="J8" s="38" t="s">
        <v>85</v>
      </c>
    </row>
    <row r="9" spans="1:10" ht="18" customHeight="1">
      <c r="A9" s="25">
        <v>2</v>
      </c>
      <c r="B9" s="27"/>
      <c r="C9" s="28" t="s">
        <v>170</v>
      </c>
      <c r="D9" s="29" t="s">
        <v>171</v>
      </c>
      <c r="E9" s="30">
        <v>34542</v>
      </c>
      <c r="F9" s="31" t="s">
        <v>47</v>
      </c>
      <c r="G9" s="86">
        <f t="shared" si="0"/>
        <v>703</v>
      </c>
      <c r="H9" s="171">
        <v>38.36</v>
      </c>
      <c r="I9" s="25" t="str">
        <f t="shared" si="1"/>
        <v>III A</v>
      </c>
      <c r="J9" s="38" t="s">
        <v>143</v>
      </c>
    </row>
    <row r="10" spans="1:10" ht="18" customHeight="1">
      <c r="A10" s="25">
        <v>3</v>
      </c>
      <c r="B10" s="27"/>
      <c r="C10" s="28" t="s">
        <v>199</v>
      </c>
      <c r="D10" s="29" t="s">
        <v>200</v>
      </c>
      <c r="E10" s="30">
        <v>34935</v>
      </c>
      <c r="F10" s="31" t="s">
        <v>49</v>
      </c>
      <c r="G10" s="86">
        <f t="shared" si="0"/>
        <v>685</v>
      </c>
      <c r="H10" s="171">
        <v>38.63</v>
      </c>
      <c r="I10" s="25" t="str">
        <f t="shared" si="1"/>
        <v>III A</v>
      </c>
      <c r="J10" s="38" t="s">
        <v>195</v>
      </c>
    </row>
    <row r="11" spans="1:10" ht="18" customHeight="1">
      <c r="A11" s="25">
        <v>4</v>
      </c>
      <c r="B11" s="27"/>
      <c r="C11" s="28" t="s">
        <v>244</v>
      </c>
      <c r="D11" s="29" t="s">
        <v>216</v>
      </c>
      <c r="E11" s="30">
        <v>35335</v>
      </c>
      <c r="F11" s="31" t="s">
        <v>49</v>
      </c>
      <c r="G11" s="86">
        <f t="shared" si="0"/>
        <v>682</v>
      </c>
      <c r="H11" s="171">
        <v>38.66</v>
      </c>
      <c r="I11" s="25" t="str">
        <f t="shared" si="1"/>
        <v>III A</v>
      </c>
      <c r="J11" s="38" t="s">
        <v>195</v>
      </c>
    </row>
    <row r="12" spans="1:10" ht="18" customHeight="1">
      <c r="A12" s="25">
        <v>5</v>
      </c>
      <c r="B12" s="27"/>
      <c r="C12" s="28" t="s">
        <v>182</v>
      </c>
      <c r="D12" s="29" t="s">
        <v>183</v>
      </c>
      <c r="E12" s="30">
        <v>35270</v>
      </c>
      <c r="F12" s="31" t="s">
        <v>47</v>
      </c>
      <c r="G12" s="86">
        <f t="shared" si="0"/>
        <v>677</v>
      </c>
      <c r="H12" s="171">
        <v>38.74</v>
      </c>
      <c r="I12" s="25" t="str">
        <f t="shared" si="1"/>
        <v>III A</v>
      </c>
      <c r="J12" s="38" t="s">
        <v>143</v>
      </c>
    </row>
    <row r="13" spans="1:10" ht="18" customHeight="1">
      <c r="A13" s="25">
        <v>6</v>
      </c>
      <c r="B13" s="27"/>
      <c r="C13" s="28" t="s">
        <v>215</v>
      </c>
      <c r="D13" s="29" t="s">
        <v>217</v>
      </c>
      <c r="E13" s="30">
        <v>34572</v>
      </c>
      <c r="F13" s="31" t="s">
        <v>49</v>
      </c>
      <c r="G13" s="86">
        <f t="shared" si="0"/>
        <v>574</v>
      </c>
      <c r="H13" s="171">
        <v>40.3</v>
      </c>
      <c r="I13" s="25" t="str">
        <f t="shared" si="1"/>
        <v>III A</v>
      </c>
      <c r="J13" s="38" t="s">
        <v>195</v>
      </c>
    </row>
    <row r="14" spans="1:10" ht="18" customHeight="1">
      <c r="A14" s="25">
        <v>7</v>
      </c>
      <c r="B14" s="27"/>
      <c r="C14" s="28" t="s">
        <v>212</v>
      </c>
      <c r="D14" s="29" t="s">
        <v>213</v>
      </c>
      <c r="E14" s="30">
        <v>35062</v>
      </c>
      <c r="F14" s="31" t="s">
        <v>49</v>
      </c>
      <c r="G14" s="86">
        <f t="shared" si="0"/>
        <v>552</v>
      </c>
      <c r="H14" s="171">
        <v>40.66</v>
      </c>
      <c r="I14" s="25" t="str">
        <f t="shared" si="1"/>
        <v>III A</v>
      </c>
      <c r="J14" s="38" t="s">
        <v>195</v>
      </c>
    </row>
    <row r="15" spans="1:10" ht="18" customHeight="1">
      <c r="A15" s="25">
        <v>8</v>
      </c>
      <c r="B15" s="27"/>
      <c r="C15" s="28" t="s">
        <v>174</v>
      </c>
      <c r="D15" s="29" t="s">
        <v>175</v>
      </c>
      <c r="E15" s="30">
        <v>35228</v>
      </c>
      <c r="F15" s="31" t="s">
        <v>47</v>
      </c>
      <c r="G15" s="86">
        <f t="shared" si="0"/>
        <v>538</v>
      </c>
      <c r="H15" s="171">
        <v>40.89</v>
      </c>
      <c r="I15" s="25" t="str">
        <f t="shared" si="1"/>
        <v>I JA</v>
      </c>
      <c r="J15" s="38" t="s">
        <v>143</v>
      </c>
    </row>
    <row r="16" spans="1:10" ht="18" customHeight="1">
      <c r="A16" s="25">
        <v>9</v>
      </c>
      <c r="B16" s="27"/>
      <c r="C16" s="28" t="s">
        <v>212</v>
      </c>
      <c r="D16" s="29" t="s">
        <v>214</v>
      </c>
      <c r="E16" s="30">
        <v>35082</v>
      </c>
      <c r="F16" s="31" t="s">
        <v>49</v>
      </c>
      <c r="G16" s="86">
        <f t="shared" si="0"/>
        <v>506</v>
      </c>
      <c r="H16" s="171">
        <v>41.42</v>
      </c>
      <c r="I16" s="25" t="str">
        <f t="shared" si="1"/>
        <v>I JA</v>
      </c>
      <c r="J16" s="38" t="s">
        <v>195</v>
      </c>
    </row>
    <row r="17" spans="1:10" ht="18" customHeight="1">
      <c r="A17" s="25">
        <v>10</v>
      </c>
      <c r="B17" s="27"/>
      <c r="C17" s="28" t="s">
        <v>238</v>
      </c>
      <c r="D17" s="29" t="s">
        <v>239</v>
      </c>
      <c r="E17" s="30">
        <v>35139</v>
      </c>
      <c r="F17" s="31" t="s">
        <v>48</v>
      </c>
      <c r="G17" s="86">
        <f t="shared" si="0"/>
        <v>482</v>
      </c>
      <c r="H17" s="171">
        <v>41.83</v>
      </c>
      <c r="I17" s="25" t="str">
        <f t="shared" si="1"/>
        <v>I JA</v>
      </c>
      <c r="J17" s="38" t="s">
        <v>221</v>
      </c>
    </row>
    <row r="18" spans="1:10" ht="18" customHeight="1">
      <c r="A18" s="25">
        <v>11</v>
      </c>
      <c r="B18" s="27"/>
      <c r="C18" s="28" t="s">
        <v>57</v>
      </c>
      <c r="D18" s="29" t="s">
        <v>58</v>
      </c>
      <c r="E18" s="30">
        <v>35065</v>
      </c>
      <c r="F18" s="31" t="s">
        <v>43</v>
      </c>
      <c r="G18" s="86">
        <f t="shared" si="0"/>
        <v>432</v>
      </c>
      <c r="H18" s="171">
        <v>42.71</v>
      </c>
      <c r="I18" s="25" t="str">
        <f t="shared" si="1"/>
        <v>I JA</v>
      </c>
      <c r="J18" s="38" t="s">
        <v>52</v>
      </c>
    </row>
    <row r="19" spans="1:10" ht="18" customHeight="1">
      <c r="A19" s="25">
        <v>12</v>
      </c>
      <c r="B19" s="27"/>
      <c r="C19" s="28" t="s">
        <v>204</v>
      </c>
      <c r="D19" s="29" t="s">
        <v>205</v>
      </c>
      <c r="E19" s="30">
        <v>34980</v>
      </c>
      <c r="F19" s="31" t="s">
        <v>49</v>
      </c>
      <c r="G19" s="86">
        <f t="shared" si="0"/>
        <v>423</v>
      </c>
      <c r="H19" s="171">
        <v>42.88</v>
      </c>
      <c r="I19" s="25" t="str">
        <f t="shared" si="1"/>
        <v>I JA</v>
      </c>
      <c r="J19" s="38" t="s">
        <v>195</v>
      </c>
    </row>
    <row r="20" spans="1:10" ht="18" customHeight="1">
      <c r="A20" s="25">
        <v>13</v>
      </c>
      <c r="B20" s="27"/>
      <c r="C20" s="28" t="s">
        <v>209</v>
      </c>
      <c r="D20" s="29" t="s">
        <v>237</v>
      </c>
      <c r="E20" s="30">
        <v>35110</v>
      </c>
      <c r="F20" s="31" t="s">
        <v>48</v>
      </c>
      <c r="G20" s="86">
        <f t="shared" si="0"/>
        <v>418</v>
      </c>
      <c r="H20" s="171">
        <v>42.96</v>
      </c>
      <c r="I20" s="25" t="str">
        <f t="shared" si="1"/>
        <v>I JA</v>
      </c>
      <c r="J20" s="38" t="s">
        <v>221</v>
      </c>
    </row>
    <row r="21" spans="1:10" ht="18" customHeight="1">
      <c r="A21" s="25">
        <v>14</v>
      </c>
      <c r="B21" s="27"/>
      <c r="C21" s="28" t="s">
        <v>172</v>
      </c>
      <c r="D21" s="29" t="s">
        <v>173</v>
      </c>
      <c r="E21" s="30">
        <v>34779</v>
      </c>
      <c r="F21" s="31" t="s">
        <v>47</v>
      </c>
      <c r="G21" s="86">
        <f t="shared" si="0"/>
        <v>388</v>
      </c>
      <c r="H21" s="171">
        <v>43.54</v>
      </c>
      <c r="I21" s="25" t="str">
        <f t="shared" si="1"/>
        <v>I JA</v>
      </c>
      <c r="J21" s="38" t="s">
        <v>143</v>
      </c>
    </row>
    <row r="22" spans="1:10" ht="18" customHeight="1">
      <c r="A22" s="25">
        <v>15</v>
      </c>
      <c r="B22" s="27"/>
      <c r="C22" s="28" t="s">
        <v>61</v>
      </c>
      <c r="D22" s="29" t="s">
        <v>62</v>
      </c>
      <c r="E22" s="30">
        <v>35253</v>
      </c>
      <c r="F22" s="31" t="s">
        <v>43</v>
      </c>
      <c r="G22" s="86">
        <f t="shared" si="0"/>
        <v>386</v>
      </c>
      <c r="H22" s="171">
        <v>43.58</v>
      </c>
      <c r="I22" s="25" t="str">
        <f t="shared" si="1"/>
        <v>I JA</v>
      </c>
      <c r="J22" s="38" t="s">
        <v>52</v>
      </c>
    </row>
    <row r="23" spans="1:10" ht="18" customHeight="1">
      <c r="A23" s="25">
        <v>16</v>
      </c>
      <c r="B23" s="27"/>
      <c r="C23" s="28" t="s">
        <v>235</v>
      </c>
      <c r="D23" s="29" t="s">
        <v>236</v>
      </c>
      <c r="E23" s="30">
        <v>35512</v>
      </c>
      <c r="F23" s="31" t="s">
        <v>48</v>
      </c>
      <c r="G23" s="86">
        <f t="shared" si="0"/>
        <v>329</v>
      </c>
      <c r="H23" s="171">
        <v>44.72</v>
      </c>
      <c r="I23" s="25" t="str">
        <f t="shared" si="1"/>
        <v>II JA</v>
      </c>
      <c r="J23" s="38" t="s">
        <v>221</v>
      </c>
    </row>
    <row r="24" spans="1:10" ht="18" customHeight="1">
      <c r="A24" s="25">
        <v>17</v>
      </c>
      <c r="B24" s="27"/>
      <c r="C24" s="28" t="s">
        <v>184</v>
      </c>
      <c r="D24" s="29" t="s">
        <v>185</v>
      </c>
      <c r="E24" s="30">
        <v>35398</v>
      </c>
      <c r="F24" s="31" t="s">
        <v>47</v>
      </c>
      <c r="G24" s="86">
        <f t="shared" si="0"/>
        <v>313</v>
      </c>
      <c r="H24" s="171">
        <v>45.06</v>
      </c>
      <c r="I24" s="25" t="str">
        <f t="shared" si="1"/>
        <v>II JA</v>
      </c>
      <c r="J24" s="38" t="s">
        <v>143</v>
      </c>
    </row>
    <row r="25" spans="1:10" ht="18" customHeight="1">
      <c r="A25" s="25"/>
      <c r="B25" s="27"/>
      <c r="C25" s="28" t="s">
        <v>117</v>
      </c>
      <c r="D25" s="29" t="s">
        <v>118</v>
      </c>
      <c r="E25" s="30">
        <v>34419</v>
      </c>
      <c r="F25" s="31" t="s">
        <v>45</v>
      </c>
      <c r="G25" s="86"/>
      <c r="H25" s="171" t="s">
        <v>247</v>
      </c>
      <c r="I25" s="25"/>
      <c r="J25" s="38" t="s">
        <v>108</v>
      </c>
    </row>
    <row r="26" spans="1:10" ht="18" customHeight="1">
      <c r="A26" s="25"/>
      <c r="B26" s="27"/>
      <c r="C26" s="28" t="s">
        <v>176</v>
      </c>
      <c r="D26" s="29" t="s">
        <v>177</v>
      </c>
      <c r="E26" s="30">
        <v>35083</v>
      </c>
      <c r="F26" s="31" t="s">
        <v>47</v>
      </c>
      <c r="G26" s="86"/>
      <c r="H26" s="171" t="s">
        <v>247</v>
      </c>
      <c r="I26" s="25"/>
      <c r="J26" s="38" t="s">
        <v>143</v>
      </c>
    </row>
    <row r="27" spans="1:10" ht="18" customHeight="1">
      <c r="A27" s="25"/>
      <c r="B27" s="27"/>
      <c r="C27" s="28" t="s">
        <v>63</v>
      </c>
      <c r="D27" s="29" t="s">
        <v>64</v>
      </c>
      <c r="E27" s="30">
        <v>35176</v>
      </c>
      <c r="F27" s="31" t="s">
        <v>43</v>
      </c>
      <c r="G27" s="86"/>
      <c r="H27" s="171" t="s">
        <v>247</v>
      </c>
      <c r="I27" s="25"/>
      <c r="J27" s="38" t="s">
        <v>52</v>
      </c>
    </row>
    <row r="28" spans="1:10" ht="18" customHeight="1">
      <c r="A28" s="25"/>
      <c r="B28" s="27"/>
      <c r="C28" s="28" t="s">
        <v>180</v>
      </c>
      <c r="D28" s="29" t="s">
        <v>181</v>
      </c>
      <c r="E28" s="30">
        <v>35170</v>
      </c>
      <c r="F28" s="31" t="s">
        <v>47</v>
      </c>
      <c r="G28" s="86"/>
      <c r="H28" s="171" t="s">
        <v>247</v>
      </c>
      <c r="I28" s="25"/>
      <c r="J28" s="38" t="s">
        <v>143</v>
      </c>
    </row>
    <row r="29" spans="1:10" ht="18" customHeight="1">
      <c r="A29" s="25"/>
      <c r="B29" s="27"/>
      <c r="C29" s="28" t="s">
        <v>187</v>
      </c>
      <c r="D29" s="29" t="s">
        <v>188</v>
      </c>
      <c r="E29" s="30">
        <v>34403</v>
      </c>
      <c r="F29" s="31" t="s">
        <v>47</v>
      </c>
      <c r="G29" s="86"/>
      <c r="H29" s="171" t="s">
        <v>247</v>
      </c>
      <c r="I29" s="25"/>
      <c r="J29" s="38" t="s">
        <v>143</v>
      </c>
    </row>
    <row r="30" spans="1:10" ht="18" customHeight="1">
      <c r="A30" s="25"/>
      <c r="B30" s="27"/>
      <c r="C30" s="28" t="s">
        <v>59</v>
      </c>
      <c r="D30" s="29" t="s">
        <v>60</v>
      </c>
      <c r="E30" s="30">
        <v>35259</v>
      </c>
      <c r="F30" s="31" t="s">
        <v>43</v>
      </c>
      <c r="G30" s="86"/>
      <c r="H30" s="171" t="s">
        <v>247</v>
      </c>
      <c r="I30" s="25"/>
      <c r="J30" s="38" t="s">
        <v>52</v>
      </c>
    </row>
    <row r="31" spans="1:10" ht="18" customHeight="1">
      <c r="A31" s="25"/>
      <c r="B31" s="27"/>
      <c r="C31" s="28" t="s">
        <v>50</v>
      </c>
      <c r="D31" s="29" t="s">
        <v>51</v>
      </c>
      <c r="E31" s="30">
        <v>35333</v>
      </c>
      <c r="F31" s="31" t="s">
        <v>43</v>
      </c>
      <c r="G31" s="86"/>
      <c r="H31" s="171" t="s">
        <v>247</v>
      </c>
      <c r="I31" s="25"/>
      <c r="J31" s="38" t="s">
        <v>52</v>
      </c>
    </row>
  </sheetData>
  <sheetProtection/>
  <printOptions horizontalCentered="1"/>
  <pageMargins left="0.39305555555555555" right="0.39305555555555555" top="0.3145833333333333" bottom="0.19652777777777777" header="0.15694444444444444" footer="0.196527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Arnas</dc:creator>
  <cp:keywords/>
  <dc:description/>
  <cp:lastModifiedBy>Steponas</cp:lastModifiedBy>
  <cp:lastPrinted>2016-02-25T12:58:44Z</cp:lastPrinted>
  <dcterms:created xsi:type="dcterms:W3CDTF">2006-02-17T17:28:41Z</dcterms:created>
  <dcterms:modified xsi:type="dcterms:W3CDTF">2016-02-25T15:25:45Z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1033-9.1.0.5217</vt:lpwstr>
  </property>
</Properties>
</file>